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66.xml" ContentType="application/vnd.openxmlformats-officedocument.drawingml.chart+xml"/>
  <Override PartName="/xl/charts/chart171.xml" ContentType="application/vnd.openxmlformats-officedocument.drawingml.chart+xml"/>
  <Override PartName="/xl/charts/chart167.xml" ContentType="application/vnd.openxmlformats-officedocument.drawingml.chart+xml"/>
  <Override PartName="/xl/charts/chart172.xml" ContentType="application/vnd.openxmlformats-officedocument.drawingml.chart+xml"/>
  <Override PartName="/xl/charts/chart168.xml" ContentType="application/vnd.openxmlformats-officedocument.drawingml.chart+xml"/>
  <Override PartName="/xl/charts/chart173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is" sheetId="1" state="visible" r:id="rId2"/>
    <sheet name="tablica - surowe dane" sheetId="2" state="visible" r:id="rId3"/>
    <sheet name="wskaźniki" sheetId="3" state="visible" r:id="rId4"/>
    <sheet name="niezależność liniowa" sheetId="4" state="visible" r:id="rId5"/>
    <sheet name="korekta elemen.o." sheetId="5" state="visible" r:id="rId6"/>
    <sheet name="normalizacje" sheetId="6" state="visible" r:id="rId7"/>
    <sheet name="ustalenie wag" sheetId="7" state="visible" r:id="rId8"/>
    <sheet name="wskaźniki syn. wag 1" sheetId="8" state="visible" r:id="rId9"/>
    <sheet name="wskaźniki syn. wag 2" sheetId="9" state="visible" r:id="rId10"/>
    <sheet name="grupowanie" sheetId="10" state="visible" r:id="rId11"/>
    <sheet name="porównania" sheetId="11" state="visible" r:id="rId12"/>
    <sheet name="wizualizacja - dane" sheetId="12" state="visible" r:id="rId13"/>
    <sheet name="siatkowy" sheetId="13" state="visible" r:id="rId14"/>
    <sheet name="słupkowy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<sst xmlns="http://schemas.openxmlformats.org/spreadsheetml/2006/main" count="1069" uniqueCount="170">
  <si>
    <t xml:space="preserve">Cel:</t>
  </si>
  <si>
    <t xml:space="preserve">Uporządkowanie województw w latach 2015 i 2017 pod względem możliwości leczenia się</t>
  </si>
  <si>
    <t xml:space="preserve">Źródła danych:</t>
  </si>
  <si>
    <t xml:space="preserve">Bank Danych Lokalnych (GUS) - http://bdl.stat.gov.pl/</t>
  </si>
  <si>
    <t xml:space="preserve">  „OCHRONA ZDROWIA, OPIEKA SPOŁECZNA I ŚWIADCZENIA NA RZECZ RODZINY”</t>
  </si>
  <si>
    <t xml:space="preserve">Uwzględnione wskaźniki:</t>
  </si>
  <si>
    <t xml:space="preserve">Wskaźniki:</t>
  </si>
  <si>
    <t xml:space="preserve">Skrót:</t>
  </si>
  <si>
    <t xml:space="preserve">Stymulant</t>
  </si>
  <si>
    <t xml:space="preserve">Lekarze ogółem na mieszkańców w tys.</t>
  </si>
  <si>
    <t xml:space="preserve">Lek</t>
  </si>
  <si>
    <t xml:space="preserve">Zespoły ratownictwa medycznego na mieszkańców w tys.</t>
  </si>
  <si>
    <t xml:space="preserve">Ratow</t>
  </si>
  <si>
    <t xml:space="preserve">Farmaceuci pracujący na mieszkańców w tys.</t>
  </si>
  <si>
    <t xml:space="preserve">Farma</t>
  </si>
  <si>
    <t xml:space="preserve">Szpitale na mieszkańców w tys.</t>
  </si>
  <si>
    <t xml:space="preserve">Szpit</t>
  </si>
  <si>
    <t xml:space="preserve">Pielęgniarki ogółem na mieszkańców w tys.</t>
  </si>
  <si>
    <t xml:space="preserve">Pielęg</t>
  </si>
  <si>
    <t xml:space="preserve">Oddziały opieki paliatywnej na mieszkańców w tys.</t>
  </si>
  <si>
    <t xml:space="preserve">Paliat</t>
  </si>
  <si>
    <t xml:space="preserve">Przychodnie ogółem na mieszkańców w tys.</t>
  </si>
  <si>
    <t xml:space="preserve">Przych</t>
  </si>
  <si>
    <t xml:space="preserve">Apteki na mieszkańców w tys.</t>
  </si>
  <si>
    <t xml:space="preserve">Apte</t>
  </si>
  <si>
    <t xml:space="preserve">Województwo:</t>
  </si>
  <si>
    <t xml:space="preserve">Ludność województw</t>
  </si>
  <si>
    <t xml:space="preserve">Lekarze (personel pracujący ogółem)</t>
  </si>
  <si>
    <t xml:space="preserve">Zespoły ratownictwa medycznego - razem</t>
  </si>
  <si>
    <t xml:space="preserve">Farmaceuci pracujący</t>
  </si>
  <si>
    <t xml:space="preserve">Szpitale</t>
  </si>
  <si>
    <t xml:space="preserve">Pielęgniarki </t>
  </si>
  <si>
    <t xml:space="preserve">Oddziały opieki paliatywnej </t>
  </si>
  <si>
    <t xml:space="preserve">Przychodnie ogółem</t>
  </si>
  <si>
    <t xml:space="preserve">Apteki</t>
  </si>
  <si>
    <t xml:space="preserve">2015</t>
  </si>
  <si>
    <t xml:space="preserve">2017</t>
  </si>
  <si>
    <t xml:space="preserve">[osoba]</t>
  </si>
  <si>
    <t xml:space="preserve">[szt.]</t>
  </si>
  <si>
    <t xml:space="preserve">[ob.]</t>
  </si>
  <si>
    <t xml:space="preserve">DOLNOŚLĄSKIE</t>
  </si>
  <si>
    <t xml:space="preserve">KUJAWSKO-POMORSKIE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</si>
  <si>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</si>
  <si>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</si>
  <si>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</si>
  <si>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</si>
  <si>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</si>
  <si>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</si>
  <si>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</si>
  <si>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</si>
  <si>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</si>
  <si>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</si>
  <si>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</si>
  <si>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WARMIŃSKO-MAZURSKIE</t>
  </si>
  <si>
    <t xml:space="preserve">WIELKOPOLSKIE</t>
  </si>
  <si>
    <t xml:space="preserve">ZACHODNIOPOMORSKIE</t>
  </si>
  <si>
    <t xml:space="preserve">- stymulanty</t>
  </si>
  <si>
    <t xml:space="preserve">Ludność województw w tys.</t>
  </si>
  <si>
    <t xml:space="preserve">Dane do wyliczenia współczynnika korelacji:</t>
  </si>
  <si>
    <t xml:space="preserve">Dolnośląskie</t>
  </si>
  <si>
    <t xml:space="preserve">Kujawsko-pomorskie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</si>
  <si>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</si>
  <si>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</si>
  <si>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</si>
  <si>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</si>
  <si>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</si>
  <si>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</si>
  <si>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</si>
  <si>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</si>
  <si>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</si>
  <si>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</si>
  <si>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</si>
  <si>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Warmińsko-mazurskie</t>
  </si>
  <si>
    <t xml:space="preserve">Wielkopolskie</t>
  </si>
  <si>
    <t xml:space="preserve">Zachodniopomorskie</t>
  </si>
  <si>
    <t xml:space="preserve">Korelacja:</t>
  </si>
  <si>
    <t xml:space="preserve">MODUŁY LICZB</t>
  </si>
  <si>
    <t xml:space="preserve">SUMY:</t>
  </si>
  <si>
    <t xml:space="preserve">SUMA 1/X:</t>
  </si>
  <si>
    <t xml:space="preserve">1/X</t>
  </si>
  <si>
    <t xml:space="preserve">wagi</t>
  </si>
  <si>
    <t xml:space="preserve">Współczynnik korelacji powyżej 0,7:</t>
  </si>
  <si>
    <t xml:space="preserve">Największy współczynnik korelacji między zmiennymi to liczba farmaceutów na mieszkańca liczona tys., </t>
  </si>
  <si>
    <t xml:space="preserve">a ilością aptek liczoną na mieszkańców województwa liczoną w tysiącach   </t>
  </si>
  <si>
    <t xml:space="preserve">Dane nie są silnie skorelowane i nie występuje tu zależność liniowa</t>
  </si>
  <si>
    <t xml:space="preserve">Przed znalezieniem elementów odstających:</t>
  </si>
  <si>
    <t xml:space="preserve">Po zmianie:</t>
  </si>
  <si>
    <t xml:space="preserve">min</t>
  </si>
  <si>
    <t xml:space="preserve">max</t>
  </si>
  <si>
    <t xml:space="preserve">rozstęp</t>
  </si>
  <si>
    <t xml:space="preserve">średnia</t>
  </si>
  <si>
    <t xml:space="preserve">odchylenie standardowe</t>
  </si>
  <si>
    <t xml:space="preserve">Kwartyl 1</t>
  </si>
  <si>
    <t xml:space="preserve">Kwartyl 3</t>
  </si>
  <si>
    <t xml:space="preserve">rozstęp międzykwartylowy (IQR)</t>
  </si>
  <si>
    <t xml:space="preserve">wąs dolny</t>
  </si>
  <si>
    <t xml:space="preserve">wąs górny</t>
  </si>
  <si>
    <t xml:space="preserve">czy odstaje w dół?</t>
  </si>
  <si>
    <t xml:space="preserve">czy odstaje w górę?</t>
  </si>
  <si>
    <t xml:space="preserve">Unitaryzacja:</t>
  </si>
  <si>
    <t xml:space="preserve">Standaryzacja:</t>
  </si>
  <si>
    <t xml:space="preserve">U(Lek)</t>
  </si>
  <si>
    <t xml:space="preserve">U(Ratow)</t>
  </si>
  <si>
    <t xml:space="preserve">U(Farma)</t>
  </si>
  <si>
    <t xml:space="preserve">U(Szpit)</t>
  </si>
  <si>
    <t xml:space="preserve">U(Pielęg)</t>
  </si>
  <si>
    <t xml:space="preserve">U(Paliat)</t>
  </si>
  <si>
    <t xml:space="preserve">U(Przych)</t>
  </si>
  <si>
    <t xml:space="preserve">U(Apte)</t>
  </si>
  <si>
    <t xml:space="preserve">S(Lek)</t>
  </si>
  <si>
    <t xml:space="preserve">S(Ratow)</t>
  </si>
  <si>
    <t xml:space="preserve">S(Farma)</t>
  </si>
  <si>
    <t xml:space="preserve">S(Szpit)</t>
  </si>
  <si>
    <t xml:space="preserve">S(Pielęg)</t>
  </si>
  <si>
    <t xml:space="preserve">S(Paliat)</t>
  </si>
  <si>
    <t xml:space="preserve">S(Przych)</t>
  </si>
  <si>
    <t xml:space="preserve">S(Apte)</t>
  </si>
  <si>
    <t xml:space="preserve">Ustalenie wag</t>
  </si>
  <si>
    <t xml:space="preserve">Wg współczynnika korelacji – Waga I</t>
  </si>
  <si>
    <t xml:space="preserve">suma:</t>
  </si>
  <si>
    <t xml:space="preserve">wagi wg wsp. korelacji</t>
  </si>
  <si>
    <t xml:space="preserve">Podejście statystyczne do doboru wag – Waga II</t>
  </si>
  <si>
    <t xml:space="preserve">Wszystkim wagom zostało przyznane takie samo znaczenie Wj=</t>
  </si>
  <si>
    <t xml:space="preserve">wagi jednakowe</t>
  </si>
  <si>
    <t xml:space="preserve">Badanie rang obiektów wg wskaźników syntetycznych oraz odległości obiektów od wzorca z użyciem wagi I:</t>
  </si>
  <si>
    <t xml:space="preserve">k – liczba zmiennych wskaźnikowych</t>
  </si>
  <si>
    <t xml:space="preserve">W1</t>
  </si>
  <si>
    <t xml:space="preserve">wskaźnik syntetyczny (wagowy)</t>
  </si>
  <si>
    <t xml:space="preserve">W2</t>
  </si>
  <si>
    <t xml:space="preserve">wskaźnik wykorzystujący odległość od wzorca</t>
  </si>
  <si>
    <t xml:space="preserve">Po unitaryzacji:</t>
  </si>
  <si>
    <t xml:space="preserve">Po standaryzacji:</t>
  </si>
  <si>
    <t xml:space="preserve">waga:</t>
  </si>
  <si>
    <t xml:space="preserve">Ranga (W1)</t>
  </si>
  <si>
    <t xml:space="preserve">Ranga (W2)</t>
  </si>
  <si>
    <t xml:space="preserve">Województwo</t>
  </si>
  <si>
    <t xml:space="preserve">Rok</t>
  </si>
  <si>
    <t xml:space="preserve">wzorzec</t>
  </si>
  <si>
    <t xml:space="preserve">Badanie rang obiektów wg wskaźników syntetycznych oraz odległości obiektów od wzorca z użyciem wagi II:</t>
  </si>
  <si>
    <t xml:space="preserve">Podział zbioru na skupienia według wskaźników porządkujących.</t>
  </si>
  <si>
    <t xml:space="preserve">Waga I</t>
  </si>
  <si>
    <t xml:space="preserve">podział skupienia</t>
  </si>
  <si>
    <t xml:space="preserve">Grupa (W1)</t>
  </si>
  <si>
    <t xml:space="preserve">Grupa (W2)</t>
  </si>
  <si>
    <t xml:space="preserve">Progi</t>
  </si>
  <si>
    <t xml:space="preserve">Progi(W1)</t>
  </si>
  <si>
    <t xml:space="preserve">Grupa</t>
  </si>
  <si>
    <t xml:space="preserve">Progi(W2)</t>
  </si>
  <si>
    <t xml:space="preserve">średnia - odchylenie</t>
  </si>
  <si>
    <t xml:space="preserve">średnia + odchylenie</t>
  </si>
  <si>
    <t xml:space="preserve">odchylenie standard.</t>
  </si>
  <si>
    <t xml:space="preserve">największe odchylenie</t>
  </si>
  <si>
    <t xml:space="preserve">Waga II</t>
  </si>
  <si>
    <t xml:space="preserve">Porównanie rang 2015</t>
  </si>
  <si>
    <t xml:space="preserve">Unitaryzacja</t>
  </si>
  <si>
    <t xml:space="preserve">Standaryzacja</t>
  </si>
  <si>
    <t xml:space="preserve">W1/waga 1</t>
  </si>
  <si>
    <t xml:space="preserve">W2/waga 1</t>
  </si>
  <si>
    <t xml:space="preserve">W2/Waga 1</t>
  </si>
  <si>
    <t xml:space="preserve">W1/waga 2</t>
  </si>
  <si>
    <t xml:space="preserve">W2/waga 2</t>
  </si>
  <si>
    <t xml:space="preserve">W2/Waga 2</t>
  </si>
  <si>
    <t xml:space="preserve">Porównanie rang 2017</t>
  </si>
  <si>
    <t xml:space="preserve">najbardziej reprezentatywna będzie unitaryzacja z wagą II wykorzystując wskaźnik odległości od wzorca</t>
  </si>
  <si>
    <t xml:space="preserve">średnia delikatnie się zwiększa, a odchylenie standardowe zmniejsza</t>
  </si>
  <si>
    <t xml:space="preserve">Do wizualizacji:</t>
  </si>
  <si>
    <t xml:space="preserve">Ranking wg unitaryzacji W2 z wagą 2</t>
  </si>
  <si>
    <t xml:space="preserve">Województwa:</t>
  </si>
  <si>
    <t xml:space="preserve">Legenda:</t>
  </si>
  <si>
    <t xml:space="preserve">-średnia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</si>
</sst>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0"/>
    <numFmt numFmtId="167" formatCode="0.000"/>
    <numFmt numFmtId="168" formatCode="General"/>
    <numFmt numFmtId="169" formatCode="0.0000"/>
    <numFmt numFmtId="170" formatCode="0"/>
  </numFmts>
  <fonts count="42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238"/>
    </font>
    <font>
      <sz val="12"/>
      <name val="Arial"/>
      <family val="2"/>
      <charset val="238"/>
    </font>
    <font>
      <b val="true"/>
      <sz val="12"/>
      <name val="Arial"/>
      <family val="2"/>
      <charset val="238"/>
    </font>
    <font>
      <sz val="12"/>
      <color rgb="FF000000"/>
      <name val="Calibri"/>
      <family val="0"/>
      <charset val="238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0"/>
      <charset val="238"/>
    </font>
    <font>
      <b val="true"/>
      <sz val="12"/>
      <color rgb="FFFFFFFF"/>
      <name val="Arial"/>
      <family val="2"/>
      <charset val="238"/>
    </font>
    <font>
      <b val="true"/>
      <sz val="24"/>
      <name val="Arial"/>
      <family val="2"/>
      <charset val="238"/>
    </font>
    <font>
      <b val="true"/>
      <sz val="10"/>
      <name val="Arial"/>
      <family val="2"/>
      <charset val="238"/>
    </font>
    <font>
      <sz val="22"/>
      <name val="Arial"/>
      <family val="2"/>
      <charset val="238"/>
    </font>
    <font>
      <b val="true"/>
      <sz val="15"/>
      <name val="Arial"/>
      <family val="2"/>
      <charset val="238"/>
    </font>
    <font>
      <sz val="10"/>
      <color rgb="FFC9211E"/>
      <name val="Arial"/>
      <family val="2"/>
      <charset val="238"/>
    </font>
    <font>
      <b val="true"/>
      <sz val="13"/>
      <name val="Arial"/>
      <family val="2"/>
      <charset val="238"/>
    </font>
    <font>
      <sz val="13"/>
      <name val="Arial"/>
      <family val="2"/>
      <charset val="238"/>
    </font>
    <font>
      <b val="true"/>
      <sz val="16"/>
      <name val="Arial"/>
      <family val="2"/>
      <charset val="238"/>
    </font>
    <font>
      <sz val="10"/>
      <color rgb="FFFFFFFF"/>
      <name val="Arial"/>
      <family val="2"/>
      <charset val="238"/>
    </font>
    <font>
      <b val="true"/>
      <sz val="18"/>
      <name val="Arial"/>
      <family val="2"/>
      <charset val="238"/>
    </font>
    <font>
      <b val="true"/>
      <sz val="11"/>
      <name val="Calibri"/>
      <family val="2"/>
      <charset val="238"/>
    </font>
    <font>
      <b val="true"/>
      <sz val="14"/>
      <name val="Arial"/>
      <family val="2"/>
      <charset val="238"/>
    </font>
    <font>
      <sz val="14"/>
      <name val="Arial"/>
      <family val="2"/>
      <charset val="238"/>
    </font>
    <font>
      <b val="true"/>
      <sz val="14"/>
      <name val="Calibri"/>
      <family val="2"/>
      <charset val="238"/>
    </font>
    <font>
      <b val="true"/>
      <sz val="14"/>
      <color rgb="FF000000"/>
      <name val="Arial"/>
      <family val="2"/>
      <charset val="238"/>
    </font>
    <font>
      <i val="true"/>
      <sz val="10"/>
      <name val="Arial"/>
      <family val="2"/>
      <charset val="238"/>
    </font>
    <font>
      <sz val="10"/>
      <color rgb="FFFF3333"/>
      <name val="Arial"/>
      <family val="2"/>
      <charset val="238"/>
    </font>
    <font>
      <b val="true"/>
      <u val="single"/>
      <sz val="10"/>
      <name val="Arial"/>
      <family val="2"/>
      <charset val="238"/>
    </font>
    <font>
      <b val="true"/>
      <sz val="10"/>
      <color rgb="FFFFFFFF"/>
      <name val="Arial"/>
      <family val="2"/>
      <charset val="238"/>
    </font>
    <font>
      <sz val="8"/>
      <name val="Arial"/>
      <family val="2"/>
      <charset val="238"/>
    </font>
    <font>
      <sz val="15"/>
      <name val="Arial"/>
      <family val="2"/>
      <charset val="238"/>
    </font>
    <font>
      <sz val="16"/>
      <name val="Arial"/>
      <family val="2"/>
      <charset val="238"/>
    </font>
    <font>
      <sz val="11"/>
      <name val="Calibri"/>
      <family val="2"/>
      <charset val="238"/>
    </font>
    <font>
      <i val="true"/>
      <sz val="11"/>
      <name val="Calibri"/>
      <family val="2"/>
      <charset val="238"/>
    </font>
    <font>
      <sz val="10"/>
      <name val="Arial"/>
      <family val="2"/>
    </font>
    <font>
      <sz val="9"/>
      <name val="Arial"/>
      <family val="2"/>
    </font>
    <font>
      <b val="true"/>
      <sz val="20"/>
      <name val="Arial"/>
      <family val="2"/>
      <charset val="238"/>
    </font>
    <font>
      <b val="true"/>
      <sz val="16"/>
      <name val="Calibri"/>
      <family val="0"/>
      <charset val="238"/>
    </font>
    <font>
      <sz val="13"/>
      <name val="Arial"/>
      <family val="2"/>
    </font>
    <font>
      <sz val="11"/>
      <color rgb="FFFFFFFF"/>
      <name val="Calibri"/>
      <family val="0"/>
      <charset val="238"/>
    </font>
  </fonts>
  <fills count="24">
    <fill>
      <patternFill patternType="none"/>
    </fill>
    <fill>
      <patternFill patternType="gray125"/>
    </fill>
    <fill>
      <patternFill patternType="solid">
        <fgColor rgb="FFFF3333"/>
        <bgColor rgb="FFFF420E"/>
      </patternFill>
    </fill>
    <fill>
      <patternFill patternType="solid">
        <fgColor rgb="FF00FF66"/>
        <bgColor rgb="FF14F05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D320"/>
      </patternFill>
    </fill>
    <fill>
      <patternFill patternType="solid">
        <fgColor rgb="FFD3D3D3"/>
        <bgColor rgb="FFDDDDDD"/>
      </patternFill>
    </fill>
    <fill>
      <patternFill patternType="solid">
        <fgColor rgb="FFDDDDDD"/>
        <bgColor rgb="FFDEDCE6"/>
      </patternFill>
    </fill>
    <fill>
      <patternFill patternType="solid">
        <fgColor rgb="FF808080"/>
        <bgColor rgb="FF666699"/>
      </patternFill>
    </fill>
    <fill>
      <patternFill patternType="solid">
        <fgColor rgb="FF14F05D"/>
        <bgColor rgb="FF00FF66"/>
      </patternFill>
    </fill>
    <fill>
      <patternFill patternType="solid">
        <fgColor rgb="FFFFFFFF"/>
        <bgColor rgb="FFF6F6F5"/>
      </patternFill>
    </fill>
    <fill>
      <patternFill patternType="solid">
        <fgColor rgb="FFF7D1D5"/>
        <bgColor rgb="FFDEDCE6"/>
      </patternFill>
    </fill>
    <fill>
      <patternFill patternType="solid">
        <fgColor rgb="FFFFFFA6"/>
        <bgColor rgb="FFF6F6F5"/>
      </patternFill>
    </fill>
    <fill>
      <patternFill patternType="solid">
        <fgColor rgb="FF000000"/>
        <bgColor rgb="FF003300"/>
      </patternFill>
    </fill>
    <fill>
      <patternFill patternType="solid">
        <fgColor rgb="FFDEDCE6"/>
        <bgColor rgb="FFDDDDDD"/>
      </patternFill>
    </fill>
    <fill>
      <patternFill patternType="solid">
        <fgColor rgb="FFF6F6F5"/>
        <bgColor rgb="FFFFFFFF"/>
      </patternFill>
    </fill>
    <fill>
      <patternFill patternType="solid">
        <fgColor rgb="FFF1E9ED"/>
        <bgColor rgb="FFF6F6F5"/>
      </patternFill>
    </fill>
    <fill>
      <patternFill patternType="solid">
        <fgColor rgb="FFB7B3CA"/>
        <bgColor rgb="FFB3B3B3"/>
      </patternFill>
    </fill>
    <fill>
      <patternFill patternType="solid">
        <fgColor rgb="FF66FFFF"/>
        <bgColor rgb="FF00FFFF"/>
      </patternFill>
    </fill>
    <fill>
      <patternFill patternType="solid">
        <fgColor rgb="FF800080"/>
        <bgColor rgb="FF800080"/>
      </patternFill>
    </fill>
    <fill>
      <patternFill patternType="solid">
        <fgColor rgb="FF772953"/>
        <bgColor rgb="FF5B277D"/>
      </patternFill>
    </fill>
    <fill>
      <patternFill patternType="solid">
        <fgColor rgb="FF8AE234"/>
        <bgColor rgb="FFB3B3B3"/>
      </patternFill>
    </fill>
    <fill>
      <patternFill patternType="solid">
        <fgColor rgb="FFB47804"/>
        <bgColor rgb="FFFF9900"/>
      </patternFill>
    </fill>
    <fill>
      <patternFill patternType="solid">
        <fgColor rgb="FF5B277D"/>
        <bgColor rgb="FF772953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hair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5" xfId="24" applyFont="true" applyBorder="true" applyAlignment="false" applyProtection="false">
      <alignment horizontal="left" vertical="center" textRotation="0" wrapText="true" indent="0" shrinkToFit="false"/>
      <protection locked="true" hidden="false"/>
    </xf>
    <xf numFmtId="164" fontId="4" fillId="6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25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6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8" borderId="2" xfId="2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6" xfId="25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14" fillId="7" borderId="22" xfId="25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21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5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15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5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15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1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  <cellStyle name="cf3" xfId="22"/>
    <cellStyle name="cf4" xfId="23"/>
    <cellStyle name="Kolumna" xfId="24"/>
    <cellStyle name="Akcent 3" xfId="25"/>
    <cellStyle name="Akcent 2" xfId="26"/>
  </cellStyles>
  <dxfs count="4">
    <dxf>
      <font>
        <name val="Arial"/>
        <charset val="238"/>
        <family val="2"/>
      </font>
      <numFmt numFmtId="164" formatCode="General"/>
      <fill>
        <patternFill>
          <bgColor rgb="FF00FF66"/>
        </patternFill>
      </fill>
    </dxf>
    <dxf>
      <font>
        <name val="Arial"/>
        <charset val="238"/>
        <family val="2"/>
      </font>
      <numFmt numFmtId="164" formatCode="General"/>
      <fill>
        <patternFill>
          <bgColor rgb="FFFFFF00"/>
        </patternFill>
      </fill>
    </dxf>
    <dxf>
      <font>
        <name val="Arial"/>
        <charset val="238"/>
        <family val="2"/>
      </font>
      <numFmt numFmtId="164" formatCode="General"/>
      <fill>
        <patternFill>
          <bgColor rgb="FFFF9900"/>
        </patternFill>
      </fill>
    </dxf>
    <dxf>
      <font>
        <name val="Arial"/>
        <charset val="238"/>
        <family val="2"/>
      </font>
      <numFmt numFmtId="164" formatCode="General"/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7B3CA"/>
      <rgbColor rgb="FF808080"/>
      <rgbColor rgb="FF9999FF"/>
      <rgbColor rgb="FF772953"/>
      <rgbColor rgb="FFF6F6F5"/>
      <rgbColor rgb="FFF1E9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DCE6"/>
      <rgbColor rgb="FFDDDDDD"/>
      <rgbColor rgb="FFFFFFA6"/>
      <rgbColor rgb="FF66FFFF"/>
      <rgbColor rgb="FFFF99CC"/>
      <rgbColor rgb="FFCC99FF"/>
      <rgbColor rgb="FFF7D1D5"/>
      <rgbColor rgb="FF3366FF"/>
      <rgbColor rgb="FF14F05D"/>
      <rgbColor rgb="FF8AE234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C9211E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80042560533732"/>
          <c:y val="0.0439019386603754"/>
          <c:w val="0.630528555817565"/>
          <c:h val="0.794030156939173"/>
        </c:manualLayout>
      </c:layout>
      <c:lineChart>
        <c:grouping val="standard"/>
        <c:varyColors val="0"/>
        <c:ser>
          <c:idx val="0"/>
          <c:order val="0"/>
          <c:tx>
            <c:strRef>
              <c:f>średnia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porównania!$B$73:$B$74</c:f>
              <c:strCache>
                <c:ptCount val="2"/>
                <c:pt idx="0">
                  <c:v>średnia</c:v>
                </c:pt>
                <c:pt idx="1">
                  <c:v>odchylenie standardowe</c:v>
                </c:pt>
              </c:strCache>
            </c:strRef>
          </c:cat>
          <c:val>
            <c:numRef>
              <c:f>porównania!$C$73:$D$73</c:f>
              <c:numCache>
                <c:formatCode>General</c:formatCode>
                <c:ptCount val="2"/>
                <c:pt idx="0">
                  <c:v>0.504558134198387</c:v>
                </c:pt>
                <c:pt idx="1">
                  <c:v>0.543871465608158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odchylenie</c:f>
              <c:strCache>
                <c:ptCount val="1"/>
                <c:pt idx="0">
                  <c:v>odchylenie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porównania!$B$73:$B$74</c:f>
              <c:strCache>
                <c:ptCount val="2"/>
                <c:pt idx="0">
                  <c:v>średnia</c:v>
                </c:pt>
                <c:pt idx="1">
                  <c:v>odchylenie standardowe</c:v>
                </c:pt>
              </c:strCache>
            </c:strRef>
          </c:cat>
          <c:val>
            <c:numRef>
              <c:f>porównania!$C$74:$D$74</c:f>
              <c:numCache>
                <c:formatCode>General</c:formatCode>
                <c:ptCount val="2"/>
                <c:pt idx="0">
                  <c:v>0.0731694169075995</c:v>
                </c:pt>
                <c:pt idx="1">
                  <c:v>0.0634135914302946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44371939"/>
        <c:axId val="79017534"/>
      </c:lineChart>
      <c:catAx>
        <c:axId val="44371939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17534"/>
        <c:auto val="1"/>
        <c:lblAlgn val="ctr"/>
        <c:lblOffset val="100"/>
        <c:noMultiLvlLbl val="0"/>
      </c:catAx>
      <c:valAx>
        <c:axId val="790175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2015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3719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Dolnośląskie</a:t>
            </a:r>
          </a:p>
        </c:rich>
      </c:tx>
      <c:layout>
        <c:manualLayout>
          <c:xMode val="edge"/>
          <c:yMode val="edge"/>
          <c:x val="0.415979381443299"/>
          <c:y val="0.00030129557095510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389175257732"/>
          <c:y val="0.161293562317967"/>
          <c:w val="0.475193298969072"/>
          <c:h val="0.724013257005122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dane'!$B$5:$I$5</c:f>
              <c:numCache>
                <c:formatCode>General</c:formatCode>
                <c:ptCount val="8"/>
                <c:pt idx="0">
                  <c:v>0.423656525447825</c:v>
                </c:pt>
                <c:pt idx="1">
                  <c:v>0.285714285714286</c:v>
                </c:pt>
                <c:pt idx="2">
                  <c:v>0.571084337349398</c:v>
                </c:pt>
                <c:pt idx="3">
                  <c:v>0.5625</c:v>
                </c:pt>
                <c:pt idx="4">
                  <c:v>0.427083333333333</c:v>
                </c:pt>
                <c:pt idx="5">
                  <c:v>0.666666666666667</c:v>
                </c:pt>
                <c:pt idx="6">
                  <c:v>0.5</c:v>
                </c:pt>
                <c:pt idx="7">
                  <c:v>0.594339622641509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dane'!$B$21:$I$21</c:f>
              <c:numCache>
                <c:formatCode>General</c:formatCode>
                <c:ptCount val="8"/>
                <c:pt idx="0">
                  <c:v>0.455786181404606</c:v>
                </c:pt>
                <c:pt idx="1">
                  <c:v>0.333333333333333</c:v>
                </c:pt>
                <c:pt idx="2">
                  <c:v>0.660240963855422</c:v>
                </c:pt>
                <c:pt idx="3">
                  <c:v>0.625</c:v>
                </c:pt>
                <c:pt idx="4">
                  <c:v>0.498958333333333</c:v>
                </c:pt>
                <c:pt idx="5">
                  <c:v>0.666666666666667</c:v>
                </c:pt>
                <c:pt idx="6">
                  <c:v>0.490196078431372</c:v>
                </c:pt>
                <c:pt idx="7">
                  <c:v>0.811320754716981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23780246"/>
        <c:axId val="55997138"/>
      </c:radarChart>
      <c:catAx>
        <c:axId val="237802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97138"/>
        <c:crosses val="autoZero"/>
        <c:auto val="1"/>
        <c:lblAlgn val="ctr"/>
        <c:lblOffset val="100"/>
        <c:noMultiLvlLbl val="0"/>
      </c:catAx>
      <c:valAx>
        <c:axId val="559971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8024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Kujawsko-pomorskie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99855193964"/>
          <c:y val="0.145148514851485"/>
          <c:w val="0.504382287935371"/>
          <c:h val="0.74019801980198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dane'!$B$6:$I$6</c:f>
              <c:numCache>
                <c:formatCode>General</c:formatCode>
                <c:ptCount val="8"/>
                <c:pt idx="0">
                  <c:v>0.354563548478817</c:v>
                </c:pt>
                <c:pt idx="1">
                  <c:v>0.428571428571429</c:v>
                </c:pt>
                <c:pt idx="2">
                  <c:v>0.332530120481928</c:v>
                </c:pt>
                <c:pt idx="3">
                  <c:v>0.1875</c:v>
                </c:pt>
                <c:pt idx="4">
                  <c:v>0.394097222222222</c:v>
                </c:pt>
                <c:pt idx="5">
                  <c:v>1</c:v>
                </c:pt>
                <c:pt idx="6">
                  <c:v>0.588235294117647</c:v>
                </c:pt>
                <c:pt idx="7">
                  <c:v>0.0566037735849057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dane'!$B$22:$I$22</c:f>
              <c:numCache>
                <c:formatCode>General</c:formatCode>
                <c:ptCount val="8"/>
                <c:pt idx="0">
                  <c:v>0.49417116860961</c:v>
                </c:pt>
                <c:pt idx="1">
                  <c:v>0.428571428571429</c:v>
                </c:pt>
                <c:pt idx="2">
                  <c:v>0.409638554216868</c:v>
                </c:pt>
                <c:pt idx="3">
                  <c:v>0.125</c:v>
                </c:pt>
                <c:pt idx="4">
                  <c:v>0.491319444444444</c:v>
                </c:pt>
                <c:pt idx="5">
                  <c:v>0.333333333333333</c:v>
                </c:pt>
                <c:pt idx="6">
                  <c:v>0.627450980392157</c:v>
                </c:pt>
                <c:pt idx="7">
                  <c:v>0.245283018867925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22047942"/>
        <c:axId val="22886954"/>
      </c:radarChart>
      <c:catAx>
        <c:axId val="220479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86954"/>
        <c:crosses val="autoZero"/>
        <c:auto val="1"/>
        <c:lblAlgn val="ctr"/>
        <c:lblOffset val="100"/>
        <c:noMultiLvlLbl val="0"/>
      </c:catAx>
      <c:valAx>
        <c:axId val="228869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4794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Lubelskie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06146572104"/>
          <c:y val="0.145189504373178"/>
          <c:w val="0.50441292356186"/>
          <c:h val="0.740136054421769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dane'!$B$7:$I$7</c:f>
              <c:numCache>
                <c:formatCode>General</c:formatCode>
                <c:ptCount val="8"/>
                <c:pt idx="0">
                  <c:v>0.637190787603071</c:v>
                </c:pt>
                <c:pt idx="1">
                  <c:v>0.380952380952381</c:v>
                </c:pt>
                <c:pt idx="2">
                  <c:v>0.857831325301205</c:v>
                </c:pt>
                <c:pt idx="3">
                  <c:v>0.5625</c:v>
                </c:pt>
                <c:pt idx="4">
                  <c:v>0.735069444444444</c:v>
                </c:pt>
                <c:pt idx="5">
                  <c:v>0.666666666666667</c:v>
                </c:pt>
                <c:pt idx="6">
                  <c:v>0.441176470588235</c:v>
                </c:pt>
                <c:pt idx="7">
                  <c:v>0.924528301886792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dane'!$B$23:$I$23</c:f>
              <c:numCache>
                <c:formatCode>General</c:formatCode>
                <c:ptCount val="8"/>
                <c:pt idx="0">
                  <c:v>0.706568097810634</c:v>
                </c:pt>
                <c:pt idx="1">
                  <c:v>0.428571428571429</c:v>
                </c:pt>
                <c:pt idx="2">
                  <c:v>0.930120481927711</c:v>
                </c:pt>
                <c:pt idx="3">
                  <c:v>0.4375</c:v>
                </c:pt>
                <c:pt idx="4">
                  <c:v>0.816666666666666</c:v>
                </c:pt>
                <c:pt idx="5">
                  <c:v>0.666666666666667</c:v>
                </c:pt>
                <c:pt idx="6">
                  <c:v>0.490196078431372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65923848"/>
        <c:axId val="9730015"/>
      </c:radarChart>
      <c:catAx>
        <c:axId val="6592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0015"/>
        <c:crosses val="autoZero"/>
        <c:auto val="1"/>
        <c:lblAlgn val="ctr"/>
        <c:lblOffset val="100"/>
        <c:noMultiLvlLbl val="0"/>
      </c:catAx>
      <c:valAx>
        <c:axId val="97300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238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Lubuskie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7457640476"/>
          <c:y val="0.145159675643208"/>
          <c:w val="0.504373867129009"/>
          <c:h val="0.740114125538092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dane'!$B$8:$I$8</c:f>
              <c:numCache>
                <c:formatCode>General</c:formatCode>
                <c:ptCount val="8"/>
                <c:pt idx="0">
                  <c:v>0.16946261017913</c:v>
                </c:pt>
                <c:pt idx="1">
                  <c:v>0.80952380952381</c:v>
                </c:pt>
                <c:pt idx="2">
                  <c:v>0.0867469879518073</c:v>
                </c:pt>
                <c:pt idx="3">
                  <c:v>0.5</c:v>
                </c:pt>
                <c:pt idx="4">
                  <c:v>0.334027777777778</c:v>
                </c:pt>
                <c:pt idx="5">
                  <c:v>0.333333333333333</c:v>
                </c:pt>
                <c:pt idx="6">
                  <c:v>0.196078431372549</c:v>
                </c:pt>
                <c:pt idx="7">
                  <c:v>0.235849056603774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dane'!$B$24:$I$24</c:f>
              <c:numCache>
                <c:formatCode>General</c:formatCode>
                <c:ptCount val="8"/>
                <c:pt idx="0">
                  <c:v>0.244526585157805</c:v>
                </c:pt>
                <c:pt idx="1">
                  <c:v>0.80952380952381</c:v>
                </c:pt>
                <c:pt idx="2">
                  <c:v>0.171084337349397</c:v>
                </c:pt>
                <c:pt idx="3">
                  <c:v>0.375</c:v>
                </c:pt>
                <c:pt idx="4">
                  <c:v>0.433680555555555</c:v>
                </c:pt>
                <c:pt idx="5">
                  <c:v>0.333333333333333</c:v>
                </c:pt>
                <c:pt idx="6">
                  <c:v>0.225490196078431</c:v>
                </c:pt>
                <c:pt idx="7">
                  <c:v>0.367924528301887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21385232"/>
        <c:axId val="13653981"/>
      </c:radarChart>
      <c:catAx>
        <c:axId val="2138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53981"/>
        <c:crosses val="autoZero"/>
        <c:auto val="1"/>
        <c:lblAlgn val="ctr"/>
        <c:lblOffset val="100"/>
        <c:noMultiLvlLbl val="0"/>
      </c:catAx>
      <c:valAx>
        <c:axId val="136539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8523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Łódzkie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782612122645"/>
          <c:y val="0.145051698670606"/>
          <c:w val="0.504374556632774"/>
          <c:h val="0.740128015755785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dane'!$B$9:$I$9</c:f>
              <c:numCache>
                <c:formatCode>General</c:formatCode>
                <c:ptCount val="8"/>
                <c:pt idx="0">
                  <c:v>0.755757748080751</c:v>
                </c:pt>
                <c:pt idx="1">
                  <c:v>0.238095238095238</c:v>
                </c:pt>
                <c:pt idx="2">
                  <c:v>0.83855421686747</c:v>
                </c:pt>
                <c:pt idx="3">
                  <c:v>0.5625</c:v>
                </c:pt>
                <c:pt idx="4">
                  <c:v>0.436111111111111</c:v>
                </c:pt>
                <c:pt idx="5">
                  <c:v>0.666666666666667</c:v>
                </c:pt>
                <c:pt idx="6">
                  <c:v>0.754901960784314</c:v>
                </c:pt>
                <c:pt idx="7">
                  <c:v>0.764150943396226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dane'!$B$25:$I$25</c:f>
              <c:numCache>
                <c:formatCode>General</c:formatCode>
                <c:ptCount val="8"/>
                <c:pt idx="0">
                  <c:v>0.806369064543645</c:v>
                </c:pt>
                <c:pt idx="1">
                  <c:v>0.333333333333333</c:v>
                </c:pt>
                <c:pt idx="2">
                  <c:v>1</c:v>
                </c:pt>
                <c:pt idx="3">
                  <c:v>0.5</c:v>
                </c:pt>
                <c:pt idx="4">
                  <c:v>0.521180555555555</c:v>
                </c:pt>
                <c:pt idx="5">
                  <c:v>0.666666666666667</c:v>
                </c:pt>
                <c:pt idx="6">
                  <c:v>0.754901960784314</c:v>
                </c:pt>
                <c:pt idx="7">
                  <c:v>0.915094339622641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59231977"/>
        <c:axId val="48729610"/>
      </c:radarChart>
      <c:catAx>
        <c:axId val="592319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29610"/>
        <c:crosses val="autoZero"/>
        <c:auto val="1"/>
        <c:lblAlgn val="ctr"/>
        <c:lblOffset val="100"/>
        <c:noMultiLvlLbl val="0"/>
      </c:catAx>
      <c:valAx>
        <c:axId val="487296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319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Małopolskie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764186633039"/>
          <c:y val="0.145051698670606"/>
          <c:w val="0.504334804539723"/>
          <c:h val="0.740128015755785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dane'!$B$10:$I$10</c:f>
              <c:numCache>
                <c:formatCode>General</c:formatCode>
                <c:ptCount val="8"/>
                <c:pt idx="0">
                  <c:v>0.686096104634632</c:v>
                </c:pt>
                <c:pt idx="1">
                  <c:v>0.142857142857143</c:v>
                </c:pt>
                <c:pt idx="2">
                  <c:v>0.619277108433735</c:v>
                </c:pt>
                <c:pt idx="3">
                  <c:v>0.375</c:v>
                </c:pt>
                <c:pt idx="4">
                  <c:v>0.616319444444444</c:v>
                </c:pt>
                <c:pt idx="5">
                  <c:v>0.666666666666667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dane'!$B$26:$I$26</c:f>
              <c:numCache>
                <c:formatCode>General</c:formatCode>
                <c:ptCount val="8"/>
                <c:pt idx="0">
                  <c:v>0.867500710833096</c:v>
                </c:pt>
                <c:pt idx="1">
                  <c:v>0.238095238095238</c:v>
                </c:pt>
                <c:pt idx="2">
                  <c:v>0.573493975903614</c:v>
                </c:pt>
                <c:pt idx="3">
                  <c:v>0.5</c:v>
                </c:pt>
                <c:pt idx="4">
                  <c:v>0.783680555555555</c:v>
                </c:pt>
                <c:pt idx="5">
                  <c:v>0.666666666666667</c:v>
                </c:pt>
                <c:pt idx="6">
                  <c:v>0.529411764705882</c:v>
                </c:pt>
                <c:pt idx="7">
                  <c:v>0.528301886792453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1908987"/>
        <c:axId val="62236585"/>
      </c:radarChart>
      <c:catAx>
        <c:axId val="19089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36585"/>
        <c:crosses val="autoZero"/>
        <c:auto val="1"/>
        <c:lblAlgn val="ctr"/>
        <c:lblOffset val="100"/>
        <c:noMultiLvlLbl val="0"/>
      </c:catAx>
      <c:valAx>
        <c:axId val="622365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89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Mazowieckie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83266324692"/>
          <c:y val="0.145192754296331"/>
          <c:w val="0.504505753500624"/>
          <c:h val="0.740269391546679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dane'!$B$11:$I$11</c:f>
              <c:numCache>
                <c:formatCode>General</c:formatCode>
                <c:ptCount val="8"/>
                <c:pt idx="0">
                  <c:v>0.913847028717657</c:v>
                </c:pt>
                <c:pt idx="1">
                  <c:v>0.0952380952380953</c:v>
                </c:pt>
                <c:pt idx="2">
                  <c:v>0.703614457831325</c:v>
                </c:pt>
                <c:pt idx="3">
                  <c:v>0.1875</c:v>
                </c:pt>
                <c:pt idx="4">
                  <c:v>0.680555555555556</c:v>
                </c:pt>
                <c:pt idx="5">
                  <c:v>0.333333333333333</c:v>
                </c:pt>
                <c:pt idx="6">
                  <c:v>0.431372549019608</c:v>
                </c:pt>
                <c:pt idx="7">
                  <c:v>0.377358490566038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dane'!$B$27:$I$27</c:f>
              <c:numCache>
                <c:formatCode>General</c:formatCode>
                <c:ptCount val="8"/>
                <c:pt idx="0">
                  <c:v>1</c:v>
                </c:pt>
                <c:pt idx="1">
                  <c:v>0.142857142857143</c:v>
                </c:pt>
                <c:pt idx="2">
                  <c:v>0.732530120481927</c:v>
                </c:pt>
                <c:pt idx="3">
                  <c:v>0.25</c:v>
                </c:pt>
                <c:pt idx="4">
                  <c:v>0.740625</c:v>
                </c:pt>
                <c:pt idx="5">
                  <c:v>0.333333333333333</c:v>
                </c:pt>
                <c:pt idx="6">
                  <c:v>0.5</c:v>
                </c:pt>
                <c:pt idx="7">
                  <c:v>0.452830188679245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16544016"/>
        <c:axId val="25509742"/>
      </c:radarChart>
      <c:catAx>
        <c:axId val="16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09742"/>
        <c:crosses val="autoZero"/>
        <c:auto val="1"/>
        <c:lblAlgn val="ctr"/>
        <c:lblOffset val="100"/>
        <c:noMultiLvlLbl val="0"/>
      </c:catAx>
      <c:valAx>
        <c:axId val="255097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440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Opolskie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2364149074"/>
          <c:y val="0.1451392947594"/>
          <c:w val="0.504458501638595"/>
          <c:h val="0.74021040327294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dane'!$B$12:$I$12</c:f>
              <c:numCache>
                <c:formatCode>General</c:formatCode>
                <c:ptCount val="8"/>
                <c:pt idx="0">
                  <c:v>0.0179129940290019</c:v>
                </c:pt>
                <c:pt idx="1">
                  <c:v>0.428571428571429</c:v>
                </c:pt>
                <c:pt idx="2">
                  <c:v>0.137349397590361</c:v>
                </c:pt>
                <c:pt idx="3">
                  <c:v>0.625</c:v>
                </c:pt>
                <c:pt idx="4">
                  <c:v>0.660416666666666</c:v>
                </c:pt>
                <c:pt idx="5">
                  <c:v>1</c:v>
                </c:pt>
                <c:pt idx="6">
                  <c:v>0.333333333333333</c:v>
                </c:pt>
                <c:pt idx="7">
                  <c:v>0.283018867924528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dane'!$B$28:$I$28</c:f>
              <c:numCache>
                <c:formatCode>General</c:formatCode>
                <c:ptCount val="8"/>
                <c:pt idx="0">
                  <c:v>0.0844469718510093</c:v>
                </c:pt>
                <c:pt idx="1">
                  <c:v>0.428571428571429</c:v>
                </c:pt>
                <c:pt idx="2">
                  <c:v>0.313253012048193</c:v>
                </c:pt>
                <c:pt idx="3">
                  <c:v>0.8125</c:v>
                </c:pt>
                <c:pt idx="4">
                  <c:v>0.498611111111111</c:v>
                </c:pt>
                <c:pt idx="5">
                  <c:v>0.666666666666667</c:v>
                </c:pt>
                <c:pt idx="6">
                  <c:v>0.264705882352941</c:v>
                </c:pt>
                <c:pt idx="7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4426380"/>
        <c:axId val="55948120"/>
      </c:radarChart>
      <c:catAx>
        <c:axId val="44263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48120"/>
        <c:crosses val="autoZero"/>
        <c:auto val="1"/>
        <c:lblAlgn val="ctr"/>
        <c:lblOffset val="100"/>
        <c:noMultiLvlLbl val="0"/>
      </c:catAx>
      <c:valAx>
        <c:axId val="559481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63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Podkarpackie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05822283189"/>
          <c:y val="0.1451392947594"/>
          <c:w val="0.504496265813138"/>
          <c:h val="0.74021040327294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dane'!$B$13:$I$13</c:f>
              <c:numCache>
                <c:formatCode>General</c:formatCode>
                <c:ptCount val="8"/>
                <c:pt idx="0">
                  <c:v>0.139891953369349</c:v>
                </c:pt>
                <c:pt idx="1">
                  <c:v>0.333333333333333</c:v>
                </c:pt>
                <c:pt idx="2">
                  <c:v>0.214457831325301</c:v>
                </c:pt>
                <c:pt idx="3">
                  <c:v>0.0625</c:v>
                </c:pt>
                <c:pt idx="4">
                  <c:v>0.793402777777778</c:v>
                </c:pt>
                <c:pt idx="5">
                  <c:v>0.333333333333333</c:v>
                </c:pt>
                <c:pt idx="6">
                  <c:v>0.764705882352941</c:v>
                </c:pt>
                <c:pt idx="7">
                  <c:v>0.216981132075472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dane'!$B$29:$I$29</c:f>
              <c:numCache>
                <c:formatCode>General</c:formatCode>
                <c:ptCount val="8"/>
                <c:pt idx="0">
                  <c:v>0.213534262155246</c:v>
                </c:pt>
                <c:pt idx="1">
                  <c:v>0.333333333333333</c:v>
                </c:pt>
                <c:pt idx="2">
                  <c:v>0.303614457831325</c:v>
                </c:pt>
                <c:pt idx="3">
                  <c:v>0.0625</c:v>
                </c:pt>
                <c:pt idx="4">
                  <c:v>0.875</c:v>
                </c:pt>
                <c:pt idx="5">
                  <c:v>0.666666666666667</c:v>
                </c:pt>
                <c:pt idx="6">
                  <c:v>0.852941176470588</c:v>
                </c:pt>
                <c:pt idx="7">
                  <c:v>0.471698113207547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56577586"/>
        <c:axId val="5266297"/>
      </c:radarChart>
      <c:catAx>
        <c:axId val="565775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6297"/>
        <c:crosses val="autoZero"/>
        <c:auto val="1"/>
        <c:lblAlgn val="ctr"/>
        <c:lblOffset val="100"/>
        <c:noMultiLvlLbl val="0"/>
      </c:catAx>
      <c:valAx>
        <c:axId val="52662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7758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Podlaskie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2364149074"/>
          <c:y val="0.1451392947594"/>
          <c:w val="0.504458501638595"/>
          <c:h val="0.74021040327294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dane'!$B$14:$I$14</c:f>
              <c:numCache>
                <c:formatCode>General</c:formatCode>
                <c:ptCount val="8"/>
                <c:pt idx="0">
                  <c:v>0.394938868353711</c:v>
                </c:pt>
                <c:pt idx="1">
                  <c:v>0.571428571428571</c:v>
                </c:pt>
                <c:pt idx="2">
                  <c:v>0.407228915662651</c:v>
                </c:pt>
                <c:pt idx="3">
                  <c:v>0.6875</c:v>
                </c:pt>
                <c:pt idx="4">
                  <c:v>0.573611111111111</c:v>
                </c:pt>
                <c:pt idx="5">
                  <c:v>0.666666666666667</c:v>
                </c:pt>
                <c:pt idx="6">
                  <c:v>0.46078431372549</c:v>
                </c:pt>
                <c:pt idx="7">
                  <c:v>0.386792452830189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dane'!$B$30:$I$30</c:f>
              <c:numCache>
                <c:formatCode>General</c:formatCode>
                <c:ptCount val="8"/>
                <c:pt idx="0">
                  <c:v>0.44782485072505</c:v>
                </c:pt>
                <c:pt idx="1">
                  <c:v>0.619047619047619</c:v>
                </c:pt>
                <c:pt idx="2">
                  <c:v>0.667469879518072</c:v>
                </c:pt>
                <c:pt idx="3">
                  <c:v>0.75</c:v>
                </c:pt>
                <c:pt idx="4">
                  <c:v>0.591666666666667</c:v>
                </c:pt>
                <c:pt idx="5">
                  <c:v>0.666666666666667</c:v>
                </c:pt>
                <c:pt idx="6">
                  <c:v>0.441176470588235</c:v>
                </c:pt>
                <c:pt idx="7">
                  <c:v>0.60377358490566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90395340"/>
        <c:axId val="99626510"/>
      </c:radarChart>
      <c:catAx>
        <c:axId val="903953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26510"/>
        <c:crosses val="autoZero"/>
        <c:auto val="1"/>
        <c:lblAlgn val="ctr"/>
        <c:lblOffset val="100"/>
        <c:noMultiLvlLbl val="0"/>
      </c:catAx>
      <c:valAx>
        <c:axId val="996265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9534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Pomorskie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2364149074"/>
          <c:y val="0.1451392947594"/>
          <c:w val="0.504458501638595"/>
          <c:h val="0.74021040327294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dane'!$B$15:$I$15</c:f>
              <c:numCache>
                <c:formatCode>General</c:formatCode>
                <c:ptCount val="8"/>
                <c:pt idx="0">
                  <c:v>0.4046061984646</c:v>
                </c:pt>
                <c:pt idx="1">
                  <c:v>0.19047619047619</c:v>
                </c:pt>
                <c:pt idx="2">
                  <c:v>0.706024096385542</c:v>
                </c:pt>
                <c:pt idx="3">
                  <c:v>0.3125</c:v>
                </c:pt>
                <c:pt idx="4">
                  <c:v>0.157291666666666</c:v>
                </c:pt>
                <c:pt idx="5">
                  <c:v>0</c:v>
                </c:pt>
                <c:pt idx="6">
                  <c:v>0.147058823529412</c:v>
                </c:pt>
                <c:pt idx="7">
                  <c:v>0.283018867924528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dane'!$B$31:$I$31</c:f>
              <c:numCache>
                <c:formatCode>General</c:formatCode>
                <c:ptCount val="8"/>
                <c:pt idx="0">
                  <c:v>0.559567813477395</c:v>
                </c:pt>
                <c:pt idx="1">
                  <c:v>0.238095238095238</c:v>
                </c:pt>
                <c:pt idx="2">
                  <c:v>0.754216867469879</c:v>
                </c:pt>
                <c:pt idx="3">
                  <c:v>0.0625</c:v>
                </c:pt>
                <c:pt idx="4">
                  <c:v>0.190625</c:v>
                </c:pt>
                <c:pt idx="5">
                  <c:v>0</c:v>
                </c:pt>
                <c:pt idx="6">
                  <c:v>0.156862745098039</c:v>
                </c:pt>
                <c:pt idx="7">
                  <c:v>0.339622641509434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66909976"/>
        <c:axId val="11748142"/>
      </c:radarChart>
      <c:catAx>
        <c:axId val="669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48142"/>
        <c:crosses val="autoZero"/>
        <c:auto val="1"/>
        <c:lblAlgn val="ctr"/>
        <c:lblOffset val="100"/>
        <c:noMultiLvlLbl val="0"/>
      </c:catAx>
      <c:valAx>
        <c:axId val="117481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099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Śląskie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41463414634"/>
          <c:y val="0.1451392947594"/>
          <c:w val="0.504420731707317"/>
          <c:h val="0.74021040327294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dane'!$B$16:$I$16</c:f>
              <c:numCache>
                <c:formatCode>General</c:formatCode>
                <c:ptCount val="8"/>
                <c:pt idx="0">
                  <c:v>0.718794427068524</c:v>
                </c:pt>
                <c:pt idx="1">
                  <c:v>0.0476190476190477</c:v>
                </c:pt>
                <c:pt idx="2">
                  <c:v>0.525301204819277</c:v>
                </c:pt>
                <c:pt idx="3">
                  <c:v>0.9375</c:v>
                </c:pt>
                <c:pt idx="4">
                  <c:v>0.823263888888889</c:v>
                </c:pt>
                <c:pt idx="5">
                  <c:v>1</c:v>
                </c:pt>
                <c:pt idx="6">
                  <c:v>0.254901960784314</c:v>
                </c:pt>
                <c:pt idx="7">
                  <c:v>0.377358490566038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dane'!$B$32:$I$32</c:f>
              <c:numCache>
                <c:formatCode>General</c:formatCode>
                <c:ptCount val="8"/>
                <c:pt idx="0">
                  <c:v>0.845891384702872</c:v>
                </c:pt>
                <c:pt idx="1">
                  <c:v>0.0952380952380953</c:v>
                </c:pt>
                <c:pt idx="2">
                  <c:v>0.595180722891566</c:v>
                </c:pt>
                <c:pt idx="3">
                  <c:v>1</c:v>
                </c:pt>
                <c:pt idx="4">
                  <c:v>0.941319444444444</c:v>
                </c:pt>
                <c:pt idx="5">
                  <c:v>0.666666666666667</c:v>
                </c:pt>
                <c:pt idx="6">
                  <c:v>0.245098039215686</c:v>
                </c:pt>
                <c:pt idx="7">
                  <c:v>0.481132075471698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57457304"/>
        <c:axId val="91714428"/>
      </c:radarChart>
      <c:catAx>
        <c:axId val="5745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14428"/>
        <c:crosses val="autoZero"/>
        <c:auto val="1"/>
        <c:lblAlgn val="ctr"/>
        <c:lblOffset val="100"/>
        <c:noMultiLvlLbl val="0"/>
      </c:catAx>
      <c:valAx>
        <c:axId val="917144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573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Świętokrzyskie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80462635917"/>
          <c:y val="0.1451684991508"/>
          <c:w val="0.504467068356534"/>
          <c:h val="0.740234200411192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dane'!$B$17:$I$17</c:f>
              <c:numCache>
                <c:formatCode>General</c:formatCode>
                <c:ptCount val="8"/>
                <c:pt idx="0">
                  <c:v>0.332385555871481</c:v>
                </c:pt>
                <c:pt idx="1">
                  <c:v>0.19047619047619</c:v>
                </c:pt>
                <c:pt idx="2">
                  <c:v>0.23855421686747</c:v>
                </c:pt>
                <c:pt idx="3">
                  <c:v>0.125</c:v>
                </c:pt>
                <c:pt idx="4">
                  <c:v>0.770486111111111</c:v>
                </c:pt>
                <c:pt idx="5">
                  <c:v>1</c:v>
                </c:pt>
                <c:pt idx="6">
                  <c:v>0.990196078431373</c:v>
                </c:pt>
                <c:pt idx="7">
                  <c:v>0.471698113207547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dane'!$B$33:$I$33</c:f>
              <c:numCache>
                <c:formatCode>General</c:formatCode>
                <c:ptCount val="8"/>
                <c:pt idx="0">
                  <c:v>0.431333522888826</c:v>
                </c:pt>
                <c:pt idx="1">
                  <c:v>0.19047619047619</c:v>
                </c:pt>
                <c:pt idx="2">
                  <c:v>0.293975903614458</c:v>
                </c:pt>
                <c:pt idx="3">
                  <c:v>0.125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0.575471698113207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40750451"/>
        <c:axId val="48154914"/>
      </c:radarChart>
      <c:catAx>
        <c:axId val="407504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54914"/>
        <c:crosses val="autoZero"/>
        <c:auto val="1"/>
        <c:lblAlgn val="ctr"/>
        <c:lblOffset val="100"/>
        <c:noMultiLvlLbl val="0"/>
      </c:catAx>
      <c:valAx>
        <c:axId val="481549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504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Warmińsko-mazurskie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84926954234"/>
          <c:y val="0.1451684991508"/>
          <c:w val="0.504465831198504"/>
          <c:h val="0.740234200411192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dane'!$B$18:$I$18</c:f>
              <c:numCache>
                <c:formatCode>General</c:formatCode>
                <c:ptCount val="8"/>
                <c:pt idx="0">
                  <c:v>0.061984646005118</c:v>
                </c:pt>
                <c:pt idx="1">
                  <c:v>0.952380952380952</c:v>
                </c:pt>
                <c:pt idx="2">
                  <c:v>0</c:v>
                </c:pt>
                <c:pt idx="3">
                  <c:v>0.75</c:v>
                </c:pt>
                <c:pt idx="4">
                  <c:v>0.281597222222222</c:v>
                </c:pt>
                <c:pt idx="5">
                  <c:v>0.666666666666667</c:v>
                </c:pt>
                <c:pt idx="6">
                  <c:v>0.274509803921569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dane'!$B$34:$I$34</c:f>
              <c:numCache>
                <c:formatCode>General</c:formatCode>
                <c:ptCount val="8"/>
                <c:pt idx="0">
                  <c:v>0.115723628092124</c:v>
                </c:pt>
                <c:pt idx="1">
                  <c:v>1</c:v>
                </c:pt>
                <c:pt idx="2">
                  <c:v>0.0385542168674699</c:v>
                </c:pt>
                <c:pt idx="3">
                  <c:v>0.8125</c:v>
                </c:pt>
                <c:pt idx="4">
                  <c:v>0.398611111111111</c:v>
                </c:pt>
                <c:pt idx="5">
                  <c:v>0.666666666666667</c:v>
                </c:pt>
                <c:pt idx="6">
                  <c:v>0.294117647058823</c:v>
                </c:pt>
                <c:pt idx="7">
                  <c:v>0.19811320754717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39675807"/>
        <c:axId val="84261811"/>
      </c:radarChart>
      <c:catAx>
        <c:axId val="396758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61811"/>
        <c:crosses val="autoZero"/>
        <c:auto val="1"/>
        <c:lblAlgn val="ctr"/>
        <c:lblOffset val="100"/>
        <c:noMultiLvlLbl val="0"/>
      </c:catAx>
      <c:valAx>
        <c:axId val="842618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758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Wielkopolskie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48071463195"/>
          <c:y val="0.1451684991508"/>
          <c:w val="0.50446644969185"/>
          <c:h val="0.740234200411192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0.573493975903614</c:v>
                </c:pt>
                <c:pt idx="3">
                  <c:v>0.0625</c:v>
                </c:pt>
                <c:pt idx="4">
                  <c:v>0</c:v>
                </c:pt>
                <c:pt idx="5">
                  <c:v>0.666666666666667</c:v>
                </c:pt>
                <c:pt idx="6">
                  <c:v>0.0294117647058823</c:v>
                </c:pt>
                <c:pt idx="7">
                  <c:v>0.660377358490566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dane'!$B$35:$I$35</c:f>
              <c:numCache>
                <c:formatCode>General</c:formatCode>
                <c:ptCount val="8"/>
                <c:pt idx="0">
                  <c:v>0.0324139891953369</c:v>
                </c:pt>
                <c:pt idx="1">
                  <c:v>0.0476190476190477</c:v>
                </c:pt>
                <c:pt idx="2">
                  <c:v>0.72289156626506</c:v>
                </c:pt>
                <c:pt idx="3">
                  <c:v>0</c:v>
                </c:pt>
                <c:pt idx="4">
                  <c:v>0.0506944444444444</c:v>
                </c:pt>
                <c:pt idx="5">
                  <c:v>0.666666666666667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96247205"/>
        <c:axId val="92308791"/>
      </c:radarChart>
      <c:catAx>
        <c:axId val="962472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08791"/>
        <c:crosses val="autoZero"/>
        <c:auto val="1"/>
        <c:lblAlgn val="ctr"/>
        <c:lblOffset val="100"/>
        <c:noMultiLvlLbl val="0"/>
      </c:catAx>
      <c:valAx>
        <c:axId val="923087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472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Zachodnio-pomorskie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80462635917"/>
          <c:y val="0.1451684991508"/>
          <c:w val="0.504467068356534"/>
          <c:h val="0.740234200411192"/>
        </c:manualLayout>
      </c:layout>
      <c:radarChart>
        <c:radarStyle val="marker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dane'!$B$20:$I$20</c:f>
              <c:numCache>
                <c:formatCode>General</c:formatCode>
                <c:ptCount val="8"/>
                <c:pt idx="0">
                  <c:v>0.241967586010804</c:v>
                </c:pt>
                <c:pt idx="1">
                  <c:v>0.714285714285714</c:v>
                </c:pt>
                <c:pt idx="2">
                  <c:v>0.139759036144578</c:v>
                </c:pt>
                <c:pt idx="3">
                  <c:v>0.625</c:v>
                </c:pt>
                <c:pt idx="4">
                  <c:v>0.229861111111111</c:v>
                </c:pt>
                <c:pt idx="5">
                  <c:v>0.333333333333333</c:v>
                </c:pt>
                <c:pt idx="6">
                  <c:v>0.137254901960784</c:v>
                </c:pt>
                <c:pt idx="7">
                  <c:v>0.39622641509434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dane'!$B$36:$I$36</c:f>
              <c:numCache>
                <c:formatCode>General</c:formatCode>
                <c:ptCount val="8"/>
                <c:pt idx="0">
                  <c:v>0.349161216946261</c:v>
                </c:pt>
                <c:pt idx="1">
                  <c:v>0.714285714285714</c:v>
                </c:pt>
                <c:pt idx="2">
                  <c:v>0.2</c:v>
                </c:pt>
                <c:pt idx="3">
                  <c:v>0.5</c:v>
                </c:pt>
                <c:pt idx="4">
                  <c:v>0.26875</c:v>
                </c:pt>
                <c:pt idx="5">
                  <c:v>0.333333333333333</c:v>
                </c:pt>
                <c:pt idx="6">
                  <c:v>0.137254901960784</c:v>
                </c:pt>
                <c:pt idx="7">
                  <c:v>0.566037735849056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axId val="25789680"/>
        <c:axId val="76927691"/>
      </c:radarChart>
      <c:catAx>
        <c:axId val="2578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27691"/>
        <c:crosses val="autoZero"/>
        <c:auto val="1"/>
        <c:lblAlgn val="ctr"/>
        <c:lblOffset val="100"/>
        <c:noMultiLvlLbl val="0"/>
      </c:catAx>
      <c:valAx>
        <c:axId val="769276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896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Dolnośląskie</a:t>
            </a:r>
          </a:p>
        </c:rich>
      </c:tx>
      <c:layout>
        <c:manualLayout>
          <c:xMode val="edge"/>
          <c:yMode val="edge"/>
          <c:x val="0.415979381443299"/>
          <c:y val="0.00040172742794014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389175257732"/>
          <c:y val="0.161293562317967"/>
          <c:w val="0.475193298969072"/>
          <c:h val="0.7240132570051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0.423656525447825</c:v>
                </c:pt>
                <c:pt idx="1">
                  <c:v>0.285714285714286</c:v>
                </c:pt>
                <c:pt idx="2">
                  <c:v>0.571084337349398</c:v>
                </c:pt>
                <c:pt idx="3">
                  <c:v>0.5625</c:v>
                </c:pt>
                <c:pt idx="4">
                  <c:v>0.427083333333333</c:v>
                </c:pt>
                <c:pt idx="5">
                  <c:v>0.666666666666667</c:v>
                </c:pt>
                <c:pt idx="6">
                  <c:v>0.5</c:v>
                </c:pt>
                <c:pt idx="7">
                  <c:v>0.594339622641509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0.455786181404606</c:v>
                </c:pt>
                <c:pt idx="1">
                  <c:v>0.333333333333333</c:v>
                </c:pt>
                <c:pt idx="2">
                  <c:v>0.660240963855422</c:v>
                </c:pt>
                <c:pt idx="3">
                  <c:v>0.625</c:v>
                </c:pt>
                <c:pt idx="4">
                  <c:v>0.498958333333333</c:v>
                </c:pt>
                <c:pt idx="5">
                  <c:v>0.666666666666667</c:v>
                </c:pt>
                <c:pt idx="6">
                  <c:v>0.490196078431372</c:v>
                </c:pt>
                <c:pt idx="7">
                  <c:v>0.811320754716981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12549682"/>
        <c:axId val="36961708"/>
      </c:barChart>
      <c:catAx>
        <c:axId val="1254968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61708"/>
        <c:crosses val="autoZero"/>
        <c:auto val="1"/>
        <c:lblAlgn val="ctr"/>
        <c:lblOffset val="100"/>
        <c:noMultiLvlLbl val="0"/>
      </c:catAx>
      <c:valAx>
        <c:axId val="369617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5496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Kujawsko-pomorskie</a:t>
            </a:r>
          </a:p>
        </c:rich>
      </c:tx>
      <c:layout>
        <c:manualLayout>
          <c:xMode val="edge"/>
          <c:yMode val="edge"/>
          <c:x val="0.331377181617255"/>
          <c:y val="0.0049000768639508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99855193964"/>
          <c:y val="0.145080707148347"/>
          <c:w val="0.504382287935371"/>
          <c:h val="0.7401998462720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dane'!$B$6:$I$6</c:f>
              <c:numCache>
                <c:formatCode>General</c:formatCode>
                <c:ptCount val="8"/>
                <c:pt idx="0">
                  <c:v>0.354563548478817</c:v>
                </c:pt>
                <c:pt idx="1">
                  <c:v>0.428571428571429</c:v>
                </c:pt>
                <c:pt idx="2">
                  <c:v>0.332530120481928</c:v>
                </c:pt>
                <c:pt idx="3">
                  <c:v>0.1875</c:v>
                </c:pt>
                <c:pt idx="4">
                  <c:v>0.394097222222222</c:v>
                </c:pt>
                <c:pt idx="5">
                  <c:v>1</c:v>
                </c:pt>
                <c:pt idx="6">
                  <c:v>0.588235294117647</c:v>
                </c:pt>
                <c:pt idx="7">
                  <c:v>0.0566037735849057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dane'!$B$22:$I$22</c:f>
              <c:numCache>
                <c:formatCode>General</c:formatCode>
                <c:ptCount val="8"/>
                <c:pt idx="0">
                  <c:v>0.49417116860961</c:v>
                </c:pt>
                <c:pt idx="1">
                  <c:v>0.428571428571429</c:v>
                </c:pt>
                <c:pt idx="2">
                  <c:v>0.409638554216868</c:v>
                </c:pt>
                <c:pt idx="3">
                  <c:v>0.125</c:v>
                </c:pt>
                <c:pt idx="4">
                  <c:v>0.491319444444444</c:v>
                </c:pt>
                <c:pt idx="5">
                  <c:v>0.333333333333333</c:v>
                </c:pt>
                <c:pt idx="6">
                  <c:v>0.627450980392157</c:v>
                </c:pt>
                <c:pt idx="7">
                  <c:v>0.245283018867925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5930994"/>
        <c:axId val="21594952"/>
      </c:barChart>
      <c:catAx>
        <c:axId val="593099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94952"/>
        <c:crosses val="autoZero"/>
        <c:auto val="1"/>
        <c:lblAlgn val="ctr"/>
        <c:lblOffset val="100"/>
        <c:noMultiLvlLbl val="0"/>
      </c:catAx>
      <c:valAx>
        <c:axId val="215949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3099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Lubelskie</a:t>
            </a:r>
          </a:p>
        </c:rich>
      </c:tx>
      <c:layout>
        <c:manualLayout>
          <c:xMode val="edge"/>
          <c:yMode val="edge"/>
          <c:x val="0.418032786885246"/>
          <c:y val="0.0011346444780635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43001261034"/>
          <c:y val="0.145045385779123"/>
          <c:w val="0.504334804539723"/>
          <c:h val="0.7400718608169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dane'!$B$7:$I$7</c:f>
              <c:numCache>
                <c:formatCode>General</c:formatCode>
                <c:ptCount val="8"/>
                <c:pt idx="0">
                  <c:v>0.637190787603071</c:v>
                </c:pt>
                <c:pt idx="1">
                  <c:v>0.380952380952381</c:v>
                </c:pt>
                <c:pt idx="2">
                  <c:v>0.857831325301205</c:v>
                </c:pt>
                <c:pt idx="3">
                  <c:v>0.5625</c:v>
                </c:pt>
                <c:pt idx="4">
                  <c:v>0.735069444444444</c:v>
                </c:pt>
                <c:pt idx="5">
                  <c:v>0.666666666666667</c:v>
                </c:pt>
                <c:pt idx="6">
                  <c:v>0.441176470588235</c:v>
                </c:pt>
                <c:pt idx="7">
                  <c:v>0.924528301886792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dane'!$B$23:$I$23</c:f>
              <c:numCache>
                <c:formatCode>General</c:formatCode>
                <c:ptCount val="8"/>
                <c:pt idx="0">
                  <c:v>0.706568097810634</c:v>
                </c:pt>
                <c:pt idx="1">
                  <c:v>0.428571428571429</c:v>
                </c:pt>
                <c:pt idx="2">
                  <c:v>0.930120481927711</c:v>
                </c:pt>
                <c:pt idx="3">
                  <c:v>0.4375</c:v>
                </c:pt>
                <c:pt idx="4">
                  <c:v>0.816666666666666</c:v>
                </c:pt>
                <c:pt idx="5">
                  <c:v>0.666666666666667</c:v>
                </c:pt>
                <c:pt idx="6">
                  <c:v>0.490196078431372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45013806"/>
        <c:axId val="1269206"/>
      </c:barChart>
      <c:catAx>
        <c:axId val="4501380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9206"/>
        <c:crosses val="autoZero"/>
        <c:auto val="1"/>
        <c:lblAlgn val="ctr"/>
        <c:lblOffset val="100"/>
        <c:noMultiLvlLbl val="0"/>
      </c:catAx>
      <c:valAx>
        <c:axId val="12692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138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Lubuskie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764186633039"/>
          <c:y val="0.145112209965766"/>
          <c:w val="0.504334804539723"/>
          <c:h val="0.740110308101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dane'!$B$8:$I$8</c:f>
              <c:numCache>
                <c:formatCode>General</c:formatCode>
                <c:ptCount val="8"/>
                <c:pt idx="0">
                  <c:v>0.16946261017913</c:v>
                </c:pt>
                <c:pt idx="1">
                  <c:v>0.80952380952381</c:v>
                </c:pt>
                <c:pt idx="2">
                  <c:v>0.0867469879518073</c:v>
                </c:pt>
                <c:pt idx="3">
                  <c:v>0.5</c:v>
                </c:pt>
                <c:pt idx="4">
                  <c:v>0.334027777777778</c:v>
                </c:pt>
                <c:pt idx="5">
                  <c:v>0.333333333333333</c:v>
                </c:pt>
                <c:pt idx="6">
                  <c:v>0.196078431372549</c:v>
                </c:pt>
                <c:pt idx="7">
                  <c:v>0.235849056603774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dane'!$B$24:$I$24</c:f>
              <c:numCache>
                <c:formatCode>General</c:formatCode>
                <c:ptCount val="8"/>
                <c:pt idx="0">
                  <c:v>0.244526585157805</c:v>
                </c:pt>
                <c:pt idx="1">
                  <c:v>0.80952380952381</c:v>
                </c:pt>
                <c:pt idx="2">
                  <c:v>0.171084337349397</c:v>
                </c:pt>
                <c:pt idx="3">
                  <c:v>0.375</c:v>
                </c:pt>
                <c:pt idx="4">
                  <c:v>0.433680555555555</c:v>
                </c:pt>
                <c:pt idx="5">
                  <c:v>0.333333333333333</c:v>
                </c:pt>
                <c:pt idx="6">
                  <c:v>0.225490196078431</c:v>
                </c:pt>
                <c:pt idx="7">
                  <c:v>0.367924528301887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71436211"/>
        <c:axId val="22065108"/>
      </c:barChart>
      <c:catAx>
        <c:axId val="71436211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65108"/>
        <c:crosses val="autoZero"/>
        <c:auto val="1"/>
        <c:lblAlgn val="ctr"/>
        <c:lblOffset val="100"/>
        <c:noMultiLvlLbl val="0"/>
      </c:catAx>
      <c:valAx>
        <c:axId val="220651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362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Łódzkie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7457640476"/>
          <c:y val="0.145008724400771"/>
          <c:w val="0.504373867129009"/>
          <c:h val="0.74010469280925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dane'!$B$9:$I$9</c:f>
              <c:numCache>
                <c:formatCode>General</c:formatCode>
                <c:ptCount val="8"/>
                <c:pt idx="0">
                  <c:v>0.755757748080751</c:v>
                </c:pt>
                <c:pt idx="1">
                  <c:v>0.238095238095238</c:v>
                </c:pt>
                <c:pt idx="2">
                  <c:v>0.83855421686747</c:v>
                </c:pt>
                <c:pt idx="3">
                  <c:v>0.5625</c:v>
                </c:pt>
                <c:pt idx="4">
                  <c:v>0.436111111111111</c:v>
                </c:pt>
                <c:pt idx="5">
                  <c:v>0.666666666666667</c:v>
                </c:pt>
                <c:pt idx="6">
                  <c:v>0.754901960784314</c:v>
                </c:pt>
                <c:pt idx="7">
                  <c:v>0.764150943396226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dane'!$B$25:$I$25</c:f>
              <c:numCache>
                <c:formatCode>General</c:formatCode>
                <c:ptCount val="8"/>
                <c:pt idx="0">
                  <c:v>0.806369064543645</c:v>
                </c:pt>
                <c:pt idx="1">
                  <c:v>0.333333333333333</c:v>
                </c:pt>
                <c:pt idx="2">
                  <c:v>1</c:v>
                </c:pt>
                <c:pt idx="3">
                  <c:v>0.5</c:v>
                </c:pt>
                <c:pt idx="4">
                  <c:v>0.521180555555555</c:v>
                </c:pt>
                <c:pt idx="5">
                  <c:v>0.666666666666667</c:v>
                </c:pt>
                <c:pt idx="6">
                  <c:v>0.754901960784314</c:v>
                </c:pt>
                <c:pt idx="7">
                  <c:v>0.915094339622641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64183244"/>
        <c:axId val="88716248"/>
      </c:barChart>
      <c:catAx>
        <c:axId val="641832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16248"/>
        <c:crosses val="autoZero"/>
        <c:auto val="1"/>
        <c:lblAlgn val="ctr"/>
        <c:lblOffset val="100"/>
        <c:noMultiLvlLbl val="0"/>
      </c:catAx>
      <c:valAx>
        <c:axId val="887162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18324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Małopolskie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722213463661"/>
          <c:y val="0.145020220069595"/>
          <c:w val="0.504335487939461"/>
          <c:h val="0.7400545471644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dane'!$B$10:$I$10</c:f>
              <c:numCache>
                <c:formatCode>General</c:formatCode>
                <c:ptCount val="8"/>
                <c:pt idx="0">
                  <c:v>0.686096104634632</c:v>
                </c:pt>
                <c:pt idx="1">
                  <c:v>0.142857142857143</c:v>
                </c:pt>
                <c:pt idx="2">
                  <c:v>0.619277108433735</c:v>
                </c:pt>
                <c:pt idx="3">
                  <c:v>0.375</c:v>
                </c:pt>
                <c:pt idx="4">
                  <c:v>0.616319444444444</c:v>
                </c:pt>
                <c:pt idx="5">
                  <c:v>0.666666666666667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dane'!$B$26:$I$26</c:f>
              <c:numCache>
                <c:formatCode>General</c:formatCode>
                <c:ptCount val="8"/>
                <c:pt idx="0">
                  <c:v>0.867500710833096</c:v>
                </c:pt>
                <c:pt idx="1">
                  <c:v>0.238095238095238</c:v>
                </c:pt>
                <c:pt idx="2">
                  <c:v>0.573493975903614</c:v>
                </c:pt>
                <c:pt idx="3">
                  <c:v>0.5</c:v>
                </c:pt>
                <c:pt idx="4">
                  <c:v>0.783680555555555</c:v>
                </c:pt>
                <c:pt idx="5">
                  <c:v>0.666666666666667</c:v>
                </c:pt>
                <c:pt idx="6">
                  <c:v>0.529411764705882</c:v>
                </c:pt>
                <c:pt idx="7">
                  <c:v>0.528301886792453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68018119"/>
        <c:axId val="77007982"/>
      </c:barChart>
      <c:catAx>
        <c:axId val="6801811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07982"/>
        <c:crosses val="autoZero"/>
        <c:auto val="1"/>
        <c:lblAlgn val="ctr"/>
        <c:lblOffset val="100"/>
        <c:noMultiLvlLbl val="0"/>
      </c:catAx>
      <c:valAx>
        <c:axId val="770079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181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Mazowieckie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83266324692"/>
          <c:y val="0.145192754296331"/>
          <c:w val="0.504505753500624"/>
          <c:h val="0.7402693915466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dane'!$B$11:$I$11</c:f>
              <c:numCache>
                <c:formatCode>General</c:formatCode>
                <c:ptCount val="8"/>
                <c:pt idx="0">
                  <c:v>0.913847028717657</c:v>
                </c:pt>
                <c:pt idx="1">
                  <c:v>0.0952380952380953</c:v>
                </c:pt>
                <c:pt idx="2">
                  <c:v>0.703614457831325</c:v>
                </c:pt>
                <c:pt idx="3">
                  <c:v>0.1875</c:v>
                </c:pt>
                <c:pt idx="4">
                  <c:v>0.680555555555556</c:v>
                </c:pt>
                <c:pt idx="5">
                  <c:v>0.333333333333333</c:v>
                </c:pt>
                <c:pt idx="6">
                  <c:v>0.431372549019608</c:v>
                </c:pt>
                <c:pt idx="7">
                  <c:v>0.377358490566038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dane'!$B$27:$I$27</c:f>
              <c:numCache>
                <c:formatCode>General</c:formatCode>
                <c:ptCount val="8"/>
                <c:pt idx="0">
                  <c:v>1</c:v>
                </c:pt>
                <c:pt idx="1">
                  <c:v>0.142857142857143</c:v>
                </c:pt>
                <c:pt idx="2">
                  <c:v>0.732530120481927</c:v>
                </c:pt>
                <c:pt idx="3">
                  <c:v>0.25</c:v>
                </c:pt>
                <c:pt idx="4">
                  <c:v>0.740625</c:v>
                </c:pt>
                <c:pt idx="5">
                  <c:v>0.333333333333333</c:v>
                </c:pt>
                <c:pt idx="6">
                  <c:v>0.5</c:v>
                </c:pt>
                <c:pt idx="7">
                  <c:v>0.452830188679245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26209407"/>
        <c:axId val="84553284"/>
      </c:barChart>
      <c:catAx>
        <c:axId val="26209407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53284"/>
        <c:crosses val="autoZero"/>
        <c:auto val="1"/>
        <c:lblAlgn val="ctr"/>
        <c:lblOffset val="100"/>
        <c:noMultiLvlLbl val="0"/>
      </c:catAx>
      <c:valAx>
        <c:axId val="845532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094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Opolskie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2364149074"/>
          <c:y val="0.145153923449347"/>
          <c:w val="0.504382287935371"/>
          <c:h val="0.74020279528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dane'!$B$12:$I$12</c:f>
              <c:numCache>
                <c:formatCode>General</c:formatCode>
                <c:ptCount val="8"/>
                <c:pt idx="0">
                  <c:v>0.0179129940290019</c:v>
                </c:pt>
                <c:pt idx="1">
                  <c:v>0.428571428571429</c:v>
                </c:pt>
                <c:pt idx="2">
                  <c:v>0.137349397590361</c:v>
                </c:pt>
                <c:pt idx="3">
                  <c:v>0.625</c:v>
                </c:pt>
                <c:pt idx="4">
                  <c:v>0.660416666666666</c:v>
                </c:pt>
                <c:pt idx="5">
                  <c:v>1</c:v>
                </c:pt>
                <c:pt idx="6">
                  <c:v>0.333333333333333</c:v>
                </c:pt>
                <c:pt idx="7">
                  <c:v>0.283018867924528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dane'!$B$28:$I$28</c:f>
              <c:numCache>
                <c:formatCode>General</c:formatCode>
                <c:ptCount val="8"/>
                <c:pt idx="0">
                  <c:v>0.0844469718510093</c:v>
                </c:pt>
                <c:pt idx="1">
                  <c:v>0.428571428571429</c:v>
                </c:pt>
                <c:pt idx="2">
                  <c:v>0.313253012048193</c:v>
                </c:pt>
                <c:pt idx="3">
                  <c:v>0.8125</c:v>
                </c:pt>
                <c:pt idx="4">
                  <c:v>0.498611111111111</c:v>
                </c:pt>
                <c:pt idx="5">
                  <c:v>0.666666666666667</c:v>
                </c:pt>
                <c:pt idx="6">
                  <c:v>0.264705882352941</c:v>
                </c:pt>
                <c:pt idx="7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3830201"/>
        <c:axId val="20108039"/>
      </c:barChart>
      <c:catAx>
        <c:axId val="3830201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08039"/>
        <c:crosses val="autoZero"/>
        <c:auto val="1"/>
        <c:lblAlgn val="ctr"/>
        <c:lblOffset val="100"/>
        <c:noMultiLvlLbl val="0"/>
      </c:catAx>
      <c:valAx>
        <c:axId val="201080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020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Podkarpackie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353658536585"/>
          <c:y val="0.145073845578613"/>
          <c:w val="0.504344512195122"/>
          <c:h val="0.7401383436156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dane'!$B$13:$I$13</c:f>
              <c:numCache>
                <c:formatCode>General</c:formatCode>
                <c:ptCount val="8"/>
                <c:pt idx="0">
                  <c:v>0.139891953369349</c:v>
                </c:pt>
                <c:pt idx="1">
                  <c:v>0.333333333333333</c:v>
                </c:pt>
                <c:pt idx="2">
                  <c:v>0.214457831325301</c:v>
                </c:pt>
                <c:pt idx="3">
                  <c:v>0.0625</c:v>
                </c:pt>
                <c:pt idx="4">
                  <c:v>0.793402777777778</c:v>
                </c:pt>
                <c:pt idx="5">
                  <c:v>0.333333333333333</c:v>
                </c:pt>
                <c:pt idx="6">
                  <c:v>0.764705882352941</c:v>
                </c:pt>
                <c:pt idx="7">
                  <c:v>0.216981132075472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dane'!$B$29:$I$29</c:f>
              <c:numCache>
                <c:formatCode>General</c:formatCode>
                <c:ptCount val="8"/>
                <c:pt idx="0">
                  <c:v>0.213534262155246</c:v>
                </c:pt>
                <c:pt idx="1">
                  <c:v>0.333333333333333</c:v>
                </c:pt>
                <c:pt idx="2">
                  <c:v>0.303614457831325</c:v>
                </c:pt>
                <c:pt idx="3">
                  <c:v>0.0625</c:v>
                </c:pt>
                <c:pt idx="4">
                  <c:v>0.875</c:v>
                </c:pt>
                <c:pt idx="5">
                  <c:v>0.666666666666667</c:v>
                </c:pt>
                <c:pt idx="6">
                  <c:v>0.852941176470588</c:v>
                </c:pt>
                <c:pt idx="7">
                  <c:v>0.471698113207547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2170596"/>
        <c:axId val="38630635"/>
      </c:barChart>
      <c:catAx>
        <c:axId val="21705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630635"/>
        <c:crosses val="autoZero"/>
        <c:auto val="1"/>
        <c:lblAlgn val="ctr"/>
        <c:lblOffset val="100"/>
        <c:noMultiLvlLbl val="0"/>
      </c:catAx>
      <c:valAx>
        <c:axId val="386306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05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Podlaskie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41463414634"/>
          <c:y val="0.145067873303167"/>
          <c:w val="0.504420731707317"/>
          <c:h val="0.7401809954751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dane'!$B$14:$I$14</c:f>
              <c:numCache>
                <c:formatCode>General</c:formatCode>
                <c:ptCount val="8"/>
                <c:pt idx="0">
                  <c:v>0.394938868353711</c:v>
                </c:pt>
                <c:pt idx="1">
                  <c:v>0.571428571428571</c:v>
                </c:pt>
                <c:pt idx="2">
                  <c:v>0.407228915662651</c:v>
                </c:pt>
                <c:pt idx="3">
                  <c:v>0.6875</c:v>
                </c:pt>
                <c:pt idx="4">
                  <c:v>0.573611111111111</c:v>
                </c:pt>
                <c:pt idx="5">
                  <c:v>0.666666666666667</c:v>
                </c:pt>
                <c:pt idx="6">
                  <c:v>0.46078431372549</c:v>
                </c:pt>
                <c:pt idx="7">
                  <c:v>0.386792452830189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dane'!$B$30:$I$30</c:f>
              <c:numCache>
                <c:formatCode>General</c:formatCode>
                <c:ptCount val="8"/>
                <c:pt idx="0">
                  <c:v>0.44782485072505</c:v>
                </c:pt>
                <c:pt idx="1">
                  <c:v>0.619047619047619</c:v>
                </c:pt>
                <c:pt idx="2">
                  <c:v>0.667469879518072</c:v>
                </c:pt>
                <c:pt idx="3">
                  <c:v>0.75</c:v>
                </c:pt>
                <c:pt idx="4">
                  <c:v>0.591666666666667</c:v>
                </c:pt>
                <c:pt idx="5">
                  <c:v>0.666666666666667</c:v>
                </c:pt>
                <c:pt idx="6">
                  <c:v>0.441176470588235</c:v>
                </c:pt>
                <c:pt idx="7">
                  <c:v>0.60377358490566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18117070"/>
        <c:axId val="49220745"/>
      </c:barChart>
      <c:catAx>
        <c:axId val="1811707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20745"/>
        <c:crosses val="autoZero"/>
        <c:auto val="1"/>
        <c:lblAlgn val="ctr"/>
        <c:lblOffset val="100"/>
        <c:noMultiLvlLbl val="0"/>
      </c:catAx>
      <c:valAx>
        <c:axId val="492207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170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Pomorskie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644974472301"/>
          <c:y val="0.143488066152979"/>
          <c:w val="0.50438162005639"/>
          <c:h val="0.7401804172148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dane'!$B$15:$I$15</c:f>
              <c:numCache>
                <c:formatCode>General</c:formatCode>
                <c:ptCount val="8"/>
                <c:pt idx="0">
                  <c:v>0.4046061984646</c:v>
                </c:pt>
                <c:pt idx="1">
                  <c:v>0.19047619047619</c:v>
                </c:pt>
                <c:pt idx="2">
                  <c:v>0.706024096385542</c:v>
                </c:pt>
                <c:pt idx="3">
                  <c:v>0.3125</c:v>
                </c:pt>
                <c:pt idx="4">
                  <c:v>0.157291666666666</c:v>
                </c:pt>
                <c:pt idx="5">
                  <c:v>0</c:v>
                </c:pt>
                <c:pt idx="6">
                  <c:v>0.147058823529412</c:v>
                </c:pt>
                <c:pt idx="7">
                  <c:v>0.283018867924528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dane'!$B$31:$I$31</c:f>
              <c:numCache>
                <c:formatCode>General</c:formatCode>
                <c:ptCount val="8"/>
                <c:pt idx="0">
                  <c:v>0.559567813477395</c:v>
                </c:pt>
                <c:pt idx="1">
                  <c:v>0.238095238095238</c:v>
                </c:pt>
                <c:pt idx="2">
                  <c:v>0.754216867469879</c:v>
                </c:pt>
                <c:pt idx="3">
                  <c:v>0.0625</c:v>
                </c:pt>
                <c:pt idx="4">
                  <c:v>0.190625</c:v>
                </c:pt>
                <c:pt idx="5">
                  <c:v>0</c:v>
                </c:pt>
                <c:pt idx="6">
                  <c:v>0.156862745098039</c:v>
                </c:pt>
                <c:pt idx="7">
                  <c:v>0.339622641509434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11965654"/>
        <c:axId val="84484269"/>
      </c:barChart>
      <c:catAx>
        <c:axId val="1196565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84269"/>
        <c:crosses val="autoZero"/>
        <c:auto val="1"/>
        <c:lblAlgn val="ctr"/>
        <c:lblOffset val="100"/>
        <c:noMultiLvlLbl val="0"/>
      </c:catAx>
      <c:valAx>
        <c:axId val="844842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656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Śląskie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0088428114"/>
          <c:y val="0.145118483412322"/>
          <c:w val="0.504421405702089"/>
          <c:h val="0.7401895734597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dane'!$B$16:$I$16</c:f>
              <c:numCache>
                <c:formatCode>General</c:formatCode>
                <c:ptCount val="8"/>
                <c:pt idx="0">
                  <c:v>0.718794427068524</c:v>
                </c:pt>
                <c:pt idx="1">
                  <c:v>0.0476190476190477</c:v>
                </c:pt>
                <c:pt idx="2">
                  <c:v>0.525301204819277</c:v>
                </c:pt>
                <c:pt idx="3">
                  <c:v>0.9375</c:v>
                </c:pt>
                <c:pt idx="4">
                  <c:v>0.823263888888889</c:v>
                </c:pt>
                <c:pt idx="5">
                  <c:v>1</c:v>
                </c:pt>
                <c:pt idx="6">
                  <c:v>0.254901960784314</c:v>
                </c:pt>
                <c:pt idx="7">
                  <c:v>0.377358490566038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dane'!$B$32:$I$32</c:f>
              <c:numCache>
                <c:formatCode>General</c:formatCode>
                <c:ptCount val="8"/>
                <c:pt idx="0">
                  <c:v>0.845891384702872</c:v>
                </c:pt>
                <c:pt idx="1">
                  <c:v>0.0952380952380953</c:v>
                </c:pt>
                <c:pt idx="2">
                  <c:v>0.595180722891566</c:v>
                </c:pt>
                <c:pt idx="3">
                  <c:v>1</c:v>
                </c:pt>
                <c:pt idx="4">
                  <c:v>0.941319444444444</c:v>
                </c:pt>
                <c:pt idx="5">
                  <c:v>0.666666666666667</c:v>
                </c:pt>
                <c:pt idx="6">
                  <c:v>0.245098039215686</c:v>
                </c:pt>
                <c:pt idx="7">
                  <c:v>0.481132075471698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20956666"/>
        <c:axId val="47281659"/>
      </c:barChart>
      <c:catAx>
        <c:axId val="2095666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81659"/>
        <c:crosses val="autoZero"/>
        <c:auto val="1"/>
        <c:lblAlgn val="ctr"/>
        <c:lblOffset val="100"/>
        <c:noMultiLvlLbl val="0"/>
      </c:catAx>
      <c:valAx>
        <c:axId val="472816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5666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Świętokrzyskie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80462635917"/>
          <c:y val="0.1451684991508"/>
          <c:w val="0.504467068356534"/>
          <c:h val="0.7402342004111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dane'!$B$17:$I$17</c:f>
              <c:numCache>
                <c:formatCode>General</c:formatCode>
                <c:ptCount val="8"/>
                <c:pt idx="0">
                  <c:v>0.332385555871481</c:v>
                </c:pt>
                <c:pt idx="1">
                  <c:v>0.19047619047619</c:v>
                </c:pt>
                <c:pt idx="2">
                  <c:v>0.23855421686747</c:v>
                </c:pt>
                <c:pt idx="3">
                  <c:v>0.125</c:v>
                </c:pt>
                <c:pt idx="4">
                  <c:v>0.770486111111111</c:v>
                </c:pt>
                <c:pt idx="5">
                  <c:v>1</c:v>
                </c:pt>
                <c:pt idx="6">
                  <c:v>0.990196078431373</c:v>
                </c:pt>
                <c:pt idx="7">
                  <c:v>0.471698113207547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dane'!$B$33:$I$33</c:f>
              <c:numCache>
                <c:formatCode>General</c:formatCode>
                <c:ptCount val="8"/>
                <c:pt idx="0">
                  <c:v>0.431333522888826</c:v>
                </c:pt>
                <c:pt idx="1">
                  <c:v>0.19047619047619</c:v>
                </c:pt>
                <c:pt idx="2">
                  <c:v>0.293975903614458</c:v>
                </c:pt>
                <c:pt idx="3">
                  <c:v>0.125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0.575471698113207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57415979"/>
        <c:axId val="2480309"/>
      </c:barChart>
      <c:catAx>
        <c:axId val="5741597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0309"/>
        <c:crosses val="autoZero"/>
        <c:auto val="1"/>
        <c:lblAlgn val="ctr"/>
        <c:lblOffset val="100"/>
        <c:noMultiLvlLbl val="0"/>
      </c:catAx>
      <c:valAx>
        <c:axId val="24803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159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Warmińsko-mazurskie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917318745239"/>
          <c:y val="0.1451684991508"/>
          <c:w val="0.50446644969185"/>
          <c:h val="0.7402342004111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dane'!$B$18:$I$18</c:f>
              <c:numCache>
                <c:formatCode>General</c:formatCode>
                <c:ptCount val="8"/>
                <c:pt idx="0">
                  <c:v>0.061984646005118</c:v>
                </c:pt>
                <c:pt idx="1">
                  <c:v>0.952380952380952</c:v>
                </c:pt>
                <c:pt idx="2">
                  <c:v>0</c:v>
                </c:pt>
                <c:pt idx="3">
                  <c:v>0.75</c:v>
                </c:pt>
                <c:pt idx="4">
                  <c:v>0.281597222222222</c:v>
                </c:pt>
                <c:pt idx="5">
                  <c:v>0.666666666666667</c:v>
                </c:pt>
                <c:pt idx="6">
                  <c:v>0.274509803921569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dane'!$B$34:$I$34</c:f>
              <c:numCache>
                <c:formatCode>General</c:formatCode>
                <c:ptCount val="8"/>
                <c:pt idx="0">
                  <c:v>0.115723628092124</c:v>
                </c:pt>
                <c:pt idx="1">
                  <c:v>1</c:v>
                </c:pt>
                <c:pt idx="2">
                  <c:v>0.0385542168674699</c:v>
                </c:pt>
                <c:pt idx="3">
                  <c:v>0.8125</c:v>
                </c:pt>
                <c:pt idx="4">
                  <c:v>0.398611111111111</c:v>
                </c:pt>
                <c:pt idx="5">
                  <c:v>0.666666666666667</c:v>
                </c:pt>
                <c:pt idx="6">
                  <c:v>0.294117647058823</c:v>
                </c:pt>
                <c:pt idx="7">
                  <c:v>0.19811320754717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5317050"/>
        <c:axId val="37397374"/>
      </c:barChart>
      <c:catAx>
        <c:axId val="531705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397374"/>
        <c:crosses val="autoZero"/>
        <c:auto val="1"/>
        <c:lblAlgn val="ctr"/>
        <c:lblOffset val="100"/>
        <c:noMultiLvlLbl val="0"/>
      </c:catAx>
      <c:valAx>
        <c:axId val="373973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70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Wielkopolskie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848071463195"/>
          <c:y val="0.1451684991508"/>
          <c:w val="0.50446644969185"/>
          <c:h val="0.7402342004111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0.573493975903614</c:v>
                </c:pt>
                <c:pt idx="3">
                  <c:v>0.0625</c:v>
                </c:pt>
                <c:pt idx="4">
                  <c:v>0</c:v>
                </c:pt>
                <c:pt idx="5">
                  <c:v>0.666666666666667</c:v>
                </c:pt>
                <c:pt idx="6">
                  <c:v>0.0294117647058823</c:v>
                </c:pt>
                <c:pt idx="7">
                  <c:v>0.660377358490566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dane'!$B$35:$I$35</c:f>
              <c:numCache>
                <c:formatCode>General</c:formatCode>
                <c:ptCount val="8"/>
                <c:pt idx="0">
                  <c:v>0.0324139891953369</c:v>
                </c:pt>
                <c:pt idx="1">
                  <c:v>0.0476190476190477</c:v>
                </c:pt>
                <c:pt idx="2">
                  <c:v>0.72289156626506</c:v>
                </c:pt>
                <c:pt idx="3">
                  <c:v>0</c:v>
                </c:pt>
                <c:pt idx="4">
                  <c:v>0.0506944444444444</c:v>
                </c:pt>
                <c:pt idx="5">
                  <c:v>0.666666666666667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89596387"/>
        <c:axId val="55859723"/>
      </c:barChart>
      <c:catAx>
        <c:axId val="89596387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859723"/>
        <c:crosses val="autoZero"/>
        <c:auto val="1"/>
        <c:lblAlgn val="ctr"/>
        <c:lblOffset val="100"/>
        <c:noMultiLvlLbl val="0"/>
      </c:catAx>
      <c:valAx>
        <c:axId val="558597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9638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Zachodnio-pomorskie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917318745239"/>
          <c:y val="0.1451684991508"/>
          <c:w val="0.50446644969185"/>
          <c:h val="0.7402342004111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'wizualizacja - dane'!$J$4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dane'!$B$20:$I$20</c:f>
              <c:numCache>
                <c:formatCode>General</c:formatCode>
                <c:ptCount val="8"/>
                <c:pt idx="0">
                  <c:v>0.241967586010804</c:v>
                </c:pt>
                <c:pt idx="1">
                  <c:v>0.714285714285714</c:v>
                </c:pt>
                <c:pt idx="2">
                  <c:v>0.139759036144578</c:v>
                </c:pt>
                <c:pt idx="3">
                  <c:v>0.625</c:v>
                </c:pt>
                <c:pt idx="4">
                  <c:v>0.229861111111111</c:v>
                </c:pt>
                <c:pt idx="5">
                  <c:v>0.333333333333333</c:v>
                </c:pt>
                <c:pt idx="6">
                  <c:v>0.137254901960784</c:v>
                </c:pt>
                <c:pt idx="7">
                  <c:v>0.39622641509434</c:v>
                </c:pt>
              </c:numCache>
            </c:numRef>
          </c:val>
        </c:ser>
        <c:ser>
          <c:idx val="1"/>
          <c:order val="1"/>
          <c:tx>
            <c:strRef>
              <c:f>'wizualizacja - dane'!$J$21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dane'!$B$36:$I$36</c:f>
              <c:numCache>
                <c:formatCode>General</c:formatCode>
                <c:ptCount val="8"/>
                <c:pt idx="0">
                  <c:v>0.349161216946261</c:v>
                </c:pt>
                <c:pt idx="1">
                  <c:v>0.714285714285714</c:v>
                </c:pt>
                <c:pt idx="2">
                  <c:v>0.2</c:v>
                </c:pt>
                <c:pt idx="3">
                  <c:v>0.5</c:v>
                </c:pt>
                <c:pt idx="4">
                  <c:v>0.26875</c:v>
                </c:pt>
                <c:pt idx="5">
                  <c:v>0.333333333333333</c:v>
                </c:pt>
                <c:pt idx="6">
                  <c:v>0.137254901960784</c:v>
                </c:pt>
                <c:pt idx="7">
                  <c:v>0.566037735849056</c:v>
                </c:pt>
              </c:numCache>
            </c:numRef>
          </c:val>
        </c:ser>
        <c:ser>
          <c:idx val="2"/>
          <c:order val="2"/>
          <c:tx>
            <c:strRef>
              <c:f>'wizualizacja - dane'!$A$37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'wizualizacja - dane'!$B$4:$I$4</c:f>
              <c:strCache>
                <c:ptCount val="8"/>
                <c:pt idx="0">
                  <c:v>U(Lek)</c:v>
                </c:pt>
                <c:pt idx="1">
                  <c:v>U(Ratow)</c:v>
                </c:pt>
                <c:pt idx="2">
                  <c:v>U(Farma)</c:v>
                </c:pt>
                <c:pt idx="3">
                  <c:v>U(Szpit)</c:v>
                </c:pt>
                <c:pt idx="4">
                  <c:v>U(Pielęg)</c:v>
                </c:pt>
                <c:pt idx="5">
                  <c:v>U(Paliat)</c:v>
                </c:pt>
                <c:pt idx="6">
                  <c:v>U(Przych)</c:v>
                </c:pt>
                <c:pt idx="7">
                  <c:v>U(Apte)</c:v>
                </c:pt>
              </c:strCache>
            </c:strRef>
          </c:cat>
          <c:val>
            <c:numRef>
              <c:f>'wizualizacja - dane'!$B$37:$I$37</c:f>
              <c:numCache>
                <c:formatCode>General</c:formatCode>
                <c:ptCount val="8"/>
                <c:pt idx="0">
                  <c:v>0.434621125959625</c:v>
                </c:pt>
                <c:pt idx="1">
                  <c:v>0.380952380952381</c:v>
                </c:pt>
                <c:pt idx="2">
                  <c:v>0.478689759036144</c:v>
                </c:pt>
                <c:pt idx="3">
                  <c:v>0.439453125</c:v>
                </c:pt>
                <c:pt idx="4">
                  <c:v>0.531705729166667</c:v>
                </c:pt>
                <c:pt idx="5">
                  <c:v>0.59375</c:v>
                </c:pt>
                <c:pt idx="6">
                  <c:v>0.431678921568628</c:v>
                </c:pt>
                <c:pt idx="7">
                  <c:v>0.487028301886793</c:v>
                </c:pt>
              </c:numCache>
            </c:numRef>
          </c:val>
        </c:ser>
        <c:gapWidth val="100"/>
        <c:overlap val="100"/>
        <c:axId val="62385415"/>
        <c:axId val="16701294"/>
      </c:barChart>
      <c:catAx>
        <c:axId val="62385415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01294"/>
        <c:crosses val="autoZero"/>
        <c:auto val="1"/>
        <c:lblAlgn val="ctr"/>
        <c:lblOffset val="100"/>
        <c:noMultiLvlLbl val="0"/>
      </c:catAx>
      <c:valAx>
        <c:axId val="167012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854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7.xml"/><Relationship Id="rId2" Type="http://schemas.openxmlformats.org/officeDocument/2006/relationships/chart" Target="../charts/chart168.xml"/><Relationship Id="rId3" Type="http://schemas.openxmlformats.org/officeDocument/2006/relationships/chart" Target="../charts/chart169.xml"/><Relationship Id="rId4" Type="http://schemas.openxmlformats.org/officeDocument/2006/relationships/chart" Target="../charts/chart170.xml"/><Relationship Id="rId5" Type="http://schemas.openxmlformats.org/officeDocument/2006/relationships/chart" Target="../charts/chart171.xml"/><Relationship Id="rId6" Type="http://schemas.openxmlformats.org/officeDocument/2006/relationships/chart" Target="../charts/chart172.xml"/><Relationship Id="rId7" Type="http://schemas.openxmlformats.org/officeDocument/2006/relationships/chart" Target="../charts/chart173.xml"/><Relationship Id="rId8" Type="http://schemas.openxmlformats.org/officeDocument/2006/relationships/chart" Target="../charts/chart174.xml"/><Relationship Id="rId9" Type="http://schemas.openxmlformats.org/officeDocument/2006/relationships/chart" Target="../charts/chart175.xml"/><Relationship Id="rId10" Type="http://schemas.openxmlformats.org/officeDocument/2006/relationships/chart" Target="../charts/chart176.xml"/><Relationship Id="rId11" Type="http://schemas.openxmlformats.org/officeDocument/2006/relationships/chart" Target="../charts/chart177.xml"/><Relationship Id="rId12" Type="http://schemas.openxmlformats.org/officeDocument/2006/relationships/chart" Target="../charts/chart178.xml"/><Relationship Id="rId13" Type="http://schemas.openxmlformats.org/officeDocument/2006/relationships/chart" Target="../charts/chart179.xml"/><Relationship Id="rId14" Type="http://schemas.openxmlformats.org/officeDocument/2006/relationships/chart" Target="../charts/chart180.xml"/><Relationship Id="rId15" Type="http://schemas.openxmlformats.org/officeDocument/2006/relationships/chart" Target="../charts/chart181.xml"/><Relationship Id="rId16" Type="http://schemas.openxmlformats.org/officeDocument/2006/relationships/chart" Target="../charts/chart18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3.xml"/><Relationship Id="rId2" Type="http://schemas.openxmlformats.org/officeDocument/2006/relationships/chart" Target="../charts/chart184.xml"/><Relationship Id="rId3" Type="http://schemas.openxmlformats.org/officeDocument/2006/relationships/chart" Target="../charts/chart185.xml"/><Relationship Id="rId4" Type="http://schemas.openxmlformats.org/officeDocument/2006/relationships/chart" Target="../charts/chart186.xml"/><Relationship Id="rId5" Type="http://schemas.openxmlformats.org/officeDocument/2006/relationships/chart" Target="../charts/chart187.xml"/><Relationship Id="rId6" Type="http://schemas.openxmlformats.org/officeDocument/2006/relationships/chart" Target="../charts/chart188.xml"/><Relationship Id="rId7" Type="http://schemas.openxmlformats.org/officeDocument/2006/relationships/chart" Target="../charts/chart189.xml"/><Relationship Id="rId8" Type="http://schemas.openxmlformats.org/officeDocument/2006/relationships/chart" Target="../charts/chart190.xml"/><Relationship Id="rId9" Type="http://schemas.openxmlformats.org/officeDocument/2006/relationships/chart" Target="../charts/chart191.xml"/><Relationship Id="rId10" Type="http://schemas.openxmlformats.org/officeDocument/2006/relationships/chart" Target="../charts/chart192.xml"/><Relationship Id="rId11" Type="http://schemas.openxmlformats.org/officeDocument/2006/relationships/chart" Target="../charts/chart193.xml"/><Relationship Id="rId12" Type="http://schemas.openxmlformats.org/officeDocument/2006/relationships/chart" Target="../charts/chart194.xml"/><Relationship Id="rId13" Type="http://schemas.openxmlformats.org/officeDocument/2006/relationships/chart" Target="../charts/chart195.xml"/><Relationship Id="rId14" Type="http://schemas.openxmlformats.org/officeDocument/2006/relationships/chart" Target="../charts/chart196.xml"/><Relationship Id="rId15" Type="http://schemas.openxmlformats.org/officeDocument/2006/relationships/chart" Target="../charts/chart197.xml"/><Relationship Id="rId16" Type="http://schemas.openxmlformats.org/officeDocument/2006/relationships/chart" Target="../charts/chart19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283680</xdr:colOff>
      <xdr:row>69</xdr:row>
      <xdr:rowOff>150120</xdr:rowOff>
    </xdr:from>
    <xdr:to>
      <xdr:col>11</xdr:col>
      <xdr:colOff>470880</xdr:colOff>
      <xdr:row>91</xdr:row>
      <xdr:rowOff>83160</xdr:rowOff>
    </xdr:to>
    <xdr:graphicFrame>
      <xdr:nvGraphicFramePr>
        <xdr:cNvPr id="0" name=""/>
        <xdr:cNvGraphicFramePr/>
      </xdr:nvGraphicFramePr>
      <xdr:xfrm>
        <a:off x="3544920" y="12105000"/>
        <a:ext cx="6258960" cy="35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687240</xdr:colOff>
      <xdr:row>22</xdr:row>
      <xdr:rowOff>7920</xdr:rowOff>
    </xdr:to>
    <xdr:graphicFrame>
      <xdr:nvGraphicFramePr>
        <xdr:cNvPr id="1" name=""/>
        <xdr:cNvGraphicFramePr/>
      </xdr:nvGraphicFramePr>
      <xdr:xfrm>
        <a:off x="0" y="0"/>
        <a:ext cx="5586840" cy="358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203760</xdr:colOff>
      <xdr:row>0</xdr:row>
      <xdr:rowOff>0</xdr:rowOff>
    </xdr:from>
    <xdr:to>
      <xdr:col>12</xdr:col>
      <xdr:colOff>27360</xdr:colOff>
      <xdr:row>22</xdr:row>
      <xdr:rowOff>59400</xdr:rowOff>
    </xdr:to>
    <xdr:graphicFrame>
      <xdr:nvGraphicFramePr>
        <xdr:cNvPr id="2" name=""/>
        <xdr:cNvGraphicFramePr/>
      </xdr:nvGraphicFramePr>
      <xdr:xfrm>
        <a:off x="5103360" y="0"/>
        <a:ext cx="4723200" cy="36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704880</xdr:colOff>
      <xdr:row>0</xdr:row>
      <xdr:rowOff>0</xdr:rowOff>
    </xdr:from>
    <xdr:to>
      <xdr:col>17</xdr:col>
      <xdr:colOff>372960</xdr:colOff>
      <xdr:row>22</xdr:row>
      <xdr:rowOff>127800</xdr:rowOff>
    </xdr:to>
    <xdr:graphicFrame>
      <xdr:nvGraphicFramePr>
        <xdr:cNvPr id="3" name=""/>
        <xdr:cNvGraphicFramePr/>
      </xdr:nvGraphicFramePr>
      <xdr:xfrm>
        <a:off x="9687240" y="0"/>
        <a:ext cx="4568040" cy="37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433440</xdr:colOff>
      <xdr:row>0</xdr:row>
      <xdr:rowOff>85320</xdr:rowOff>
    </xdr:from>
    <xdr:to>
      <xdr:col>23</xdr:col>
      <xdr:colOff>101520</xdr:colOff>
      <xdr:row>22</xdr:row>
      <xdr:rowOff>104760</xdr:rowOff>
    </xdr:to>
    <xdr:graphicFrame>
      <xdr:nvGraphicFramePr>
        <xdr:cNvPr id="4" name=""/>
        <xdr:cNvGraphicFramePr/>
      </xdr:nvGraphicFramePr>
      <xdr:xfrm>
        <a:off x="14315760" y="85320"/>
        <a:ext cx="4567680" cy="359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365400</xdr:colOff>
      <xdr:row>1</xdr:row>
      <xdr:rowOff>4320</xdr:rowOff>
    </xdr:from>
    <xdr:to>
      <xdr:col>29</xdr:col>
      <xdr:colOff>32760</xdr:colOff>
      <xdr:row>23</xdr:row>
      <xdr:rowOff>83520</xdr:rowOff>
    </xdr:to>
    <xdr:graphicFrame>
      <xdr:nvGraphicFramePr>
        <xdr:cNvPr id="5" name=""/>
        <xdr:cNvGraphicFramePr/>
      </xdr:nvGraphicFramePr>
      <xdr:xfrm>
        <a:off x="19147320" y="166680"/>
        <a:ext cx="4566960" cy="365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694440</xdr:colOff>
      <xdr:row>1</xdr:row>
      <xdr:rowOff>94320</xdr:rowOff>
    </xdr:from>
    <xdr:to>
      <xdr:col>34</xdr:col>
      <xdr:colOff>362160</xdr:colOff>
      <xdr:row>24</xdr:row>
      <xdr:rowOff>10800</xdr:rowOff>
    </xdr:to>
    <xdr:graphicFrame>
      <xdr:nvGraphicFramePr>
        <xdr:cNvPr id="6" name=""/>
        <xdr:cNvGraphicFramePr/>
      </xdr:nvGraphicFramePr>
      <xdr:xfrm>
        <a:off x="23559480" y="256680"/>
        <a:ext cx="4567320" cy="365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238320</xdr:colOff>
      <xdr:row>20</xdr:row>
      <xdr:rowOff>95400</xdr:rowOff>
    </xdr:from>
    <xdr:to>
      <xdr:col>6</xdr:col>
      <xdr:colOff>531720</xdr:colOff>
      <xdr:row>44</xdr:row>
      <xdr:rowOff>69120</xdr:rowOff>
    </xdr:to>
    <xdr:graphicFrame>
      <xdr:nvGraphicFramePr>
        <xdr:cNvPr id="7" name=""/>
        <xdr:cNvGraphicFramePr/>
      </xdr:nvGraphicFramePr>
      <xdr:xfrm>
        <a:off x="238320" y="3346560"/>
        <a:ext cx="5193000" cy="387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186480</xdr:colOff>
      <xdr:row>21</xdr:row>
      <xdr:rowOff>102960</xdr:rowOff>
    </xdr:from>
    <xdr:to>
      <xdr:col>12</xdr:col>
      <xdr:colOff>10080</xdr:colOff>
      <xdr:row>44</xdr:row>
      <xdr:rowOff>59400</xdr:rowOff>
    </xdr:to>
    <xdr:graphicFrame>
      <xdr:nvGraphicFramePr>
        <xdr:cNvPr id="8" name=""/>
        <xdr:cNvGraphicFramePr/>
      </xdr:nvGraphicFramePr>
      <xdr:xfrm>
        <a:off x="5086080" y="3516480"/>
        <a:ext cx="472320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730800</xdr:colOff>
      <xdr:row>21</xdr:row>
      <xdr:rowOff>77400</xdr:rowOff>
    </xdr:from>
    <xdr:to>
      <xdr:col>17</xdr:col>
      <xdr:colOff>554400</xdr:colOff>
      <xdr:row>44</xdr:row>
      <xdr:rowOff>33840</xdr:rowOff>
    </xdr:to>
    <xdr:graphicFrame>
      <xdr:nvGraphicFramePr>
        <xdr:cNvPr id="9" name=""/>
        <xdr:cNvGraphicFramePr/>
      </xdr:nvGraphicFramePr>
      <xdr:xfrm>
        <a:off x="9713160" y="3490920"/>
        <a:ext cx="472356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577800</xdr:colOff>
      <xdr:row>21</xdr:row>
      <xdr:rowOff>102960</xdr:rowOff>
    </xdr:from>
    <xdr:to>
      <xdr:col>23</xdr:col>
      <xdr:colOff>401400</xdr:colOff>
      <xdr:row>44</xdr:row>
      <xdr:rowOff>59400</xdr:rowOff>
    </xdr:to>
    <xdr:graphicFrame>
      <xdr:nvGraphicFramePr>
        <xdr:cNvPr id="10" name=""/>
        <xdr:cNvGraphicFramePr/>
      </xdr:nvGraphicFramePr>
      <xdr:xfrm>
        <a:off x="14460120" y="3516480"/>
        <a:ext cx="472320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23</xdr:col>
      <xdr:colOff>339480</xdr:colOff>
      <xdr:row>22</xdr:row>
      <xdr:rowOff>78120</xdr:rowOff>
    </xdr:from>
    <xdr:to>
      <xdr:col>29</xdr:col>
      <xdr:colOff>163080</xdr:colOff>
      <xdr:row>45</xdr:row>
      <xdr:rowOff>34560</xdr:rowOff>
    </xdr:to>
    <xdr:graphicFrame>
      <xdr:nvGraphicFramePr>
        <xdr:cNvPr id="11" name=""/>
        <xdr:cNvGraphicFramePr/>
      </xdr:nvGraphicFramePr>
      <xdr:xfrm>
        <a:off x="19121400" y="3654360"/>
        <a:ext cx="472320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28</xdr:col>
      <xdr:colOff>503640</xdr:colOff>
      <xdr:row>22</xdr:row>
      <xdr:rowOff>63360</xdr:rowOff>
    </xdr:from>
    <xdr:to>
      <xdr:col>34</xdr:col>
      <xdr:colOff>326880</xdr:colOff>
      <xdr:row>45</xdr:row>
      <xdr:rowOff>19800</xdr:rowOff>
    </xdr:to>
    <xdr:graphicFrame>
      <xdr:nvGraphicFramePr>
        <xdr:cNvPr id="12" name=""/>
        <xdr:cNvGraphicFramePr/>
      </xdr:nvGraphicFramePr>
      <xdr:xfrm>
        <a:off x="23368680" y="3639600"/>
        <a:ext cx="472284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145080</xdr:colOff>
      <xdr:row>43</xdr:row>
      <xdr:rowOff>27360</xdr:rowOff>
    </xdr:from>
    <xdr:to>
      <xdr:col>6</xdr:col>
      <xdr:colOff>443160</xdr:colOff>
      <xdr:row>65</xdr:row>
      <xdr:rowOff>112680</xdr:rowOff>
    </xdr:to>
    <xdr:graphicFrame>
      <xdr:nvGraphicFramePr>
        <xdr:cNvPr id="13" name=""/>
        <xdr:cNvGraphicFramePr/>
      </xdr:nvGraphicFramePr>
      <xdr:xfrm>
        <a:off x="145080" y="7017120"/>
        <a:ext cx="519768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725400</xdr:colOff>
      <xdr:row>43</xdr:row>
      <xdr:rowOff>18000</xdr:rowOff>
    </xdr:from>
    <xdr:to>
      <xdr:col>12</xdr:col>
      <xdr:colOff>208080</xdr:colOff>
      <xdr:row>65</xdr:row>
      <xdr:rowOff>103320</xdr:rowOff>
    </xdr:to>
    <xdr:graphicFrame>
      <xdr:nvGraphicFramePr>
        <xdr:cNvPr id="14" name=""/>
        <xdr:cNvGraphicFramePr/>
      </xdr:nvGraphicFramePr>
      <xdr:xfrm>
        <a:off x="4808160" y="7007760"/>
        <a:ext cx="519912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11</xdr:col>
      <xdr:colOff>507960</xdr:colOff>
      <xdr:row>43</xdr:row>
      <xdr:rowOff>36720</xdr:rowOff>
    </xdr:from>
    <xdr:to>
      <xdr:col>17</xdr:col>
      <xdr:colOff>806400</xdr:colOff>
      <xdr:row>65</xdr:row>
      <xdr:rowOff>122040</xdr:rowOff>
    </xdr:to>
    <xdr:graphicFrame>
      <xdr:nvGraphicFramePr>
        <xdr:cNvPr id="15" name=""/>
        <xdr:cNvGraphicFramePr/>
      </xdr:nvGraphicFramePr>
      <xdr:xfrm>
        <a:off x="9490320" y="7026480"/>
        <a:ext cx="519840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17</xdr:col>
      <xdr:colOff>407880</xdr:colOff>
      <xdr:row>43</xdr:row>
      <xdr:rowOff>108720</xdr:rowOff>
    </xdr:from>
    <xdr:to>
      <xdr:col>23</xdr:col>
      <xdr:colOff>705960</xdr:colOff>
      <xdr:row>66</xdr:row>
      <xdr:rowOff>31680</xdr:rowOff>
    </xdr:to>
    <xdr:graphicFrame>
      <xdr:nvGraphicFramePr>
        <xdr:cNvPr id="16" name=""/>
        <xdr:cNvGraphicFramePr/>
      </xdr:nvGraphicFramePr>
      <xdr:xfrm>
        <a:off x="14290200" y="7098480"/>
        <a:ext cx="519768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twoCell">
    <xdr:from>
      <xdr:col>4</xdr:col>
      <xdr:colOff>572400</xdr:colOff>
      <xdr:row>1</xdr:row>
      <xdr:rowOff>21960</xdr:rowOff>
    </xdr:from>
    <xdr:to>
      <xdr:col>5</xdr:col>
      <xdr:colOff>109080</xdr:colOff>
      <xdr:row>3</xdr:row>
      <xdr:rowOff>25920</xdr:rowOff>
    </xdr:to>
    <xdr:sp>
      <xdr:nvSpPr>
        <xdr:cNvPr id="17" name="Prostokąt 34"/>
        <xdr:cNvSpPr/>
      </xdr:nvSpPr>
      <xdr:spPr>
        <a:xfrm>
          <a:off x="3838680" y="184320"/>
          <a:ext cx="35316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13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248040</xdr:colOff>
      <xdr:row>23</xdr:row>
      <xdr:rowOff>1800</xdr:rowOff>
    </xdr:from>
    <xdr:to>
      <xdr:col>10</xdr:col>
      <xdr:colOff>582480</xdr:colOff>
      <xdr:row>25</xdr:row>
      <xdr:rowOff>5760</xdr:rowOff>
    </xdr:to>
    <xdr:sp>
      <xdr:nvSpPr>
        <xdr:cNvPr id="18" name="Prostokąt 54"/>
        <xdr:cNvSpPr/>
      </xdr:nvSpPr>
      <xdr:spPr>
        <a:xfrm>
          <a:off x="8413920" y="374040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13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417240</xdr:colOff>
      <xdr:row>45</xdr:row>
      <xdr:rowOff>46440</xdr:rowOff>
    </xdr:from>
    <xdr:to>
      <xdr:col>4</xdr:col>
      <xdr:colOff>769680</xdr:colOff>
      <xdr:row>47</xdr:row>
      <xdr:rowOff>50400</xdr:rowOff>
    </xdr:to>
    <xdr:sp>
      <xdr:nvSpPr>
        <xdr:cNvPr id="19" name="Prostokąt 34_0"/>
        <xdr:cNvSpPr/>
      </xdr:nvSpPr>
      <xdr:spPr>
        <a:xfrm>
          <a:off x="3683520" y="736164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3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552600</xdr:colOff>
      <xdr:row>21</xdr:row>
      <xdr:rowOff>109800</xdr:rowOff>
    </xdr:from>
    <xdr:to>
      <xdr:col>5</xdr:col>
      <xdr:colOff>89280</xdr:colOff>
      <xdr:row>23</xdr:row>
      <xdr:rowOff>113760</xdr:rowOff>
    </xdr:to>
    <xdr:sp>
      <xdr:nvSpPr>
        <xdr:cNvPr id="20" name="Prostokąt 34_1"/>
        <xdr:cNvSpPr/>
      </xdr:nvSpPr>
      <xdr:spPr>
        <a:xfrm>
          <a:off x="3818880" y="3523320"/>
          <a:ext cx="35316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9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399600</xdr:colOff>
      <xdr:row>2</xdr:row>
      <xdr:rowOff>161640</xdr:rowOff>
    </xdr:from>
    <xdr:to>
      <xdr:col>32</xdr:col>
      <xdr:colOff>752040</xdr:colOff>
      <xdr:row>5</xdr:row>
      <xdr:rowOff>3240</xdr:rowOff>
    </xdr:to>
    <xdr:sp>
      <xdr:nvSpPr>
        <xdr:cNvPr id="21" name="Prostokąt 34_2"/>
        <xdr:cNvSpPr/>
      </xdr:nvSpPr>
      <xdr:spPr>
        <a:xfrm>
          <a:off x="26530920" y="48672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12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208080</xdr:colOff>
      <xdr:row>1</xdr:row>
      <xdr:rowOff>109440</xdr:rowOff>
    </xdr:from>
    <xdr:to>
      <xdr:col>10</xdr:col>
      <xdr:colOff>560520</xdr:colOff>
      <xdr:row>3</xdr:row>
      <xdr:rowOff>113400</xdr:rowOff>
    </xdr:to>
    <xdr:sp>
      <xdr:nvSpPr>
        <xdr:cNvPr id="22" name="Prostokąt 34_3"/>
        <xdr:cNvSpPr/>
      </xdr:nvSpPr>
      <xdr:spPr>
        <a:xfrm>
          <a:off x="8373960" y="27180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15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372240</xdr:colOff>
      <xdr:row>2</xdr:row>
      <xdr:rowOff>73440</xdr:rowOff>
    </xdr:from>
    <xdr:to>
      <xdr:col>15</xdr:col>
      <xdr:colOff>724680</xdr:colOff>
      <xdr:row>4</xdr:row>
      <xdr:rowOff>77400</xdr:rowOff>
    </xdr:to>
    <xdr:sp>
      <xdr:nvSpPr>
        <xdr:cNvPr id="23" name="Prostokąt 34_4"/>
        <xdr:cNvSpPr/>
      </xdr:nvSpPr>
      <xdr:spPr>
        <a:xfrm>
          <a:off x="12621240" y="39852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2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495720</xdr:colOff>
      <xdr:row>23</xdr:row>
      <xdr:rowOff>28800</xdr:rowOff>
    </xdr:from>
    <xdr:to>
      <xdr:col>22</xdr:col>
      <xdr:colOff>32040</xdr:colOff>
      <xdr:row>25</xdr:row>
      <xdr:rowOff>32760</xdr:rowOff>
    </xdr:to>
    <xdr:sp>
      <xdr:nvSpPr>
        <xdr:cNvPr id="24" name="Prostokąt 34_5"/>
        <xdr:cNvSpPr/>
      </xdr:nvSpPr>
      <xdr:spPr>
        <a:xfrm>
          <a:off x="17644320" y="3767400"/>
          <a:ext cx="35280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10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145800</xdr:colOff>
      <xdr:row>44</xdr:row>
      <xdr:rowOff>136440</xdr:rowOff>
    </xdr:from>
    <xdr:to>
      <xdr:col>16</xdr:col>
      <xdr:colOff>498240</xdr:colOff>
      <xdr:row>46</xdr:row>
      <xdr:rowOff>140400</xdr:rowOff>
    </xdr:to>
    <xdr:sp>
      <xdr:nvSpPr>
        <xdr:cNvPr id="25" name="Prostokąt 34_6"/>
        <xdr:cNvSpPr/>
      </xdr:nvSpPr>
      <xdr:spPr>
        <a:xfrm>
          <a:off x="13211280" y="728892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16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212760</xdr:colOff>
      <xdr:row>44</xdr:row>
      <xdr:rowOff>117360</xdr:rowOff>
    </xdr:from>
    <xdr:to>
      <xdr:col>10</xdr:col>
      <xdr:colOff>565200</xdr:colOff>
      <xdr:row>46</xdr:row>
      <xdr:rowOff>121320</xdr:rowOff>
    </xdr:to>
    <xdr:sp>
      <xdr:nvSpPr>
        <xdr:cNvPr id="26" name="Prostokąt 34_7"/>
        <xdr:cNvSpPr/>
      </xdr:nvSpPr>
      <xdr:spPr>
        <a:xfrm>
          <a:off x="8378640" y="726984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698040</xdr:colOff>
      <xdr:row>45</xdr:row>
      <xdr:rowOff>1440</xdr:rowOff>
    </xdr:from>
    <xdr:to>
      <xdr:col>22</xdr:col>
      <xdr:colOff>234360</xdr:colOff>
      <xdr:row>47</xdr:row>
      <xdr:rowOff>5400</xdr:rowOff>
    </xdr:to>
    <xdr:sp>
      <xdr:nvSpPr>
        <xdr:cNvPr id="27" name="Prostokąt 34_8"/>
        <xdr:cNvSpPr/>
      </xdr:nvSpPr>
      <xdr:spPr>
        <a:xfrm>
          <a:off x="17846640" y="7316640"/>
          <a:ext cx="35280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8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484200</xdr:colOff>
      <xdr:row>22</xdr:row>
      <xdr:rowOff>148680</xdr:rowOff>
    </xdr:from>
    <xdr:to>
      <xdr:col>16</xdr:col>
      <xdr:colOff>20520</xdr:colOff>
      <xdr:row>24</xdr:row>
      <xdr:rowOff>152640</xdr:rowOff>
    </xdr:to>
    <xdr:sp>
      <xdr:nvSpPr>
        <xdr:cNvPr id="28" name="Prostokąt 34_10"/>
        <xdr:cNvSpPr/>
      </xdr:nvSpPr>
      <xdr:spPr>
        <a:xfrm>
          <a:off x="12733200" y="3724920"/>
          <a:ext cx="35280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5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716040</xdr:colOff>
      <xdr:row>23</xdr:row>
      <xdr:rowOff>2160</xdr:rowOff>
    </xdr:from>
    <xdr:to>
      <xdr:col>10</xdr:col>
      <xdr:colOff>252720</xdr:colOff>
      <xdr:row>25</xdr:row>
      <xdr:rowOff>6120</xdr:rowOff>
    </xdr:to>
    <xdr:sp>
      <xdr:nvSpPr>
        <xdr:cNvPr id="29" name="Prostokąt 34_11"/>
        <xdr:cNvSpPr/>
      </xdr:nvSpPr>
      <xdr:spPr>
        <a:xfrm>
          <a:off x="8065440" y="3740760"/>
          <a:ext cx="35316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11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27</xdr:col>
      <xdr:colOff>99360</xdr:colOff>
      <xdr:row>23</xdr:row>
      <xdr:rowOff>156240</xdr:rowOff>
    </xdr:from>
    <xdr:to>
      <xdr:col>27</xdr:col>
      <xdr:colOff>451800</xdr:colOff>
      <xdr:row>25</xdr:row>
      <xdr:rowOff>160200</xdr:rowOff>
    </xdr:to>
    <xdr:sp>
      <xdr:nvSpPr>
        <xdr:cNvPr id="30" name="Prostokąt 34_14"/>
        <xdr:cNvSpPr/>
      </xdr:nvSpPr>
      <xdr:spPr>
        <a:xfrm>
          <a:off x="22147560" y="389484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14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118080</xdr:colOff>
      <xdr:row>2</xdr:row>
      <xdr:rowOff>100440</xdr:rowOff>
    </xdr:from>
    <xdr:to>
      <xdr:col>21</xdr:col>
      <xdr:colOff>470520</xdr:colOff>
      <xdr:row>4</xdr:row>
      <xdr:rowOff>104400</xdr:rowOff>
    </xdr:to>
    <xdr:sp>
      <xdr:nvSpPr>
        <xdr:cNvPr id="31" name="Prostokąt 34_15"/>
        <xdr:cNvSpPr/>
      </xdr:nvSpPr>
      <xdr:spPr>
        <a:xfrm>
          <a:off x="17266680" y="42552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7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27</xdr:col>
      <xdr:colOff>208080</xdr:colOff>
      <xdr:row>2</xdr:row>
      <xdr:rowOff>28800</xdr:rowOff>
    </xdr:from>
    <xdr:to>
      <xdr:col>27</xdr:col>
      <xdr:colOff>560520</xdr:colOff>
      <xdr:row>4</xdr:row>
      <xdr:rowOff>32760</xdr:rowOff>
    </xdr:to>
    <xdr:sp>
      <xdr:nvSpPr>
        <xdr:cNvPr id="32" name="Prostokąt 34_16"/>
        <xdr:cNvSpPr/>
      </xdr:nvSpPr>
      <xdr:spPr>
        <a:xfrm>
          <a:off x="22256280" y="35388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6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252720</xdr:colOff>
      <xdr:row>23</xdr:row>
      <xdr:rowOff>76680</xdr:rowOff>
    </xdr:from>
    <xdr:to>
      <xdr:col>32</xdr:col>
      <xdr:colOff>605160</xdr:colOff>
      <xdr:row>25</xdr:row>
      <xdr:rowOff>80640</xdr:rowOff>
    </xdr:to>
    <xdr:sp>
      <xdr:nvSpPr>
        <xdr:cNvPr id="33" name="Prostokąt 34_17"/>
        <xdr:cNvSpPr/>
      </xdr:nvSpPr>
      <xdr:spPr>
        <a:xfrm>
          <a:off x="26384040" y="381528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4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724320</xdr:colOff>
      <xdr:row>2</xdr:row>
      <xdr:rowOff>68760</xdr:rowOff>
    </xdr:from>
    <xdr:to>
      <xdr:col>16</xdr:col>
      <xdr:colOff>242640</xdr:colOff>
      <xdr:row>4</xdr:row>
      <xdr:rowOff>72720</xdr:rowOff>
    </xdr:to>
    <xdr:sp>
      <xdr:nvSpPr>
        <xdr:cNvPr id="34" name="Prostokąt 54_0"/>
        <xdr:cNvSpPr/>
      </xdr:nvSpPr>
      <xdr:spPr>
        <a:xfrm>
          <a:off x="12973320" y="393840"/>
          <a:ext cx="33480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4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22</xdr:col>
      <xdr:colOff>30240</xdr:colOff>
      <xdr:row>23</xdr:row>
      <xdr:rowOff>26640</xdr:rowOff>
    </xdr:from>
    <xdr:to>
      <xdr:col>22</xdr:col>
      <xdr:colOff>364680</xdr:colOff>
      <xdr:row>25</xdr:row>
      <xdr:rowOff>30600</xdr:rowOff>
    </xdr:to>
    <xdr:sp>
      <xdr:nvSpPr>
        <xdr:cNvPr id="35" name="Prostokąt 54_1"/>
        <xdr:cNvSpPr/>
      </xdr:nvSpPr>
      <xdr:spPr>
        <a:xfrm>
          <a:off x="17995320" y="376524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11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27000</xdr:colOff>
      <xdr:row>22</xdr:row>
      <xdr:rowOff>150120</xdr:rowOff>
    </xdr:from>
    <xdr:to>
      <xdr:col>16</xdr:col>
      <xdr:colOff>361440</xdr:colOff>
      <xdr:row>24</xdr:row>
      <xdr:rowOff>154080</xdr:rowOff>
    </xdr:to>
    <xdr:sp>
      <xdr:nvSpPr>
        <xdr:cNvPr id="36" name="Prostokąt 54_2"/>
        <xdr:cNvSpPr/>
      </xdr:nvSpPr>
      <xdr:spPr>
        <a:xfrm>
          <a:off x="13092480" y="372636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8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498600</xdr:colOff>
      <xdr:row>44</xdr:row>
      <xdr:rowOff>134280</xdr:rowOff>
    </xdr:from>
    <xdr:to>
      <xdr:col>17</xdr:col>
      <xdr:colOff>16920</xdr:colOff>
      <xdr:row>46</xdr:row>
      <xdr:rowOff>138240</xdr:rowOff>
    </xdr:to>
    <xdr:sp>
      <xdr:nvSpPr>
        <xdr:cNvPr id="37" name="Prostokąt 54_3"/>
        <xdr:cNvSpPr/>
      </xdr:nvSpPr>
      <xdr:spPr>
        <a:xfrm>
          <a:off x="13564080" y="7286760"/>
          <a:ext cx="33516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16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479880</xdr:colOff>
      <xdr:row>2</xdr:row>
      <xdr:rowOff>97560</xdr:rowOff>
    </xdr:from>
    <xdr:to>
      <xdr:col>21</xdr:col>
      <xdr:colOff>814320</xdr:colOff>
      <xdr:row>4</xdr:row>
      <xdr:rowOff>101520</xdr:rowOff>
    </xdr:to>
    <xdr:sp>
      <xdr:nvSpPr>
        <xdr:cNvPr id="38" name="Prostokąt 54_4"/>
        <xdr:cNvSpPr/>
      </xdr:nvSpPr>
      <xdr:spPr>
        <a:xfrm>
          <a:off x="17628480" y="42264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10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27</xdr:col>
      <xdr:colOff>567720</xdr:colOff>
      <xdr:row>2</xdr:row>
      <xdr:rowOff>25920</xdr:rowOff>
    </xdr:from>
    <xdr:to>
      <xdr:col>28</xdr:col>
      <xdr:colOff>86400</xdr:colOff>
      <xdr:row>4</xdr:row>
      <xdr:rowOff>29880</xdr:rowOff>
    </xdr:to>
    <xdr:sp>
      <xdr:nvSpPr>
        <xdr:cNvPr id="39" name="Prostokąt 54_5"/>
        <xdr:cNvSpPr/>
      </xdr:nvSpPr>
      <xdr:spPr>
        <a:xfrm>
          <a:off x="22615920" y="351000"/>
          <a:ext cx="33552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5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561600</xdr:colOff>
      <xdr:row>1</xdr:row>
      <xdr:rowOff>110160</xdr:rowOff>
    </xdr:from>
    <xdr:to>
      <xdr:col>11</xdr:col>
      <xdr:colOff>79920</xdr:colOff>
      <xdr:row>3</xdr:row>
      <xdr:rowOff>114120</xdr:rowOff>
    </xdr:to>
    <xdr:sp>
      <xdr:nvSpPr>
        <xdr:cNvPr id="40" name="Prostokąt 54_6"/>
        <xdr:cNvSpPr/>
      </xdr:nvSpPr>
      <xdr:spPr>
        <a:xfrm>
          <a:off x="8727480" y="272520"/>
          <a:ext cx="33480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14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578520</xdr:colOff>
      <xdr:row>44</xdr:row>
      <xdr:rowOff>119880</xdr:rowOff>
    </xdr:from>
    <xdr:to>
      <xdr:col>11</xdr:col>
      <xdr:colOff>96840</xdr:colOff>
      <xdr:row>46</xdr:row>
      <xdr:rowOff>123840</xdr:rowOff>
    </xdr:to>
    <xdr:sp>
      <xdr:nvSpPr>
        <xdr:cNvPr id="41" name="Prostokąt 54_9"/>
        <xdr:cNvSpPr/>
      </xdr:nvSpPr>
      <xdr:spPr>
        <a:xfrm>
          <a:off x="8744400" y="7272360"/>
          <a:ext cx="33480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3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79560</xdr:colOff>
      <xdr:row>21</xdr:row>
      <xdr:rowOff>116280</xdr:rowOff>
    </xdr:from>
    <xdr:to>
      <xdr:col>5</xdr:col>
      <xdr:colOff>414000</xdr:colOff>
      <xdr:row>23</xdr:row>
      <xdr:rowOff>120240</xdr:rowOff>
    </xdr:to>
    <xdr:sp>
      <xdr:nvSpPr>
        <xdr:cNvPr id="42" name="Prostokąt 54_12"/>
        <xdr:cNvSpPr/>
      </xdr:nvSpPr>
      <xdr:spPr>
        <a:xfrm>
          <a:off x="4162320" y="352980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6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77760</xdr:colOff>
      <xdr:row>1</xdr:row>
      <xdr:rowOff>20160</xdr:rowOff>
    </xdr:from>
    <xdr:to>
      <xdr:col>5</xdr:col>
      <xdr:colOff>412200</xdr:colOff>
      <xdr:row>3</xdr:row>
      <xdr:rowOff>24120</xdr:rowOff>
    </xdr:to>
    <xdr:sp>
      <xdr:nvSpPr>
        <xdr:cNvPr id="43" name="Prostokąt 54_13"/>
        <xdr:cNvSpPr/>
      </xdr:nvSpPr>
      <xdr:spPr>
        <a:xfrm>
          <a:off x="4160520" y="18252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12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760680</xdr:colOff>
      <xdr:row>2</xdr:row>
      <xdr:rowOff>161280</xdr:rowOff>
    </xdr:from>
    <xdr:to>
      <xdr:col>33</xdr:col>
      <xdr:colOff>279360</xdr:colOff>
      <xdr:row>5</xdr:row>
      <xdr:rowOff>2880</xdr:rowOff>
    </xdr:to>
    <xdr:sp>
      <xdr:nvSpPr>
        <xdr:cNvPr id="44" name="Prostokąt 54_14"/>
        <xdr:cNvSpPr/>
      </xdr:nvSpPr>
      <xdr:spPr>
        <a:xfrm>
          <a:off x="26892000" y="486360"/>
          <a:ext cx="33516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7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775080</xdr:colOff>
      <xdr:row>45</xdr:row>
      <xdr:rowOff>43560</xdr:rowOff>
    </xdr:from>
    <xdr:to>
      <xdr:col>5</xdr:col>
      <xdr:colOff>293760</xdr:colOff>
      <xdr:row>47</xdr:row>
      <xdr:rowOff>47520</xdr:rowOff>
    </xdr:to>
    <xdr:sp>
      <xdr:nvSpPr>
        <xdr:cNvPr id="45" name="Prostokąt 54_15"/>
        <xdr:cNvSpPr/>
      </xdr:nvSpPr>
      <xdr:spPr>
        <a:xfrm>
          <a:off x="4041360" y="7358760"/>
          <a:ext cx="33516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2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621000</xdr:colOff>
      <xdr:row>23</xdr:row>
      <xdr:rowOff>75960</xdr:rowOff>
    </xdr:from>
    <xdr:to>
      <xdr:col>33</xdr:col>
      <xdr:colOff>139680</xdr:colOff>
      <xdr:row>25</xdr:row>
      <xdr:rowOff>79920</xdr:rowOff>
    </xdr:to>
    <xdr:sp>
      <xdr:nvSpPr>
        <xdr:cNvPr id="46" name="Prostokąt 54_16"/>
        <xdr:cNvSpPr/>
      </xdr:nvSpPr>
      <xdr:spPr>
        <a:xfrm>
          <a:off x="26752320" y="3814560"/>
          <a:ext cx="33516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22</xdr:col>
      <xdr:colOff>197640</xdr:colOff>
      <xdr:row>45</xdr:row>
      <xdr:rowOff>720</xdr:rowOff>
    </xdr:from>
    <xdr:to>
      <xdr:col>22</xdr:col>
      <xdr:colOff>532080</xdr:colOff>
      <xdr:row>47</xdr:row>
      <xdr:rowOff>4680</xdr:rowOff>
    </xdr:to>
    <xdr:sp>
      <xdr:nvSpPr>
        <xdr:cNvPr id="47" name="Prostokąt 54_18"/>
        <xdr:cNvSpPr/>
      </xdr:nvSpPr>
      <xdr:spPr>
        <a:xfrm>
          <a:off x="18162720" y="731592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9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27</xdr:col>
      <xdr:colOff>477000</xdr:colOff>
      <xdr:row>23</xdr:row>
      <xdr:rowOff>156600</xdr:rowOff>
    </xdr:from>
    <xdr:to>
      <xdr:col>27</xdr:col>
      <xdr:colOff>811440</xdr:colOff>
      <xdr:row>25</xdr:row>
      <xdr:rowOff>160560</xdr:rowOff>
    </xdr:to>
    <xdr:sp>
      <xdr:nvSpPr>
        <xdr:cNvPr id="48" name="Prostokąt 54_19"/>
        <xdr:cNvSpPr/>
      </xdr:nvSpPr>
      <xdr:spPr>
        <a:xfrm>
          <a:off x="22525200" y="389520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15</a:t>
          </a:r>
          <a:endParaRPr b="0" lang="pl-PL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6480</xdr:colOff>
      <xdr:row>0</xdr:row>
      <xdr:rowOff>91440</xdr:rowOff>
    </xdr:from>
    <xdr:to>
      <xdr:col>6</xdr:col>
      <xdr:colOff>693720</xdr:colOff>
      <xdr:row>22</xdr:row>
      <xdr:rowOff>99360</xdr:rowOff>
    </xdr:to>
    <xdr:graphicFrame>
      <xdr:nvGraphicFramePr>
        <xdr:cNvPr id="49" name=""/>
        <xdr:cNvGraphicFramePr/>
      </xdr:nvGraphicFramePr>
      <xdr:xfrm>
        <a:off x="6480" y="91440"/>
        <a:ext cx="5586840" cy="358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765000</xdr:colOff>
      <xdr:row>0</xdr:row>
      <xdr:rowOff>12960</xdr:rowOff>
    </xdr:from>
    <xdr:to>
      <xdr:col>11</xdr:col>
      <xdr:colOff>588600</xdr:colOff>
      <xdr:row>23</xdr:row>
      <xdr:rowOff>20880</xdr:rowOff>
    </xdr:to>
    <xdr:graphicFrame>
      <xdr:nvGraphicFramePr>
        <xdr:cNvPr id="50" name=""/>
        <xdr:cNvGraphicFramePr/>
      </xdr:nvGraphicFramePr>
      <xdr:xfrm>
        <a:off x="4847760" y="12960"/>
        <a:ext cx="4723200" cy="37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169200</xdr:colOff>
      <xdr:row>0</xdr:row>
      <xdr:rowOff>19440</xdr:rowOff>
    </xdr:from>
    <xdr:to>
      <xdr:col>16</xdr:col>
      <xdr:colOff>653400</xdr:colOff>
      <xdr:row>23</xdr:row>
      <xdr:rowOff>87840</xdr:rowOff>
    </xdr:to>
    <xdr:graphicFrame>
      <xdr:nvGraphicFramePr>
        <xdr:cNvPr id="51" name=""/>
        <xdr:cNvGraphicFramePr/>
      </xdr:nvGraphicFramePr>
      <xdr:xfrm>
        <a:off x="9151560" y="19440"/>
        <a:ext cx="4567320" cy="38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510480</xdr:colOff>
      <xdr:row>0</xdr:row>
      <xdr:rowOff>25920</xdr:rowOff>
    </xdr:from>
    <xdr:to>
      <xdr:col>22</xdr:col>
      <xdr:colOff>178200</xdr:colOff>
      <xdr:row>23</xdr:row>
      <xdr:rowOff>72720</xdr:rowOff>
    </xdr:to>
    <xdr:graphicFrame>
      <xdr:nvGraphicFramePr>
        <xdr:cNvPr id="52" name=""/>
        <xdr:cNvGraphicFramePr/>
      </xdr:nvGraphicFramePr>
      <xdr:xfrm>
        <a:off x="13575960" y="25920"/>
        <a:ext cx="4567320" cy="37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684000</xdr:colOff>
      <xdr:row>0</xdr:row>
      <xdr:rowOff>0</xdr:rowOff>
    </xdr:from>
    <xdr:to>
      <xdr:col>28</xdr:col>
      <xdr:colOff>351720</xdr:colOff>
      <xdr:row>24</xdr:row>
      <xdr:rowOff>18360</xdr:rowOff>
    </xdr:to>
    <xdr:graphicFrame>
      <xdr:nvGraphicFramePr>
        <xdr:cNvPr id="53" name=""/>
        <xdr:cNvGraphicFramePr/>
      </xdr:nvGraphicFramePr>
      <xdr:xfrm>
        <a:off x="18649080" y="0"/>
        <a:ext cx="4567680" cy="39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127080</xdr:colOff>
      <xdr:row>1</xdr:row>
      <xdr:rowOff>6840</xdr:rowOff>
    </xdr:from>
    <xdr:to>
      <xdr:col>33</xdr:col>
      <xdr:colOff>610920</xdr:colOff>
      <xdr:row>24</xdr:row>
      <xdr:rowOff>95400</xdr:rowOff>
    </xdr:to>
    <xdr:graphicFrame>
      <xdr:nvGraphicFramePr>
        <xdr:cNvPr id="54" name=""/>
        <xdr:cNvGraphicFramePr/>
      </xdr:nvGraphicFramePr>
      <xdr:xfrm>
        <a:off x="22992120" y="169200"/>
        <a:ext cx="4566600" cy="382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21</xdr:row>
      <xdr:rowOff>147240</xdr:rowOff>
    </xdr:from>
    <xdr:to>
      <xdr:col>6</xdr:col>
      <xdr:colOff>293400</xdr:colOff>
      <xdr:row>45</xdr:row>
      <xdr:rowOff>120600</xdr:rowOff>
    </xdr:to>
    <xdr:graphicFrame>
      <xdr:nvGraphicFramePr>
        <xdr:cNvPr id="55" name=""/>
        <xdr:cNvGraphicFramePr/>
      </xdr:nvGraphicFramePr>
      <xdr:xfrm>
        <a:off x="0" y="3560760"/>
        <a:ext cx="5193000" cy="387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326880</xdr:colOff>
      <xdr:row>21</xdr:row>
      <xdr:rowOff>104400</xdr:rowOff>
    </xdr:from>
    <xdr:to>
      <xdr:col>11</xdr:col>
      <xdr:colOff>150480</xdr:colOff>
      <xdr:row>45</xdr:row>
      <xdr:rowOff>143280</xdr:rowOff>
    </xdr:to>
    <xdr:graphicFrame>
      <xdr:nvGraphicFramePr>
        <xdr:cNvPr id="56" name=""/>
        <xdr:cNvGraphicFramePr/>
      </xdr:nvGraphicFramePr>
      <xdr:xfrm>
        <a:off x="4409640" y="3517920"/>
        <a:ext cx="4723200" cy="394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124560</xdr:colOff>
      <xdr:row>21</xdr:row>
      <xdr:rowOff>32760</xdr:rowOff>
    </xdr:from>
    <xdr:to>
      <xdr:col>16</xdr:col>
      <xdr:colOff>764280</xdr:colOff>
      <xdr:row>44</xdr:row>
      <xdr:rowOff>144720</xdr:rowOff>
    </xdr:to>
    <xdr:graphicFrame>
      <xdr:nvGraphicFramePr>
        <xdr:cNvPr id="57" name=""/>
        <xdr:cNvGraphicFramePr/>
      </xdr:nvGraphicFramePr>
      <xdr:xfrm>
        <a:off x="9106920" y="3446280"/>
        <a:ext cx="4722840" cy="385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615600</xdr:colOff>
      <xdr:row>20</xdr:row>
      <xdr:rowOff>123120</xdr:rowOff>
    </xdr:from>
    <xdr:to>
      <xdr:col>22</xdr:col>
      <xdr:colOff>438840</xdr:colOff>
      <xdr:row>45</xdr:row>
      <xdr:rowOff>36720</xdr:rowOff>
    </xdr:to>
    <xdr:graphicFrame>
      <xdr:nvGraphicFramePr>
        <xdr:cNvPr id="58" name=""/>
        <xdr:cNvGraphicFramePr/>
      </xdr:nvGraphicFramePr>
      <xdr:xfrm>
        <a:off x="13681080" y="3374280"/>
        <a:ext cx="4722840" cy="397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459720</xdr:colOff>
      <xdr:row>22</xdr:row>
      <xdr:rowOff>28080</xdr:rowOff>
    </xdr:from>
    <xdr:to>
      <xdr:col>28</xdr:col>
      <xdr:colOff>283680</xdr:colOff>
      <xdr:row>45</xdr:row>
      <xdr:rowOff>119880</xdr:rowOff>
    </xdr:to>
    <xdr:graphicFrame>
      <xdr:nvGraphicFramePr>
        <xdr:cNvPr id="59" name=""/>
        <xdr:cNvGraphicFramePr/>
      </xdr:nvGraphicFramePr>
      <xdr:xfrm>
        <a:off x="18424800" y="3604320"/>
        <a:ext cx="4723920" cy="38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28</xdr:col>
      <xdr:colOff>87480</xdr:colOff>
      <xdr:row>23</xdr:row>
      <xdr:rowOff>118080</xdr:rowOff>
    </xdr:from>
    <xdr:to>
      <xdr:col>33</xdr:col>
      <xdr:colOff>726840</xdr:colOff>
      <xdr:row>47</xdr:row>
      <xdr:rowOff>14040</xdr:rowOff>
    </xdr:to>
    <xdr:graphicFrame>
      <xdr:nvGraphicFramePr>
        <xdr:cNvPr id="60" name=""/>
        <xdr:cNvGraphicFramePr/>
      </xdr:nvGraphicFramePr>
      <xdr:xfrm>
        <a:off x="22952520" y="3856680"/>
        <a:ext cx="4722120" cy="379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45</xdr:row>
      <xdr:rowOff>77400</xdr:rowOff>
    </xdr:from>
    <xdr:to>
      <xdr:col>6</xdr:col>
      <xdr:colOff>298080</xdr:colOff>
      <xdr:row>67</xdr:row>
      <xdr:rowOff>163080</xdr:rowOff>
    </xdr:to>
    <xdr:graphicFrame>
      <xdr:nvGraphicFramePr>
        <xdr:cNvPr id="61" name=""/>
        <xdr:cNvGraphicFramePr/>
      </xdr:nvGraphicFramePr>
      <xdr:xfrm>
        <a:off x="0" y="7392600"/>
        <a:ext cx="519768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369360</xdr:colOff>
      <xdr:row>44</xdr:row>
      <xdr:rowOff>135720</xdr:rowOff>
    </xdr:from>
    <xdr:to>
      <xdr:col>11</xdr:col>
      <xdr:colOff>668160</xdr:colOff>
      <xdr:row>67</xdr:row>
      <xdr:rowOff>58680</xdr:rowOff>
    </xdr:to>
    <xdr:graphicFrame>
      <xdr:nvGraphicFramePr>
        <xdr:cNvPr id="62" name=""/>
        <xdr:cNvGraphicFramePr/>
      </xdr:nvGraphicFramePr>
      <xdr:xfrm>
        <a:off x="4452120" y="7288200"/>
        <a:ext cx="519840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11</xdr:col>
      <xdr:colOff>136080</xdr:colOff>
      <xdr:row>43</xdr:row>
      <xdr:rowOff>86760</xdr:rowOff>
    </xdr:from>
    <xdr:to>
      <xdr:col>17</xdr:col>
      <xdr:colOff>434520</xdr:colOff>
      <xdr:row>66</xdr:row>
      <xdr:rowOff>9720</xdr:rowOff>
    </xdr:to>
    <xdr:graphicFrame>
      <xdr:nvGraphicFramePr>
        <xdr:cNvPr id="63" name=""/>
        <xdr:cNvGraphicFramePr/>
      </xdr:nvGraphicFramePr>
      <xdr:xfrm>
        <a:off x="9118440" y="7076520"/>
        <a:ext cx="519840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791640</xdr:colOff>
      <xdr:row>43</xdr:row>
      <xdr:rowOff>119880</xdr:rowOff>
    </xdr:from>
    <xdr:to>
      <xdr:col>23</xdr:col>
      <xdr:colOff>273600</xdr:colOff>
      <xdr:row>66</xdr:row>
      <xdr:rowOff>42840</xdr:rowOff>
    </xdr:to>
    <xdr:graphicFrame>
      <xdr:nvGraphicFramePr>
        <xdr:cNvPr id="64" name=""/>
        <xdr:cNvGraphicFramePr/>
      </xdr:nvGraphicFramePr>
      <xdr:xfrm>
        <a:off x="13857120" y="7109640"/>
        <a:ext cx="5198400" cy="40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twoCell">
    <xdr:from>
      <xdr:col>5</xdr:col>
      <xdr:colOff>164880</xdr:colOff>
      <xdr:row>0</xdr:row>
      <xdr:rowOff>106200</xdr:rowOff>
    </xdr:from>
    <xdr:to>
      <xdr:col>5</xdr:col>
      <xdr:colOff>517320</xdr:colOff>
      <xdr:row>2</xdr:row>
      <xdr:rowOff>110160</xdr:rowOff>
    </xdr:to>
    <xdr:sp>
      <xdr:nvSpPr>
        <xdr:cNvPr id="65" name="Prostokąt 34"/>
        <xdr:cNvSpPr/>
      </xdr:nvSpPr>
      <xdr:spPr>
        <a:xfrm>
          <a:off x="4247640" y="10620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13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255960</xdr:colOff>
      <xdr:row>23</xdr:row>
      <xdr:rowOff>30960</xdr:rowOff>
    </xdr:from>
    <xdr:to>
      <xdr:col>10</xdr:col>
      <xdr:colOff>590400</xdr:colOff>
      <xdr:row>25</xdr:row>
      <xdr:rowOff>34920</xdr:rowOff>
    </xdr:to>
    <xdr:sp>
      <xdr:nvSpPr>
        <xdr:cNvPr id="66" name="Prostokąt 54"/>
        <xdr:cNvSpPr/>
      </xdr:nvSpPr>
      <xdr:spPr>
        <a:xfrm>
          <a:off x="8421840" y="376956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13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417240</xdr:colOff>
      <xdr:row>45</xdr:row>
      <xdr:rowOff>46440</xdr:rowOff>
    </xdr:from>
    <xdr:to>
      <xdr:col>4</xdr:col>
      <xdr:colOff>769680</xdr:colOff>
      <xdr:row>47</xdr:row>
      <xdr:rowOff>50400</xdr:rowOff>
    </xdr:to>
    <xdr:sp>
      <xdr:nvSpPr>
        <xdr:cNvPr id="67" name="Prostokąt 34_0"/>
        <xdr:cNvSpPr/>
      </xdr:nvSpPr>
      <xdr:spPr>
        <a:xfrm>
          <a:off x="3683520" y="736164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3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552600</xdr:colOff>
      <xdr:row>21</xdr:row>
      <xdr:rowOff>109800</xdr:rowOff>
    </xdr:from>
    <xdr:to>
      <xdr:col>5</xdr:col>
      <xdr:colOff>89280</xdr:colOff>
      <xdr:row>23</xdr:row>
      <xdr:rowOff>113760</xdr:rowOff>
    </xdr:to>
    <xdr:sp>
      <xdr:nvSpPr>
        <xdr:cNvPr id="68" name="Prostokąt 34_1"/>
        <xdr:cNvSpPr/>
      </xdr:nvSpPr>
      <xdr:spPr>
        <a:xfrm>
          <a:off x="3818880" y="3523320"/>
          <a:ext cx="35316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9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391680</xdr:colOff>
      <xdr:row>2</xdr:row>
      <xdr:rowOff>129240</xdr:rowOff>
    </xdr:from>
    <xdr:to>
      <xdr:col>32</xdr:col>
      <xdr:colOff>744120</xdr:colOff>
      <xdr:row>4</xdr:row>
      <xdr:rowOff>133200</xdr:rowOff>
    </xdr:to>
    <xdr:sp>
      <xdr:nvSpPr>
        <xdr:cNvPr id="69" name="Prostokąt 34_2"/>
        <xdr:cNvSpPr/>
      </xdr:nvSpPr>
      <xdr:spPr>
        <a:xfrm>
          <a:off x="26523000" y="45432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12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303840</xdr:colOff>
      <xdr:row>0</xdr:row>
      <xdr:rowOff>102960</xdr:rowOff>
    </xdr:from>
    <xdr:to>
      <xdr:col>10</xdr:col>
      <xdr:colOff>656280</xdr:colOff>
      <xdr:row>2</xdr:row>
      <xdr:rowOff>106920</xdr:rowOff>
    </xdr:to>
    <xdr:sp>
      <xdr:nvSpPr>
        <xdr:cNvPr id="70" name="Prostokąt 34_3"/>
        <xdr:cNvSpPr/>
      </xdr:nvSpPr>
      <xdr:spPr>
        <a:xfrm>
          <a:off x="8469720" y="10296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15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372240</xdr:colOff>
      <xdr:row>2</xdr:row>
      <xdr:rowOff>73440</xdr:rowOff>
    </xdr:from>
    <xdr:to>
      <xdr:col>15</xdr:col>
      <xdr:colOff>724680</xdr:colOff>
      <xdr:row>4</xdr:row>
      <xdr:rowOff>77400</xdr:rowOff>
    </xdr:to>
    <xdr:sp>
      <xdr:nvSpPr>
        <xdr:cNvPr id="71" name="Prostokąt 34_4"/>
        <xdr:cNvSpPr/>
      </xdr:nvSpPr>
      <xdr:spPr>
        <a:xfrm>
          <a:off x="12621240" y="39852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2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271800</xdr:colOff>
      <xdr:row>23</xdr:row>
      <xdr:rowOff>20160</xdr:rowOff>
    </xdr:from>
    <xdr:to>
      <xdr:col>21</xdr:col>
      <xdr:colOff>624240</xdr:colOff>
      <xdr:row>25</xdr:row>
      <xdr:rowOff>24120</xdr:rowOff>
    </xdr:to>
    <xdr:sp>
      <xdr:nvSpPr>
        <xdr:cNvPr id="72" name="Prostokąt 34_5"/>
        <xdr:cNvSpPr/>
      </xdr:nvSpPr>
      <xdr:spPr>
        <a:xfrm>
          <a:off x="17420400" y="375876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10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145800</xdr:colOff>
      <xdr:row>44</xdr:row>
      <xdr:rowOff>136440</xdr:rowOff>
    </xdr:from>
    <xdr:to>
      <xdr:col>16</xdr:col>
      <xdr:colOff>498240</xdr:colOff>
      <xdr:row>46</xdr:row>
      <xdr:rowOff>140400</xdr:rowOff>
    </xdr:to>
    <xdr:sp>
      <xdr:nvSpPr>
        <xdr:cNvPr id="73" name="Prostokąt 34_6"/>
        <xdr:cNvSpPr/>
      </xdr:nvSpPr>
      <xdr:spPr>
        <a:xfrm>
          <a:off x="13211280" y="728892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16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204840</xdr:colOff>
      <xdr:row>44</xdr:row>
      <xdr:rowOff>101160</xdr:rowOff>
    </xdr:from>
    <xdr:to>
      <xdr:col>10</xdr:col>
      <xdr:colOff>557280</xdr:colOff>
      <xdr:row>46</xdr:row>
      <xdr:rowOff>105120</xdr:rowOff>
    </xdr:to>
    <xdr:sp>
      <xdr:nvSpPr>
        <xdr:cNvPr id="74" name="Prostokąt 34_7"/>
        <xdr:cNvSpPr/>
      </xdr:nvSpPr>
      <xdr:spPr>
        <a:xfrm>
          <a:off x="8370720" y="725364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690120</xdr:colOff>
      <xdr:row>44</xdr:row>
      <xdr:rowOff>131400</xdr:rowOff>
    </xdr:from>
    <xdr:to>
      <xdr:col>22</xdr:col>
      <xdr:colOff>226440</xdr:colOff>
      <xdr:row>46</xdr:row>
      <xdr:rowOff>135360</xdr:rowOff>
    </xdr:to>
    <xdr:sp>
      <xdr:nvSpPr>
        <xdr:cNvPr id="75" name="Prostokąt 34_8"/>
        <xdr:cNvSpPr/>
      </xdr:nvSpPr>
      <xdr:spPr>
        <a:xfrm>
          <a:off x="17838720" y="7283880"/>
          <a:ext cx="35280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8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502200</xdr:colOff>
      <xdr:row>22</xdr:row>
      <xdr:rowOff>155520</xdr:rowOff>
    </xdr:from>
    <xdr:to>
      <xdr:col>16</xdr:col>
      <xdr:colOff>38520</xdr:colOff>
      <xdr:row>24</xdr:row>
      <xdr:rowOff>159480</xdr:rowOff>
    </xdr:to>
    <xdr:sp>
      <xdr:nvSpPr>
        <xdr:cNvPr id="76" name="Prostokąt 34_10"/>
        <xdr:cNvSpPr/>
      </xdr:nvSpPr>
      <xdr:spPr>
        <a:xfrm>
          <a:off x="12751200" y="3731760"/>
          <a:ext cx="35280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5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716040</xdr:colOff>
      <xdr:row>23</xdr:row>
      <xdr:rowOff>28080</xdr:rowOff>
    </xdr:from>
    <xdr:to>
      <xdr:col>10</xdr:col>
      <xdr:colOff>252720</xdr:colOff>
      <xdr:row>25</xdr:row>
      <xdr:rowOff>32040</xdr:rowOff>
    </xdr:to>
    <xdr:sp>
      <xdr:nvSpPr>
        <xdr:cNvPr id="77" name="Prostokąt 34_11"/>
        <xdr:cNvSpPr/>
      </xdr:nvSpPr>
      <xdr:spPr>
        <a:xfrm>
          <a:off x="8065440" y="3766680"/>
          <a:ext cx="35316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11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27</xdr:col>
      <xdr:colOff>107640</xdr:colOff>
      <xdr:row>23</xdr:row>
      <xdr:rowOff>148320</xdr:rowOff>
    </xdr:from>
    <xdr:to>
      <xdr:col>27</xdr:col>
      <xdr:colOff>460080</xdr:colOff>
      <xdr:row>25</xdr:row>
      <xdr:rowOff>152280</xdr:rowOff>
    </xdr:to>
    <xdr:sp>
      <xdr:nvSpPr>
        <xdr:cNvPr id="78" name="Prostokąt 34_14"/>
        <xdr:cNvSpPr/>
      </xdr:nvSpPr>
      <xdr:spPr>
        <a:xfrm>
          <a:off x="22155840" y="388692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14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118080</xdr:colOff>
      <xdr:row>2</xdr:row>
      <xdr:rowOff>100440</xdr:rowOff>
    </xdr:from>
    <xdr:to>
      <xdr:col>21</xdr:col>
      <xdr:colOff>470520</xdr:colOff>
      <xdr:row>4</xdr:row>
      <xdr:rowOff>104400</xdr:rowOff>
    </xdr:to>
    <xdr:sp>
      <xdr:nvSpPr>
        <xdr:cNvPr id="79" name="Prostokąt 34_15"/>
        <xdr:cNvSpPr/>
      </xdr:nvSpPr>
      <xdr:spPr>
        <a:xfrm>
          <a:off x="17266680" y="42552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7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27</xdr:col>
      <xdr:colOff>208080</xdr:colOff>
      <xdr:row>2</xdr:row>
      <xdr:rowOff>28800</xdr:rowOff>
    </xdr:from>
    <xdr:to>
      <xdr:col>27</xdr:col>
      <xdr:colOff>560520</xdr:colOff>
      <xdr:row>4</xdr:row>
      <xdr:rowOff>32760</xdr:rowOff>
    </xdr:to>
    <xdr:sp>
      <xdr:nvSpPr>
        <xdr:cNvPr id="80" name="Prostokąt 34_16"/>
        <xdr:cNvSpPr/>
      </xdr:nvSpPr>
      <xdr:spPr>
        <a:xfrm>
          <a:off x="22256280" y="35388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6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252720</xdr:colOff>
      <xdr:row>23</xdr:row>
      <xdr:rowOff>76680</xdr:rowOff>
    </xdr:from>
    <xdr:to>
      <xdr:col>32</xdr:col>
      <xdr:colOff>605160</xdr:colOff>
      <xdr:row>25</xdr:row>
      <xdr:rowOff>80640</xdr:rowOff>
    </xdr:to>
    <xdr:sp>
      <xdr:nvSpPr>
        <xdr:cNvPr id="81" name="Prostokąt 34_17"/>
        <xdr:cNvSpPr/>
      </xdr:nvSpPr>
      <xdr:spPr>
        <a:xfrm>
          <a:off x="26384040" y="3815280"/>
          <a:ext cx="352440" cy="329040"/>
        </a:xfrm>
        <a:prstGeom prst="rect">
          <a:avLst/>
        </a:prstGeom>
        <a:solidFill>
          <a:srgbClr val="4f81bd"/>
        </a:solidFill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4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724320</xdr:colOff>
      <xdr:row>2</xdr:row>
      <xdr:rowOff>68760</xdr:rowOff>
    </xdr:from>
    <xdr:to>
      <xdr:col>16</xdr:col>
      <xdr:colOff>242640</xdr:colOff>
      <xdr:row>4</xdr:row>
      <xdr:rowOff>72720</xdr:rowOff>
    </xdr:to>
    <xdr:sp>
      <xdr:nvSpPr>
        <xdr:cNvPr id="82" name="Prostokąt 54_0"/>
        <xdr:cNvSpPr/>
      </xdr:nvSpPr>
      <xdr:spPr>
        <a:xfrm>
          <a:off x="12973320" y="393840"/>
          <a:ext cx="33480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4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631080</xdr:colOff>
      <xdr:row>23</xdr:row>
      <xdr:rowOff>24480</xdr:rowOff>
    </xdr:from>
    <xdr:to>
      <xdr:col>22</xdr:col>
      <xdr:colOff>162360</xdr:colOff>
      <xdr:row>25</xdr:row>
      <xdr:rowOff>16560</xdr:rowOff>
    </xdr:to>
    <xdr:sp>
      <xdr:nvSpPr>
        <xdr:cNvPr id="83" name="Prostokąt 54_1"/>
        <xdr:cNvSpPr/>
      </xdr:nvSpPr>
      <xdr:spPr>
        <a:xfrm>
          <a:off x="17779680" y="3763080"/>
          <a:ext cx="347760" cy="31716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11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51120</xdr:colOff>
      <xdr:row>22</xdr:row>
      <xdr:rowOff>150120</xdr:rowOff>
    </xdr:from>
    <xdr:to>
      <xdr:col>16</xdr:col>
      <xdr:colOff>385560</xdr:colOff>
      <xdr:row>24</xdr:row>
      <xdr:rowOff>154080</xdr:rowOff>
    </xdr:to>
    <xdr:sp>
      <xdr:nvSpPr>
        <xdr:cNvPr id="84" name="Prostokąt 54_2"/>
        <xdr:cNvSpPr/>
      </xdr:nvSpPr>
      <xdr:spPr>
        <a:xfrm>
          <a:off x="13116600" y="372636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8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16</xdr:col>
      <xdr:colOff>498600</xdr:colOff>
      <xdr:row>44</xdr:row>
      <xdr:rowOff>134280</xdr:rowOff>
    </xdr:from>
    <xdr:to>
      <xdr:col>17</xdr:col>
      <xdr:colOff>16920</xdr:colOff>
      <xdr:row>46</xdr:row>
      <xdr:rowOff>138240</xdr:rowOff>
    </xdr:to>
    <xdr:sp>
      <xdr:nvSpPr>
        <xdr:cNvPr id="85" name="Prostokąt 54_3"/>
        <xdr:cNvSpPr/>
      </xdr:nvSpPr>
      <xdr:spPr>
        <a:xfrm>
          <a:off x="13564080" y="7286760"/>
          <a:ext cx="33516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16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479880</xdr:colOff>
      <xdr:row>2</xdr:row>
      <xdr:rowOff>97560</xdr:rowOff>
    </xdr:from>
    <xdr:to>
      <xdr:col>21</xdr:col>
      <xdr:colOff>814320</xdr:colOff>
      <xdr:row>4</xdr:row>
      <xdr:rowOff>101520</xdr:rowOff>
    </xdr:to>
    <xdr:sp>
      <xdr:nvSpPr>
        <xdr:cNvPr id="86" name="Prostokąt 54_4"/>
        <xdr:cNvSpPr/>
      </xdr:nvSpPr>
      <xdr:spPr>
        <a:xfrm>
          <a:off x="17628480" y="42264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10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27</xdr:col>
      <xdr:colOff>567720</xdr:colOff>
      <xdr:row>2</xdr:row>
      <xdr:rowOff>25920</xdr:rowOff>
    </xdr:from>
    <xdr:to>
      <xdr:col>28</xdr:col>
      <xdr:colOff>86400</xdr:colOff>
      <xdr:row>4</xdr:row>
      <xdr:rowOff>29880</xdr:rowOff>
    </xdr:to>
    <xdr:sp>
      <xdr:nvSpPr>
        <xdr:cNvPr id="87" name="Prostokąt 54_5"/>
        <xdr:cNvSpPr/>
      </xdr:nvSpPr>
      <xdr:spPr>
        <a:xfrm>
          <a:off x="22615920" y="351000"/>
          <a:ext cx="33552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5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630360</xdr:colOff>
      <xdr:row>0</xdr:row>
      <xdr:rowOff>101520</xdr:rowOff>
    </xdr:from>
    <xdr:to>
      <xdr:col>11</xdr:col>
      <xdr:colOff>148680</xdr:colOff>
      <xdr:row>2</xdr:row>
      <xdr:rowOff>105480</xdr:rowOff>
    </xdr:to>
    <xdr:sp>
      <xdr:nvSpPr>
        <xdr:cNvPr id="88" name="Prostokąt 54_6"/>
        <xdr:cNvSpPr/>
      </xdr:nvSpPr>
      <xdr:spPr>
        <a:xfrm>
          <a:off x="8796240" y="101520"/>
          <a:ext cx="33480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14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545760</xdr:colOff>
      <xdr:row>44</xdr:row>
      <xdr:rowOff>87120</xdr:rowOff>
    </xdr:from>
    <xdr:to>
      <xdr:col>11</xdr:col>
      <xdr:colOff>64080</xdr:colOff>
      <xdr:row>46</xdr:row>
      <xdr:rowOff>91080</xdr:rowOff>
    </xdr:to>
    <xdr:sp>
      <xdr:nvSpPr>
        <xdr:cNvPr id="89" name="Prostokąt 54_9"/>
        <xdr:cNvSpPr/>
      </xdr:nvSpPr>
      <xdr:spPr>
        <a:xfrm>
          <a:off x="8711640" y="7239600"/>
          <a:ext cx="33480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3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72000</xdr:colOff>
      <xdr:row>21</xdr:row>
      <xdr:rowOff>107640</xdr:rowOff>
    </xdr:from>
    <xdr:to>
      <xdr:col>5</xdr:col>
      <xdr:colOff>406440</xdr:colOff>
      <xdr:row>23</xdr:row>
      <xdr:rowOff>111600</xdr:rowOff>
    </xdr:to>
    <xdr:sp>
      <xdr:nvSpPr>
        <xdr:cNvPr id="90" name="Prostokąt 54_12"/>
        <xdr:cNvSpPr/>
      </xdr:nvSpPr>
      <xdr:spPr>
        <a:xfrm>
          <a:off x="4154760" y="352116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6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523080</xdr:colOff>
      <xdr:row>0</xdr:row>
      <xdr:rowOff>105840</xdr:rowOff>
    </xdr:from>
    <xdr:to>
      <xdr:col>6</xdr:col>
      <xdr:colOff>41400</xdr:colOff>
      <xdr:row>2</xdr:row>
      <xdr:rowOff>109800</xdr:rowOff>
    </xdr:to>
    <xdr:sp>
      <xdr:nvSpPr>
        <xdr:cNvPr id="91" name="Prostokąt 54_13"/>
        <xdr:cNvSpPr/>
      </xdr:nvSpPr>
      <xdr:spPr>
        <a:xfrm>
          <a:off x="4605840" y="105840"/>
          <a:ext cx="33516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12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744840</xdr:colOff>
      <xdr:row>2</xdr:row>
      <xdr:rowOff>129240</xdr:rowOff>
    </xdr:from>
    <xdr:to>
      <xdr:col>33</xdr:col>
      <xdr:colOff>263520</xdr:colOff>
      <xdr:row>4</xdr:row>
      <xdr:rowOff>133200</xdr:rowOff>
    </xdr:to>
    <xdr:sp>
      <xdr:nvSpPr>
        <xdr:cNvPr id="92" name="Prostokąt 54_14"/>
        <xdr:cNvSpPr/>
      </xdr:nvSpPr>
      <xdr:spPr>
        <a:xfrm>
          <a:off x="26876160" y="454320"/>
          <a:ext cx="33516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7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775080</xdr:colOff>
      <xdr:row>45</xdr:row>
      <xdr:rowOff>43560</xdr:rowOff>
    </xdr:from>
    <xdr:to>
      <xdr:col>5</xdr:col>
      <xdr:colOff>293760</xdr:colOff>
      <xdr:row>47</xdr:row>
      <xdr:rowOff>47520</xdr:rowOff>
    </xdr:to>
    <xdr:sp>
      <xdr:nvSpPr>
        <xdr:cNvPr id="93" name="Prostokąt 54_15"/>
        <xdr:cNvSpPr/>
      </xdr:nvSpPr>
      <xdr:spPr>
        <a:xfrm>
          <a:off x="4041360" y="7358760"/>
          <a:ext cx="33516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2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621000</xdr:colOff>
      <xdr:row>23</xdr:row>
      <xdr:rowOff>75960</xdr:rowOff>
    </xdr:from>
    <xdr:to>
      <xdr:col>33</xdr:col>
      <xdr:colOff>139680</xdr:colOff>
      <xdr:row>25</xdr:row>
      <xdr:rowOff>79920</xdr:rowOff>
    </xdr:to>
    <xdr:sp>
      <xdr:nvSpPr>
        <xdr:cNvPr id="94" name="Prostokąt 54_16"/>
        <xdr:cNvSpPr/>
      </xdr:nvSpPr>
      <xdr:spPr>
        <a:xfrm>
          <a:off x="26752320" y="3814560"/>
          <a:ext cx="33516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22</xdr:col>
      <xdr:colOff>189720</xdr:colOff>
      <xdr:row>44</xdr:row>
      <xdr:rowOff>131400</xdr:rowOff>
    </xdr:from>
    <xdr:to>
      <xdr:col>22</xdr:col>
      <xdr:colOff>524160</xdr:colOff>
      <xdr:row>46</xdr:row>
      <xdr:rowOff>135360</xdr:rowOff>
    </xdr:to>
    <xdr:sp>
      <xdr:nvSpPr>
        <xdr:cNvPr id="95" name="Prostokąt 54_18"/>
        <xdr:cNvSpPr/>
      </xdr:nvSpPr>
      <xdr:spPr>
        <a:xfrm>
          <a:off x="18154800" y="728388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9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27</xdr:col>
      <xdr:colOff>444600</xdr:colOff>
      <xdr:row>23</xdr:row>
      <xdr:rowOff>148680</xdr:rowOff>
    </xdr:from>
    <xdr:to>
      <xdr:col>27</xdr:col>
      <xdr:colOff>779040</xdr:colOff>
      <xdr:row>25</xdr:row>
      <xdr:rowOff>152640</xdr:rowOff>
    </xdr:to>
    <xdr:sp>
      <xdr:nvSpPr>
        <xdr:cNvPr id="96" name="Prostokąt 54_19"/>
        <xdr:cNvSpPr/>
      </xdr:nvSpPr>
      <xdr:spPr>
        <a:xfrm>
          <a:off x="22492800" y="3887280"/>
          <a:ext cx="334440" cy="329040"/>
        </a:xfrm>
        <a:prstGeom prst="rect">
          <a:avLst/>
        </a:prstGeom>
        <a:solidFill>
          <a:srgbClr val="e6e905"/>
        </a:solidFill>
        <a:ln w="0">
          <a:solidFill>
            <a:srgbClr val="8e3b38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l-PL" sz="1100" spc="-1" strike="noStrike">
              <a:solidFill>
                <a:srgbClr val="ffffff"/>
              </a:solidFill>
              <a:latin typeface="Calibri"/>
            </a:rPr>
            <a:t>15</a:t>
          </a:r>
          <a:endParaRPr b="0" lang="pl-PL" sz="1100" spc="-1" strike="noStrike">
            <a:latin typeface="Times New Roman"/>
          </a:endParaRPr>
        </a:p>
      </xdr:txBody>
    </xdr:sp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3:F1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4" activeCellId="0" sqref="E4"/>
    </sheetView>
  </sheetViews>
  <sheetFormatPr defaultColWidth="11.58984375" defaultRowHeight="1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7.36"/>
    <col collapsed="false" customWidth="true" hidden="false" outlineLevel="0" max="4" min="4" style="1" width="31.62"/>
    <col collapsed="false" customWidth="true" hidden="false" outlineLevel="0" max="5" min="5" style="1" width="56.31"/>
    <col collapsed="false" customWidth="false" hidden="false" outlineLevel="0" max="1024" min="6" style="1" width="11.57"/>
  </cols>
  <sheetData>
    <row r="3" customFormat="false" ht="27.7" hidden="false" customHeight="false" outlineLevel="0" collapsed="false">
      <c r="D3" s="2" t="s">
        <v>0</v>
      </c>
      <c r="E3" s="3" t="s">
        <v>1</v>
      </c>
    </row>
    <row r="4" customFormat="false" ht="39.75" hidden="false" customHeight="true" outlineLevel="0" collapsed="false">
      <c r="D4" s="2" t="s">
        <v>2</v>
      </c>
      <c r="E4" s="4" t="s">
        <v>3</v>
      </c>
    </row>
    <row r="5" customFormat="false" ht="57.2" hidden="false" customHeight="true" outlineLevel="0" collapsed="false">
      <c r="D5" s="2"/>
      <c r="E5" s="5" t="s">
        <v>4</v>
      </c>
    </row>
    <row r="10" customFormat="false" ht="15" hidden="false" customHeight="false" outlineLevel="0" collapsed="false">
      <c r="D10" s="6" t="s">
        <v>5</v>
      </c>
      <c r="E10" s="1" t="s">
        <v>6</v>
      </c>
      <c r="F10" s="1" t="s">
        <v>7</v>
      </c>
    </row>
    <row r="11" customFormat="false" ht="15" hidden="false" customHeight="false" outlineLevel="0" collapsed="false">
      <c r="D11" s="7" t="s">
        <v>8</v>
      </c>
      <c r="E11" s="8" t="s">
        <v>9</v>
      </c>
      <c r="F11" s="9" t="s">
        <v>10</v>
      </c>
    </row>
    <row r="12" customFormat="false" ht="15" hidden="false" customHeight="false" outlineLevel="0" collapsed="false">
      <c r="D12" s="7" t="s">
        <v>8</v>
      </c>
      <c r="E12" s="8" t="s">
        <v>11</v>
      </c>
      <c r="F12" s="9" t="s">
        <v>12</v>
      </c>
    </row>
    <row r="13" customFormat="false" ht="15" hidden="false" customHeight="false" outlineLevel="0" collapsed="false">
      <c r="D13" s="7" t="s">
        <v>8</v>
      </c>
      <c r="E13" s="8" t="s">
        <v>13</v>
      </c>
      <c r="F13" s="9" t="s">
        <v>14</v>
      </c>
    </row>
    <row r="14" customFormat="false" ht="15" hidden="false" customHeight="false" outlineLevel="0" collapsed="false">
      <c r="D14" s="7" t="s">
        <v>8</v>
      </c>
      <c r="E14" s="8" t="s">
        <v>15</v>
      </c>
      <c r="F14" s="9" t="s">
        <v>16</v>
      </c>
    </row>
    <row r="15" customFormat="false" ht="15" hidden="false" customHeight="false" outlineLevel="0" collapsed="false">
      <c r="D15" s="7" t="s">
        <v>8</v>
      </c>
      <c r="E15" s="8" t="s">
        <v>17</v>
      </c>
      <c r="F15" s="9" t="s">
        <v>18</v>
      </c>
    </row>
    <row r="16" customFormat="false" ht="15" hidden="false" customHeight="false" outlineLevel="0" collapsed="false">
      <c r="D16" s="7" t="s">
        <v>8</v>
      </c>
      <c r="E16" s="8" t="s">
        <v>19</v>
      </c>
      <c r="F16" s="9" t="s">
        <v>20</v>
      </c>
    </row>
    <row r="17" customFormat="false" ht="15" hidden="false" customHeight="false" outlineLevel="0" collapsed="false">
      <c r="D17" s="7" t="s">
        <v>8</v>
      </c>
      <c r="E17" s="8" t="s">
        <v>21</v>
      </c>
      <c r="F17" s="9" t="s">
        <v>22</v>
      </c>
    </row>
    <row r="18" customFormat="false" ht="15" hidden="false" customHeight="false" outlineLevel="0" collapsed="false">
      <c r="D18" s="7" t="s">
        <v>8</v>
      </c>
      <c r="E18" s="8" t="s">
        <v>23</v>
      </c>
      <c r="F18" s="9" t="s">
        <v>24</v>
      </c>
    </row>
  </sheetData>
  <mergeCells count="1">
    <mergeCell ref="D4:D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5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F85" activeCellId="0" sqref="F8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9.05"/>
    <col collapsed="false" customWidth="true" hidden="false" outlineLevel="0" max="8" min="8" style="0" width="15.05"/>
    <col collapsed="false" customWidth="true" hidden="false" outlineLevel="0" max="14" min="14" style="0" width="18.85"/>
    <col collapsed="false" customWidth="true" hidden="false" outlineLevel="0" max="21" min="21" style="0" width="16.02"/>
  </cols>
  <sheetData>
    <row r="1" customFormat="false" ht="12.8" hidden="false" customHeight="false" outlineLevel="0" collapsed="false">
      <c r="A1" s="134" t="s">
        <v>139</v>
      </c>
      <c r="B1" s="134"/>
      <c r="C1" s="134"/>
      <c r="D1" s="134"/>
      <c r="E1" s="134"/>
      <c r="F1" s="134"/>
      <c r="G1" s="134"/>
      <c r="H1" s="134"/>
      <c r="I1" s="134"/>
      <c r="J1" s="134"/>
    </row>
    <row r="2" customFormat="false" ht="12.8" hidden="false" customHeight="false" outlineLevel="0" collapsed="false">
      <c r="A2" s="134"/>
      <c r="B2" s="134"/>
      <c r="C2" s="134"/>
      <c r="D2" s="134"/>
      <c r="E2" s="134"/>
      <c r="F2" s="134"/>
      <c r="G2" s="134"/>
      <c r="H2" s="134"/>
      <c r="I2" s="134"/>
      <c r="J2" s="134"/>
    </row>
    <row r="3" customFormat="false" ht="12.8" hidden="false" customHeight="false" outlineLevel="0" collapsed="false">
      <c r="A3" s="110" t="s">
        <v>126</v>
      </c>
      <c r="B3" s="111" t="s">
        <v>127</v>
      </c>
      <c r="C3" s="111"/>
      <c r="D3" s="111"/>
      <c r="E3" s="111"/>
      <c r="F3" s="111"/>
      <c r="G3" s="111"/>
      <c r="H3" s="111"/>
    </row>
    <row r="4" customFormat="false" ht="12.8" hidden="false" customHeight="false" outlineLevel="0" collapsed="false">
      <c r="A4" s="115" t="s">
        <v>128</v>
      </c>
      <c r="B4" s="116" t="s">
        <v>129</v>
      </c>
      <c r="C4" s="116"/>
      <c r="D4" s="116"/>
      <c r="E4" s="116"/>
      <c r="F4" s="116"/>
      <c r="G4" s="116"/>
      <c r="H4" s="116"/>
      <c r="J4" s="135" t="s">
        <v>140</v>
      </c>
      <c r="K4" s="135"/>
      <c r="L4" s="135"/>
    </row>
    <row r="5" customFormat="false" ht="12.8" hidden="false" customHeight="false" outlineLevel="0" collapsed="false">
      <c r="E5" s="102" t="s">
        <v>141</v>
      </c>
      <c r="F5" s="102"/>
      <c r="J5" s="135"/>
      <c r="K5" s="135"/>
      <c r="L5" s="135"/>
      <c r="R5" s="102" t="s">
        <v>141</v>
      </c>
      <c r="S5" s="102"/>
    </row>
    <row r="6" customFormat="false" ht="12.8" hidden="false" customHeight="true" outlineLevel="0" collapsed="false">
      <c r="A6" s="119" t="s">
        <v>130</v>
      </c>
      <c r="B6" s="119"/>
      <c r="C6" s="107"/>
      <c r="D6" s="107"/>
      <c r="E6" s="136" t="s">
        <v>142</v>
      </c>
      <c r="F6" s="136" t="s">
        <v>143</v>
      </c>
      <c r="G6" s="107"/>
      <c r="H6" s="107"/>
      <c r="I6" s="107"/>
      <c r="J6" s="107"/>
      <c r="K6" s="107"/>
      <c r="L6" s="107"/>
      <c r="M6" s="107"/>
      <c r="N6" s="119" t="s">
        <v>131</v>
      </c>
      <c r="O6" s="119"/>
      <c r="P6" s="107"/>
      <c r="Q6" s="107"/>
      <c r="R6" s="136" t="s">
        <v>142</v>
      </c>
      <c r="S6" s="136" t="s">
        <v>143</v>
      </c>
      <c r="W6" s="107"/>
    </row>
    <row r="7" customFormat="false" ht="12.8" hidden="false" customHeight="false" outlineLevel="0" collapsed="false">
      <c r="A7" s="123" t="s">
        <v>135</v>
      </c>
      <c r="B7" s="123" t="s">
        <v>136</v>
      </c>
      <c r="C7" s="137" t="s">
        <v>126</v>
      </c>
      <c r="D7" s="137" t="s">
        <v>128</v>
      </c>
      <c r="E7" s="136"/>
      <c r="F7" s="136"/>
      <c r="G7" s="43"/>
      <c r="H7" s="138" t="s">
        <v>144</v>
      </c>
      <c r="I7" s="138" t="s">
        <v>145</v>
      </c>
      <c r="J7" s="138" t="s">
        <v>146</v>
      </c>
      <c r="K7" s="138" t="s">
        <v>147</v>
      </c>
      <c r="L7" s="138" t="s">
        <v>146</v>
      </c>
      <c r="M7" s="43"/>
      <c r="N7" s="123" t="s">
        <v>135</v>
      </c>
      <c r="O7" s="123" t="s">
        <v>136</v>
      </c>
      <c r="P7" s="137" t="s">
        <v>126</v>
      </c>
      <c r="Q7" s="137" t="s">
        <v>128</v>
      </c>
      <c r="R7" s="136"/>
      <c r="S7" s="136"/>
      <c r="U7" s="138" t="s">
        <v>144</v>
      </c>
      <c r="V7" s="138" t="s">
        <v>145</v>
      </c>
      <c r="W7" s="138" t="s">
        <v>146</v>
      </c>
      <c r="X7" s="138" t="s">
        <v>147</v>
      </c>
      <c r="Y7" s="138" t="s">
        <v>146</v>
      </c>
    </row>
    <row r="8" customFormat="false" ht="12.8" hidden="false" customHeight="false" outlineLevel="0" collapsed="false">
      <c r="A8" s="124" t="s">
        <v>59</v>
      </c>
      <c r="B8" s="125" t="n">
        <v>2015</v>
      </c>
      <c r="C8" s="139" t="n">
        <f aca="false">'wskaźniki syn. wag 1'!K10</f>
        <v>0.516353129093007</v>
      </c>
      <c r="D8" s="139" t="n">
        <f aca="false">'wskaźniki syn. wag 1'!M10</f>
        <v>0.455280582724355</v>
      </c>
      <c r="E8" s="140" t="n">
        <f aca="false">VLOOKUP(C8,$I$8:$J$11,2)</f>
        <v>2</v>
      </c>
      <c r="F8" s="140" t="n">
        <f aca="false">VLOOKUP(D8,$K$8:$L$11,2)</f>
        <v>3</v>
      </c>
      <c r="G8" s="107"/>
      <c r="H8" s="141"/>
      <c r="I8" s="141" t="n">
        <v>-100</v>
      </c>
      <c r="J8" s="141" t="n">
        <v>4</v>
      </c>
      <c r="K8" s="141" t="n">
        <v>-100</v>
      </c>
      <c r="L8" s="141" t="n">
        <v>4</v>
      </c>
      <c r="M8" s="107"/>
      <c r="N8" s="124" t="s">
        <v>59</v>
      </c>
      <c r="O8" s="125" t="n">
        <v>2015</v>
      </c>
      <c r="P8" s="139" t="n">
        <f aca="false">'wskaźniki syn. wag 1'!AB10</f>
        <v>0.150501581624395</v>
      </c>
      <c r="Q8" s="139" t="n">
        <f aca="false">'wskaźniki syn. wag 1'!AD10</f>
        <v>0.461216657337475</v>
      </c>
      <c r="R8" s="140" t="n">
        <f aca="false">VLOOKUP(P8,$V$8:$W$11,2)</f>
        <v>2</v>
      </c>
      <c r="S8" s="140" t="n">
        <f aca="false">VLOOKUP(Q8,$X$8:$Y$11,2)</f>
        <v>4</v>
      </c>
      <c r="U8" s="141"/>
      <c r="V8" s="141" t="n">
        <v>-100</v>
      </c>
      <c r="W8" s="141" t="n">
        <v>4</v>
      </c>
      <c r="X8" s="141" t="n">
        <v>-100</v>
      </c>
      <c r="Y8" s="141" t="n">
        <v>4</v>
      </c>
    </row>
    <row r="9" customFormat="false" ht="12.8" hidden="false" customHeight="false" outlineLevel="0" collapsed="false">
      <c r="A9" s="124" t="s">
        <v>60</v>
      </c>
      <c r="B9" s="125" t="n">
        <v>2015</v>
      </c>
      <c r="C9" s="139" t="n">
        <f aca="false">'wskaźniki syn. wag 1'!K11</f>
        <v>0.420639149128711</v>
      </c>
      <c r="D9" s="139" t="n">
        <f aca="false">'wskaźniki syn. wag 1'!M11</f>
        <v>0.402274539082843</v>
      </c>
      <c r="E9" s="140" t="n">
        <f aca="false">VLOOKUP(C9,$I$8:$J$11,2)</f>
        <v>3</v>
      </c>
      <c r="F9" s="140" t="n">
        <f aca="false">VLOOKUP(D9,$K$8:$L$11,2)</f>
        <v>4</v>
      </c>
      <c r="G9" s="107"/>
      <c r="H9" s="142" t="s">
        <v>148</v>
      </c>
      <c r="I9" s="143" t="n">
        <f aca="false">C24-C25</f>
        <v>0.33560984060242</v>
      </c>
      <c r="J9" s="144" t="n">
        <v>3</v>
      </c>
      <c r="K9" s="143" t="n">
        <f aca="false">D24-D25</f>
        <v>0.431388717290788</v>
      </c>
      <c r="L9" s="144" t="n">
        <v>3</v>
      </c>
      <c r="M9" s="107"/>
      <c r="N9" s="124" t="s">
        <v>60</v>
      </c>
      <c r="O9" s="125" t="n">
        <v>2015</v>
      </c>
      <c r="P9" s="139" t="n">
        <f aca="false">'wskaźniki syn. wag 1'!AB11</f>
        <v>-0.202742283784066</v>
      </c>
      <c r="Q9" s="139" t="n">
        <f aca="false">'wskaźniki syn. wag 1'!AD11</f>
        <v>0.94723664497244</v>
      </c>
      <c r="R9" s="140" t="n">
        <f aca="false">VLOOKUP(P9,$V$8:$W$11,2)</f>
        <v>3</v>
      </c>
      <c r="S9" s="140" t="n">
        <f aca="false">VLOOKUP(Q9,$X$8:$Y$11,2)</f>
        <v>3</v>
      </c>
      <c r="U9" s="142" t="s">
        <v>148</v>
      </c>
      <c r="V9" s="143" t="n">
        <f aca="false">P24-P25</f>
        <v>-0.5271858641018</v>
      </c>
      <c r="W9" s="144" t="n">
        <v>3</v>
      </c>
      <c r="X9" s="143" t="n">
        <f aca="false">Q24-Q25</f>
        <v>0.741791794961209</v>
      </c>
      <c r="Y9" s="144" t="n">
        <v>3</v>
      </c>
    </row>
    <row r="10" customFormat="false" ht="12.8" hidden="false" customHeight="false" outlineLevel="0" collapsed="false">
      <c r="A10" s="124" t="s">
        <v>61</v>
      </c>
      <c r="B10" s="125" t="n">
        <v>2015</v>
      </c>
      <c r="C10" s="139" t="n">
        <f aca="false">'wskaźniki syn. wag 1'!K12</f>
        <v>0.651574002816542</v>
      </c>
      <c r="D10" s="139" t="n">
        <f aca="false">'wskaźniki syn. wag 1'!M12</f>
        <v>0.568834604353768</v>
      </c>
      <c r="E10" s="140" t="n">
        <f aca="false">VLOOKUP(C10,$I$8:$J$11,2)</f>
        <v>1</v>
      </c>
      <c r="F10" s="140" t="n">
        <f aca="false">VLOOKUP(D10,$K$8:$L$11,2)</f>
        <v>2</v>
      </c>
      <c r="G10" s="107"/>
      <c r="H10" s="141" t="s">
        <v>90</v>
      </c>
      <c r="I10" s="145" t="n">
        <f aca="false">C24</f>
        <v>0.454827287444301</v>
      </c>
      <c r="J10" s="146" t="n">
        <v>2</v>
      </c>
      <c r="K10" s="145" t="n">
        <f aca="false">D24</f>
        <v>0.504558134198387</v>
      </c>
      <c r="L10" s="146" t="n">
        <v>2</v>
      </c>
      <c r="M10" s="107"/>
      <c r="N10" s="124" t="s">
        <v>61</v>
      </c>
      <c r="O10" s="125" t="n">
        <v>2015</v>
      </c>
      <c r="P10" s="139" t="n">
        <f aca="false">'wskaźniki syn. wag 1'!AB12</f>
        <v>0.66315152710067</v>
      </c>
      <c r="Q10" s="139" t="n">
        <f aca="false">'wskaźniki syn. wag 1'!AD12</f>
        <v>0.792534920647734</v>
      </c>
      <c r="R10" s="140" t="n">
        <f aca="false">VLOOKUP(P10,$V$8:$W$11,2)</f>
        <v>1</v>
      </c>
      <c r="S10" s="140" t="n">
        <f aca="false">VLOOKUP(Q10,$X$8:$Y$11,2)</f>
        <v>3</v>
      </c>
      <c r="U10" s="141" t="s">
        <v>90</v>
      </c>
      <c r="V10" s="145" t="n">
        <f aca="false">P24</f>
        <v>-0.0798162636302418</v>
      </c>
      <c r="W10" s="146" t="n">
        <v>2</v>
      </c>
      <c r="X10" s="145" t="n">
        <f aca="false">Q24</f>
        <v>1.06648815409613</v>
      </c>
      <c r="Y10" s="146" t="n">
        <v>2</v>
      </c>
    </row>
    <row r="11" customFormat="false" ht="12.8" hidden="false" customHeight="false" outlineLevel="0" collapsed="false">
      <c r="A11" s="124" t="s">
        <v>62</v>
      </c>
      <c r="B11" s="125" t="n">
        <v>2015</v>
      </c>
      <c r="C11" s="139" t="n">
        <f aca="false">'wskaźniki syn. wag 1'!K13</f>
        <v>0.337097602577631</v>
      </c>
      <c r="D11" s="139" t="n">
        <f aca="false">'wskaźniki syn. wag 1'!M13</f>
        <v>0.549791775126249</v>
      </c>
      <c r="E11" s="140" t="n">
        <f aca="false">VLOOKUP(C11,$I$8:$J$11,2)</f>
        <v>3</v>
      </c>
      <c r="F11" s="140" t="n">
        <f aca="false">VLOOKUP(D11,$K$8:$L$11,2)</f>
        <v>2</v>
      </c>
      <c r="G11" s="107"/>
      <c r="H11" s="147" t="s">
        <v>149</v>
      </c>
      <c r="I11" s="148" t="n">
        <f aca="false">C24+C25</f>
        <v>0.574044734286182</v>
      </c>
      <c r="J11" s="149" t="n">
        <v>1</v>
      </c>
      <c r="K11" s="148" t="n">
        <f aca="false">D24+D25</f>
        <v>0.577727551105987</v>
      </c>
      <c r="L11" s="149" t="n">
        <v>1</v>
      </c>
      <c r="M11" s="107"/>
      <c r="N11" s="124" t="s">
        <v>62</v>
      </c>
      <c r="O11" s="125" t="n">
        <v>2015</v>
      </c>
      <c r="P11" s="139" t="n">
        <f aca="false">'wskaźniki syn. wag 1'!AB13</f>
        <v>-0.526213418536865</v>
      </c>
      <c r="Q11" s="139" t="n">
        <f aca="false">'wskaźniki syn. wag 1'!AD13</f>
        <v>1.40782407136033</v>
      </c>
      <c r="R11" s="140" t="n">
        <f aca="false">VLOOKUP(P11,$V$8:$W$11,2)</f>
        <v>3</v>
      </c>
      <c r="S11" s="140" t="n">
        <f aca="false">VLOOKUP(Q11,$X$8:$Y$11,2)</f>
        <v>1</v>
      </c>
      <c r="U11" s="147" t="s">
        <v>149</v>
      </c>
      <c r="V11" s="148" t="n">
        <f aca="false">P24+P25</f>
        <v>0.367553336841316</v>
      </c>
      <c r="W11" s="149" t="n">
        <v>1</v>
      </c>
      <c r="X11" s="148" t="n">
        <f aca="false">Q24+Q25</f>
        <v>1.39118451323106</v>
      </c>
      <c r="Y11" s="149" t="n">
        <v>1</v>
      </c>
    </row>
    <row r="12" customFormat="false" ht="12.8" hidden="false" customHeight="false" outlineLevel="0" collapsed="false">
      <c r="A12" s="124" t="s">
        <v>63</v>
      </c>
      <c r="B12" s="125" t="n">
        <v>2015</v>
      </c>
      <c r="C12" s="139" t="n">
        <f aca="false">'wskaźniki syn. wag 1'!K14</f>
        <v>0.629734180487098</v>
      </c>
      <c r="D12" s="139" t="n">
        <f aca="false">'wskaźniki syn. wag 1'!M14</f>
        <v>0.550617579872139</v>
      </c>
      <c r="E12" s="140" t="n">
        <f aca="false">VLOOKUP(C12,$I$8:$J$11,2)</f>
        <v>1</v>
      </c>
      <c r="F12" s="140" t="n">
        <f aca="false">VLOOKUP(D12,$K$8:$L$11,2)</f>
        <v>2</v>
      </c>
      <c r="G12" s="107"/>
      <c r="H12" s="107"/>
      <c r="I12" s="107"/>
      <c r="J12" s="107"/>
      <c r="K12" s="107"/>
      <c r="L12" s="107"/>
      <c r="M12" s="107"/>
      <c r="N12" s="124" t="s">
        <v>63</v>
      </c>
      <c r="O12" s="125" t="n">
        <v>2015</v>
      </c>
      <c r="P12" s="139" t="n">
        <f aca="false">'wskaźniki syn. wag 1'!AB14</f>
        <v>0.571628155256201</v>
      </c>
      <c r="Q12" s="139" t="n">
        <f aca="false">'wskaźniki syn. wag 1'!AD14</f>
        <v>0.811784211140365</v>
      </c>
      <c r="R12" s="140" t="n">
        <f aca="false">VLOOKUP(P12,$V$8:$W$11,2)</f>
        <v>1</v>
      </c>
      <c r="S12" s="140" t="n">
        <f aca="false">VLOOKUP(Q12,$X$8:$Y$11,2)</f>
        <v>3</v>
      </c>
      <c r="W12" s="107"/>
    </row>
    <row r="13" customFormat="false" ht="12.8" hidden="false" customHeight="false" outlineLevel="0" collapsed="false">
      <c r="A13" s="124" t="s">
        <v>64</v>
      </c>
      <c r="B13" s="125" t="n">
        <v>2015</v>
      </c>
      <c r="C13" s="139" t="n">
        <f aca="false">'wskaźniki syn. wag 1'!K15</f>
        <v>0.513394778595355</v>
      </c>
      <c r="D13" s="139" t="n">
        <f aca="false">'wskaźniki syn. wag 1'!M15</f>
        <v>0.470062724130264</v>
      </c>
      <c r="E13" s="140" t="n">
        <f aca="false">VLOOKUP(C13,$I$8:$J$11,2)</f>
        <v>2</v>
      </c>
      <c r="F13" s="140" t="n">
        <f aca="false">VLOOKUP(D13,$K$8:$L$11,2)</f>
        <v>3</v>
      </c>
      <c r="G13" s="107"/>
      <c r="H13" s="107"/>
      <c r="I13" s="107"/>
      <c r="J13" s="107"/>
      <c r="K13" s="107"/>
      <c r="L13" s="107"/>
      <c r="M13" s="107"/>
      <c r="N13" s="124" t="s">
        <v>64</v>
      </c>
      <c r="O13" s="125" t="n">
        <v>2015</v>
      </c>
      <c r="P13" s="139" t="n">
        <f aca="false">'wskaźniki syn. wag 1'!AB15</f>
        <v>0.137251190157527</v>
      </c>
      <c r="Q13" s="139" t="n">
        <f aca="false">'wskaźniki syn. wag 1'!AD15</f>
        <v>0.567250312335538</v>
      </c>
      <c r="R13" s="140" t="n">
        <f aca="false">VLOOKUP(P13,$V$8:$W$11,2)</f>
        <v>2</v>
      </c>
      <c r="S13" s="140" t="n">
        <f aca="false">VLOOKUP(Q13,$X$8:$Y$11,2)</f>
        <v>4</v>
      </c>
      <c r="W13" s="107"/>
    </row>
    <row r="14" customFormat="false" ht="12.8" hidden="false" customHeight="false" outlineLevel="0" collapsed="false">
      <c r="A14" s="124" t="s">
        <v>65</v>
      </c>
      <c r="B14" s="125" t="n">
        <v>2015</v>
      </c>
      <c r="C14" s="139" t="n">
        <f aca="false">'wskaźniki syn. wag 1'!K16</f>
        <v>0.445064835139748</v>
      </c>
      <c r="D14" s="139" t="n">
        <f aca="false">'wskaźniki syn. wag 1'!M16</f>
        <v>0.524793928768619</v>
      </c>
      <c r="E14" s="140" t="n">
        <f aca="false">VLOOKUP(C14,$I$8:$J$11,2)</f>
        <v>3</v>
      </c>
      <c r="F14" s="140" t="n">
        <f aca="false">VLOOKUP(D14,$K$8:$L$11,2)</f>
        <v>2</v>
      </c>
      <c r="G14" s="107"/>
      <c r="H14" s="107"/>
      <c r="I14" s="107"/>
      <c r="J14" s="107"/>
      <c r="K14" s="107"/>
      <c r="L14" s="107"/>
      <c r="M14" s="107"/>
      <c r="N14" s="124" t="s">
        <v>65</v>
      </c>
      <c r="O14" s="125" t="n">
        <v>2015</v>
      </c>
      <c r="P14" s="139" t="n">
        <f aca="false">'wskaźniki syn. wag 1'!AB16</f>
        <v>-0.128963952595178</v>
      </c>
      <c r="Q14" s="139" t="n">
        <f aca="false">'wskaźniki syn. wag 1'!AD16</f>
        <v>1.08125126487419</v>
      </c>
      <c r="R14" s="140" t="n">
        <f aca="false">VLOOKUP(P14,$V$8:$W$11,2)</f>
        <v>3</v>
      </c>
      <c r="S14" s="140" t="n">
        <f aca="false">VLOOKUP(Q14,$X$8:$Y$11,2)</f>
        <v>2</v>
      </c>
      <c r="W14" s="107"/>
    </row>
    <row r="15" customFormat="false" ht="12.8" hidden="false" customHeight="false" outlineLevel="0" collapsed="false">
      <c r="A15" s="124" t="s">
        <v>66</v>
      </c>
      <c r="B15" s="125" t="n">
        <v>2015</v>
      </c>
      <c r="C15" s="139" t="n">
        <f aca="false">'wskaźniki syn. wag 1'!K17</f>
        <v>0.466685592853367</v>
      </c>
      <c r="D15" s="139" t="n">
        <f aca="false">'wskaźniki syn. wag 1'!M17</f>
        <v>0.493222359958474</v>
      </c>
      <c r="E15" s="140" t="n">
        <f aca="false">VLOOKUP(C15,$I$8:$J$11,2)</f>
        <v>2</v>
      </c>
      <c r="F15" s="140" t="n">
        <f aca="false">VLOOKUP(D15,$K$8:$L$11,2)</f>
        <v>3</v>
      </c>
      <c r="G15" s="107"/>
      <c r="H15" s="107"/>
      <c r="I15" s="107"/>
      <c r="J15" s="107"/>
      <c r="K15" s="107"/>
      <c r="L15" s="107"/>
      <c r="M15" s="107"/>
      <c r="N15" s="124" t="s">
        <v>66</v>
      </c>
      <c r="O15" s="125" t="n">
        <v>2015</v>
      </c>
      <c r="P15" s="139" t="n">
        <f aca="false">'wskaźniki syn. wag 1'!AB17</f>
        <v>-0.0232478870150088</v>
      </c>
      <c r="Q15" s="139" t="n">
        <f aca="false">'wskaźniki syn. wag 1'!AD17</f>
        <v>1.06055857218691</v>
      </c>
      <c r="R15" s="140" t="n">
        <f aca="false">VLOOKUP(P15,$V$8:$W$11,2)</f>
        <v>2</v>
      </c>
      <c r="S15" s="140" t="n">
        <f aca="false">VLOOKUP(Q15,$X$8:$Y$11,2)</f>
        <v>3</v>
      </c>
      <c r="W15" s="107"/>
    </row>
    <row r="16" customFormat="false" ht="12.8" hidden="false" customHeight="false" outlineLevel="0" collapsed="false">
      <c r="A16" s="124" t="s">
        <v>67</v>
      </c>
      <c r="B16" s="125" t="n">
        <v>2015</v>
      </c>
      <c r="C16" s="139" t="n">
        <f aca="false">'wskaźniki syn. wag 1'!K18</f>
        <v>0.342628729996094</v>
      </c>
      <c r="D16" s="139" t="n">
        <f aca="false">'wskaźniki syn. wag 1'!M18</f>
        <v>0.554239561122561</v>
      </c>
      <c r="E16" s="140" t="n">
        <f aca="false">VLOOKUP(C16,$I$8:$J$11,2)</f>
        <v>3</v>
      </c>
      <c r="F16" s="140" t="n">
        <f aca="false">VLOOKUP(D16,$K$8:$L$11,2)</f>
        <v>2</v>
      </c>
      <c r="G16" s="107"/>
      <c r="H16" s="107"/>
      <c r="I16" s="107"/>
      <c r="J16" s="107"/>
      <c r="K16" s="107"/>
      <c r="L16" s="107"/>
      <c r="M16" s="107"/>
      <c r="N16" s="124" t="s">
        <v>67</v>
      </c>
      <c r="O16" s="125" t="n">
        <v>2015</v>
      </c>
      <c r="P16" s="139" t="n">
        <f aca="false">'wskaźniki syn. wag 1'!AB18</f>
        <v>-0.479851560829357</v>
      </c>
      <c r="Q16" s="139" t="n">
        <f aca="false">'wskaźniki syn. wag 1'!AD18</f>
        <v>1.35176168056064</v>
      </c>
      <c r="R16" s="140" t="n">
        <f aca="false">VLOOKUP(P16,$V$8:$W$11,2)</f>
        <v>3</v>
      </c>
      <c r="S16" s="140" t="n">
        <f aca="false">VLOOKUP(Q16,$X$8:$Y$11,2)</f>
        <v>2</v>
      </c>
      <c r="W16" s="107"/>
    </row>
    <row r="17" customFormat="false" ht="12.8" hidden="false" customHeight="false" outlineLevel="0" collapsed="false">
      <c r="A17" s="124" t="s">
        <v>68</v>
      </c>
      <c r="B17" s="125" t="n">
        <v>2015</v>
      </c>
      <c r="C17" s="139" t="n">
        <f aca="false">'wskaźniki syn. wag 1'!K19</f>
        <v>0.531624874020115</v>
      </c>
      <c r="D17" s="139" t="n">
        <f aca="false">'wskaźniki syn. wag 1'!M19</f>
        <v>0.513397084824576</v>
      </c>
      <c r="E17" s="140" t="n">
        <f aca="false">VLOOKUP(C17,$I$8:$J$11,2)</f>
        <v>2</v>
      </c>
      <c r="F17" s="140" t="n">
        <f aca="false">VLOOKUP(D17,$K$8:$L$11,2)</f>
        <v>2</v>
      </c>
      <c r="G17" s="107"/>
      <c r="H17" s="107"/>
      <c r="I17" s="107"/>
      <c r="J17" s="107"/>
      <c r="K17" s="107"/>
      <c r="L17" s="107"/>
      <c r="M17" s="107"/>
      <c r="N17" s="124" t="s">
        <v>68</v>
      </c>
      <c r="O17" s="125" t="n">
        <v>2015</v>
      </c>
      <c r="P17" s="139" t="n">
        <f aca="false">'wskaźniki syn. wag 1'!AB19</f>
        <v>0.203710860564436</v>
      </c>
      <c r="Q17" s="139" t="n">
        <f aca="false">'wskaźniki syn. wag 1'!AD19</f>
        <v>0.67356978965186</v>
      </c>
      <c r="R17" s="140" t="n">
        <f aca="false">VLOOKUP(P17,$V$8:$W$11,2)</f>
        <v>2</v>
      </c>
      <c r="S17" s="140" t="n">
        <f aca="false">VLOOKUP(Q17,$X$8:$Y$11,2)</f>
        <v>4</v>
      </c>
      <c r="W17" s="107"/>
    </row>
    <row r="18" customFormat="false" ht="12.8" hidden="false" customHeight="false" outlineLevel="0" collapsed="false">
      <c r="A18" s="124" t="s">
        <v>69</v>
      </c>
      <c r="B18" s="125" t="n">
        <v>2015</v>
      </c>
      <c r="C18" s="139" t="n">
        <f aca="false">'wskaźniki syn. wag 1'!K20</f>
        <v>0.265744969421966</v>
      </c>
      <c r="D18" s="139" t="n">
        <f aca="false">'wskaźniki syn. wag 1'!M20</f>
        <v>0.434530217945506</v>
      </c>
      <c r="E18" s="140" t="n">
        <f aca="false">VLOOKUP(C18,$I$8:$J$11,2)</f>
        <v>4</v>
      </c>
      <c r="F18" s="140" t="n">
        <f aca="false">VLOOKUP(D18,$K$8:$L$11,2)</f>
        <v>3</v>
      </c>
      <c r="G18" s="107"/>
      <c r="H18" s="107"/>
      <c r="I18" s="107"/>
      <c r="J18" s="107"/>
      <c r="K18" s="107"/>
      <c r="L18" s="107"/>
      <c r="M18" s="107"/>
      <c r="N18" s="124" t="s">
        <v>69</v>
      </c>
      <c r="O18" s="125" t="n">
        <v>2015</v>
      </c>
      <c r="P18" s="139" t="n">
        <f aca="false">'wskaźniki syn. wag 1'!AB20</f>
        <v>-0.81126328080978</v>
      </c>
      <c r="Q18" s="139" t="n">
        <f aca="false">'wskaźniki syn. wag 1'!AD20</f>
        <v>1.39423790396933</v>
      </c>
      <c r="R18" s="140" t="n">
        <f aca="false">VLOOKUP(P18,$V$8:$W$11,2)</f>
        <v>4</v>
      </c>
      <c r="S18" s="140" t="n">
        <f aca="false">VLOOKUP(Q18,$X$8:$Y$11,2)</f>
        <v>1</v>
      </c>
      <c r="W18" s="107"/>
    </row>
    <row r="19" customFormat="false" ht="12.8" hidden="false" customHeight="false" outlineLevel="0" collapsed="false">
      <c r="A19" s="124" t="s">
        <v>70</v>
      </c>
      <c r="B19" s="125" t="n">
        <v>2015</v>
      </c>
      <c r="C19" s="139" t="n">
        <f aca="false">'wskaźniki syn. wag 1'!K21</f>
        <v>0.620938114800903</v>
      </c>
      <c r="D19" s="139" t="n">
        <f aca="false">'wskaźniki syn. wag 1'!M21</f>
        <v>0.559945987237761</v>
      </c>
      <c r="E19" s="140" t="n">
        <f aca="false">VLOOKUP(C19,$I$8:$J$11,2)</f>
        <v>1</v>
      </c>
      <c r="F19" s="140" t="n">
        <f aca="false">VLOOKUP(D19,$K$8:$L$11,2)</f>
        <v>2</v>
      </c>
      <c r="G19" s="107"/>
      <c r="H19" s="107"/>
      <c r="I19" s="107"/>
      <c r="J19" s="107"/>
      <c r="K19" s="107"/>
      <c r="L19" s="107"/>
      <c r="M19" s="107"/>
      <c r="N19" s="124" t="s">
        <v>70</v>
      </c>
      <c r="O19" s="125" t="n">
        <v>2015</v>
      </c>
      <c r="P19" s="139" t="n">
        <f aca="false">'wskaźniki syn. wag 1'!AB21</f>
        <v>0.525327336593639</v>
      </c>
      <c r="Q19" s="139" t="n">
        <f aca="false">'wskaźniki syn. wag 1'!AD21</f>
        <v>1.04310312880482</v>
      </c>
      <c r="R19" s="140" t="n">
        <f aca="false">VLOOKUP(P19,$V$8:$W$11,2)</f>
        <v>1</v>
      </c>
      <c r="S19" s="140" t="n">
        <f aca="false">VLOOKUP(Q19,$X$8:$Y$11,2)</f>
        <v>3</v>
      </c>
      <c r="W19" s="107"/>
    </row>
    <row r="20" customFormat="false" ht="12.8" hidden="false" customHeight="false" outlineLevel="0" collapsed="false">
      <c r="A20" s="124" t="s">
        <v>71</v>
      </c>
      <c r="B20" s="125" t="n">
        <v>2015</v>
      </c>
      <c r="C20" s="139" t="n">
        <f aca="false">'wskaźniki syn. wag 1'!K22</f>
        <v>0.517013227100984</v>
      </c>
      <c r="D20" s="139" t="n">
        <f aca="false">'wskaźniki syn. wag 1'!M22</f>
        <v>0.563340732672086</v>
      </c>
      <c r="E20" s="140" t="n">
        <f aca="false">VLOOKUP(C20,$I$8:$J$11,2)</f>
        <v>2</v>
      </c>
      <c r="F20" s="140" t="n">
        <f aca="false">VLOOKUP(D20,$K$8:$L$11,2)</f>
        <v>2</v>
      </c>
      <c r="G20" s="107"/>
      <c r="H20" s="107"/>
      <c r="I20" s="107"/>
      <c r="J20" s="107"/>
      <c r="K20" s="107"/>
      <c r="L20" s="107"/>
      <c r="M20" s="107"/>
      <c r="N20" s="124" t="s">
        <v>71</v>
      </c>
      <c r="O20" s="125" t="n">
        <v>2015</v>
      </c>
      <c r="P20" s="139" t="n">
        <f aca="false">'wskaźniki syn. wag 1'!AB22</f>
        <v>0.185625795016208</v>
      </c>
      <c r="Q20" s="139" t="n">
        <f aca="false">'wskaźniki syn. wag 1'!AD22</f>
        <v>1.18622935606958</v>
      </c>
      <c r="R20" s="140" t="n">
        <f aca="false">VLOOKUP(P20,$V$8:$W$11,2)</f>
        <v>2</v>
      </c>
      <c r="S20" s="140" t="n">
        <f aca="false">VLOOKUP(Q20,$X$8:$Y$11,2)</f>
        <v>2</v>
      </c>
      <c r="W20" s="107"/>
    </row>
    <row r="21" customFormat="false" ht="12.8" hidden="false" customHeight="false" outlineLevel="0" collapsed="false">
      <c r="A21" s="124" t="s">
        <v>72</v>
      </c>
      <c r="B21" s="125" t="n">
        <v>2015</v>
      </c>
      <c r="C21" s="139" t="n">
        <f aca="false">'wskaźniki syn. wag 1'!K23</f>
        <v>0.395327157948553</v>
      </c>
      <c r="D21" s="139" t="n">
        <f aca="false">'wskaźniki syn. wag 1'!M23</f>
        <v>0.58514264435284</v>
      </c>
      <c r="E21" s="140" t="n">
        <f aca="false">VLOOKUP(C21,$I$8:$J$11,2)</f>
        <v>3</v>
      </c>
      <c r="F21" s="140" t="n">
        <f aca="false">VLOOKUP(D21,$K$8:$L$11,2)</f>
        <v>1</v>
      </c>
      <c r="G21" s="107"/>
      <c r="H21" s="107"/>
      <c r="I21" s="107"/>
      <c r="J21" s="107"/>
      <c r="K21" s="107"/>
      <c r="L21" s="107"/>
      <c r="M21" s="107"/>
      <c r="N21" s="124" t="s">
        <v>72</v>
      </c>
      <c r="O21" s="125" t="n">
        <v>2015</v>
      </c>
      <c r="P21" s="139" t="n">
        <f aca="false">'wskaźniki syn. wag 1'!AB23</f>
        <v>-0.313017073636072</v>
      </c>
      <c r="Q21" s="139" t="n">
        <f aca="false">'wskaźniki syn. wag 1'!AD23</f>
        <v>1.60969332903257</v>
      </c>
      <c r="R21" s="140" t="n">
        <f aca="false">VLOOKUP(P21,$V$8:$W$11,2)</f>
        <v>3</v>
      </c>
      <c r="S21" s="140" t="n">
        <f aca="false">VLOOKUP(Q21,$X$8:$Y$11,2)</f>
        <v>1</v>
      </c>
      <c r="W21" s="107"/>
    </row>
    <row r="22" customFormat="false" ht="12.8" hidden="false" customHeight="false" outlineLevel="0" collapsed="false">
      <c r="A22" s="124" t="s">
        <v>73</v>
      </c>
      <c r="B22" s="125" t="n">
        <v>2015</v>
      </c>
      <c r="C22" s="139" t="n">
        <f aca="false">'wskaźniki syn. wag 1'!K24</f>
        <v>0.259661848322085</v>
      </c>
      <c r="D22" s="139" t="n">
        <f aca="false">'wskaźniki syn. wag 1'!M24</f>
        <v>0.302879525804343</v>
      </c>
      <c r="E22" s="140" t="n">
        <f aca="false">VLOOKUP(C22,$I$8:$J$11,2)</f>
        <v>4</v>
      </c>
      <c r="F22" s="140" t="n">
        <f aca="false">VLOOKUP(D22,$K$8:$L$11,2)</f>
        <v>4</v>
      </c>
      <c r="G22" s="107"/>
      <c r="H22" s="107"/>
      <c r="I22" s="107"/>
      <c r="J22" s="107"/>
      <c r="K22" s="107"/>
      <c r="L22" s="107"/>
      <c r="M22" s="107"/>
      <c r="N22" s="124" t="s">
        <v>73</v>
      </c>
      <c r="O22" s="125" t="n">
        <v>2015</v>
      </c>
      <c r="P22" s="139" t="n">
        <f aca="false">'wskaźniki syn. wag 1'!AB24</f>
        <v>-0.798178855070361</v>
      </c>
      <c r="Q22" s="139" t="n">
        <f aca="false">'wskaźniki syn. wag 1'!AD24</f>
        <v>1.33894214993068</v>
      </c>
      <c r="R22" s="140" t="n">
        <f aca="false">VLOOKUP(P22,$V$8:$W$11,2)</f>
        <v>4</v>
      </c>
      <c r="S22" s="140" t="n">
        <f aca="false">VLOOKUP(Q22,$X$8:$Y$11,2)</f>
        <v>2</v>
      </c>
      <c r="W22" s="107"/>
    </row>
    <row r="23" customFormat="false" ht="12.8" hidden="false" customHeight="false" outlineLevel="0" collapsed="false">
      <c r="A23" s="124" t="s">
        <v>74</v>
      </c>
      <c r="B23" s="125" t="n">
        <v>2015</v>
      </c>
      <c r="C23" s="139" t="n">
        <f aca="false">'wskaźniki syn. wag 1'!K25</f>
        <v>0.363754406806663</v>
      </c>
      <c r="D23" s="139" t="n">
        <f aca="false">'wskaźniki syn. wag 1'!M25</f>
        <v>0.544576299197816</v>
      </c>
      <c r="E23" s="140" t="n">
        <f aca="false">VLOOKUP(C23,$I$8:$J$11,2)</f>
        <v>3</v>
      </c>
      <c r="F23" s="140" t="n">
        <f aca="false">VLOOKUP(D23,$K$8:$L$11,2)</f>
        <v>2</v>
      </c>
      <c r="N23" s="124" t="s">
        <v>74</v>
      </c>
      <c r="O23" s="125" t="n">
        <v>2015</v>
      </c>
      <c r="P23" s="139" t="n">
        <f aca="false">'wskaźniki syn. wag 1'!AB25</f>
        <v>-0.430778352120258</v>
      </c>
      <c r="Q23" s="139" t="n">
        <f aca="false">'wskaźniki syn. wag 1'!AD25</f>
        <v>1.33661647266367</v>
      </c>
      <c r="R23" s="140" t="n">
        <f aca="false">VLOOKUP(P23,$V$8:$W$11,2)</f>
        <v>3</v>
      </c>
      <c r="S23" s="140" t="n">
        <f aca="false">VLOOKUP(Q23,$X$8:$Y$11,2)</f>
        <v>2</v>
      </c>
    </row>
    <row r="24" customFormat="false" ht="12.8" hidden="false" customHeight="false" outlineLevel="0" collapsed="false">
      <c r="A24" s="150" t="s">
        <v>90</v>
      </c>
      <c r="B24" s="150"/>
      <c r="C24" s="151" t="n">
        <f aca="false">AVERAGE(C8:C23)</f>
        <v>0.454827287444301</v>
      </c>
      <c r="D24" s="151" t="n">
        <f aca="false">AVERAGE(D8:D23)</f>
        <v>0.504558134198387</v>
      </c>
      <c r="N24" s="150" t="s">
        <v>90</v>
      </c>
      <c r="O24" s="150"/>
      <c r="P24" s="151" t="n">
        <f aca="false">AVERAGE(P8:P23)</f>
        <v>-0.0798162636302418</v>
      </c>
      <c r="Q24" s="151" t="n">
        <f aca="false">AVERAGE(Q8:Q23)</f>
        <v>1.06648815409613</v>
      </c>
    </row>
    <row r="25" customFormat="false" ht="12.8" hidden="false" customHeight="false" outlineLevel="0" collapsed="false">
      <c r="A25" s="150" t="s">
        <v>150</v>
      </c>
      <c r="B25" s="150"/>
      <c r="C25" s="151" t="n">
        <f aca="false">STDEVP(C8:C23)</f>
        <v>0.119217446841881</v>
      </c>
      <c r="D25" s="151" t="n">
        <f aca="false">STDEVP(D8:D23)</f>
        <v>0.0731694169075995</v>
      </c>
      <c r="H25" s="138" t="s">
        <v>144</v>
      </c>
      <c r="I25" s="138" t="s">
        <v>145</v>
      </c>
      <c r="J25" s="138" t="s">
        <v>146</v>
      </c>
      <c r="K25" s="138" t="s">
        <v>147</v>
      </c>
      <c r="L25" s="138" t="s">
        <v>146</v>
      </c>
      <c r="N25" s="150" t="s">
        <v>150</v>
      </c>
      <c r="O25" s="150"/>
      <c r="P25" s="151" t="n">
        <f aca="false">STDEVP(P8:P23)</f>
        <v>0.447369600471558</v>
      </c>
      <c r="Q25" s="151" t="n">
        <f aca="false">STDEVP(Q8:Q23)</f>
        <v>0.324696359134924</v>
      </c>
      <c r="U25" s="138" t="s">
        <v>144</v>
      </c>
      <c r="V25" s="138" t="s">
        <v>145</v>
      </c>
      <c r="W25" s="138" t="s">
        <v>146</v>
      </c>
      <c r="X25" s="138" t="s">
        <v>147</v>
      </c>
      <c r="Y25" s="138" t="s">
        <v>146</v>
      </c>
    </row>
    <row r="26" customFormat="false" ht="12.8" hidden="false" customHeight="false" outlineLevel="0" collapsed="false">
      <c r="A26" s="124" t="s">
        <v>59</v>
      </c>
      <c r="B26" s="125" t="n">
        <v>2017</v>
      </c>
      <c r="C26" s="139" t="n">
        <f aca="false">'wskaźniki syn. wag 1'!K26</f>
        <v>0.580006923090092</v>
      </c>
      <c r="D26" s="139" t="n">
        <f aca="false">'wskaźniki syn. wag 1'!M26</f>
        <v>0.510332912025365</v>
      </c>
      <c r="E26" s="140" t="n">
        <f aca="false">VLOOKUP(C26,$I$26:$J$29,2)</f>
        <v>2</v>
      </c>
      <c r="F26" s="140" t="n">
        <f aca="false">VLOOKUP(D26,$K$26:$L$29,2)</f>
        <v>3</v>
      </c>
      <c r="G26" s="107"/>
      <c r="H26" s="141"/>
      <c r="I26" s="141" t="n">
        <v>-100</v>
      </c>
      <c r="J26" s="141" t="n">
        <v>4</v>
      </c>
      <c r="K26" s="141" t="n">
        <v>-100</v>
      </c>
      <c r="L26" s="141" t="n">
        <v>4</v>
      </c>
      <c r="M26" s="107"/>
      <c r="N26" s="124" t="s">
        <v>59</v>
      </c>
      <c r="O26" s="125" t="n">
        <v>2017</v>
      </c>
      <c r="P26" s="139" t="n">
        <f aca="false">'wskaźniki syn. wag 1'!AB26</f>
        <v>0.393160879523146</v>
      </c>
      <c r="Q26" s="139" t="n">
        <f aca="false">'wskaźniki syn. wag 1'!AD26</f>
        <v>0.596410567849489</v>
      </c>
      <c r="R26" s="140" t="n">
        <f aca="false">VLOOKUP(P26,$V$26:$W$29,2)</f>
        <v>2</v>
      </c>
      <c r="S26" s="140" t="n">
        <f aca="false">VLOOKUP(Q26,$X$26:$Y$29,2)</f>
        <v>4</v>
      </c>
      <c r="U26" s="141"/>
      <c r="V26" s="141" t="n">
        <v>-100</v>
      </c>
      <c r="W26" s="141" t="n">
        <v>4</v>
      </c>
      <c r="X26" s="141" t="n">
        <v>-100</v>
      </c>
      <c r="Y26" s="141" t="n">
        <v>4</v>
      </c>
    </row>
    <row r="27" customFormat="false" ht="12.8" hidden="false" customHeight="false" outlineLevel="0" collapsed="false">
      <c r="A27" s="124" t="s">
        <v>60</v>
      </c>
      <c r="B27" s="125" t="n">
        <v>2015</v>
      </c>
      <c r="C27" s="139" t="n">
        <f aca="false">'wskaźniki syn. wag 1'!K27</f>
        <v>0.375310424269588</v>
      </c>
      <c r="D27" s="139" t="n">
        <f aca="false">'wskaźniki syn. wag 1'!M27</f>
        <v>0.491391898464654</v>
      </c>
      <c r="E27" s="140" t="n">
        <f aca="false">VLOOKUP(C27,$I$26:$J$29,2)</f>
        <v>3</v>
      </c>
      <c r="F27" s="140" t="n">
        <f aca="false">VLOOKUP(D27,$K$26:$L$29,2)</f>
        <v>3</v>
      </c>
      <c r="G27" s="107"/>
      <c r="H27" s="142" t="s">
        <v>148</v>
      </c>
      <c r="I27" s="143" t="n">
        <f aca="false">C42-C43</f>
        <v>0.371367314534479</v>
      </c>
      <c r="J27" s="144" t="n">
        <v>3</v>
      </c>
      <c r="K27" s="143" t="n">
        <f aca="false">D42-D43</f>
        <v>0.480457874177863</v>
      </c>
      <c r="L27" s="144" t="n">
        <v>3</v>
      </c>
      <c r="M27" s="107"/>
      <c r="N27" s="124" t="s">
        <v>60</v>
      </c>
      <c r="O27" s="125" t="n">
        <v>2015</v>
      </c>
      <c r="P27" s="139" t="n">
        <f aca="false">'wskaźniki syn. wag 1'!AB27</f>
        <v>-0.377251177707429</v>
      </c>
      <c r="Q27" s="139" t="n">
        <f aca="false">'wskaźniki syn. wag 1'!AD27</f>
        <v>1.02678612541117</v>
      </c>
      <c r="R27" s="140" t="n">
        <f aca="false">VLOOKUP(P27,$V$26:$W$29,2)</f>
        <v>3</v>
      </c>
      <c r="S27" s="140" t="n">
        <f aca="false">VLOOKUP(Q27,$X$26:$Y$29,2)</f>
        <v>3</v>
      </c>
      <c r="U27" s="142" t="s">
        <v>148</v>
      </c>
      <c r="V27" s="143" t="n">
        <f aca="false">P42-P43</f>
        <v>-0.390675086592665</v>
      </c>
      <c r="W27" s="144" t="n">
        <v>3</v>
      </c>
      <c r="X27" s="143" t="n">
        <f aca="false">Q42-Q43</f>
        <v>0.82057715550959</v>
      </c>
      <c r="Y27" s="144" t="n">
        <v>3</v>
      </c>
    </row>
    <row r="28" customFormat="false" ht="12.8" hidden="false" customHeight="false" outlineLevel="0" collapsed="false">
      <c r="A28" s="124" t="s">
        <v>61</v>
      </c>
      <c r="B28" s="125" t="n">
        <v>2015</v>
      </c>
      <c r="C28" s="139" t="n">
        <f aca="false">'wskaźniki syn. wag 1'!K28</f>
        <v>0.675532926795435</v>
      </c>
      <c r="D28" s="139" t="n">
        <f aca="false">'wskaźniki syn. wag 1'!M28</f>
        <v>0.601825254345329</v>
      </c>
      <c r="E28" s="140" t="n">
        <f aca="false">VLOOKUP(C28,$I$26:$J$29,2)</f>
        <v>1</v>
      </c>
      <c r="F28" s="140" t="n">
        <f aca="false">VLOOKUP(D28,$K$26:$L$29,2)</f>
        <v>2</v>
      </c>
      <c r="G28" s="107"/>
      <c r="H28" s="141" t="s">
        <v>90</v>
      </c>
      <c r="I28" s="145" t="n">
        <f aca="false">C42</f>
        <v>0.4967835957902</v>
      </c>
      <c r="J28" s="146" t="n">
        <v>2</v>
      </c>
      <c r="K28" s="145" t="n">
        <f aca="false">D42</f>
        <v>0.543871465608158</v>
      </c>
      <c r="L28" s="146" t="n">
        <v>2</v>
      </c>
      <c r="M28" s="107"/>
      <c r="N28" s="124" t="s">
        <v>61</v>
      </c>
      <c r="O28" s="125" t="n">
        <v>2015</v>
      </c>
      <c r="P28" s="139" t="n">
        <f aca="false">'wskaźniki syn. wag 1'!AB28</f>
        <v>0.758429484259795</v>
      </c>
      <c r="Q28" s="139" t="n">
        <f aca="false">'wskaźniki syn. wag 1'!AD28</f>
        <v>0.957245679133866</v>
      </c>
      <c r="R28" s="140" t="n">
        <f aca="false">VLOOKUP(P28,$V$26:$W$29,2)</f>
        <v>1</v>
      </c>
      <c r="S28" s="140" t="n">
        <f aca="false">VLOOKUP(Q28,$X$26:$Y$29,2)</f>
        <v>3</v>
      </c>
      <c r="U28" s="141" t="s">
        <v>90</v>
      </c>
      <c r="V28" s="145" t="n">
        <f aca="false">P42</f>
        <v>0.0798162636302386</v>
      </c>
      <c r="W28" s="146" t="n">
        <v>2</v>
      </c>
      <c r="X28" s="145" t="n">
        <f aca="false">Q42</f>
        <v>1.0887065379626</v>
      </c>
      <c r="Y28" s="146" t="n">
        <v>2</v>
      </c>
    </row>
    <row r="29" customFormat="false" ht="12.8" hidden="false" customHeight="false" outlineLevel="0" collapsed="false">
      <c r="A29" s="124" t="s">
        <v>62</v>
      </c>
      <c r="B29" s="125" t="n">
        <v>2015</v>
      </c>
      <c r="C29" s="139" t="n">
        <f aca="false">'wskaźniki syn. wag 1'!K29</f>
        <v>0.365110126516383</v>
      </c>
      <c r="D29" s="139" t="n">
        <f aca="false">'wskaźniki syn. wag 1'!M29</f>
        <v>0.543321472586378</v>
      </c>
      <c r="E29" s="140" t="n">
        <f aca="false">VLOOKUP(C29,$I$26:$J$29,2)</f>
        <v>4</v>
      </c>
      <c r="F29" s="140" t="n">
        <f aca="false">VLOOKUP(D29,$K$26:$L$29,2)</f>
        <v>3</v>
      </c>
      <c r="G29" s="107"/>
      <c r="H29" s="147" t="s">
        <v>149</v>
      </c>
      <c r="I29" s="148" t="n">
        <f aca="false">C42+C43</f>
        <v>0.622199877045922</v>
      </c>
      <c r="J29" s="149" t="n">
        <v>1</v>
      </c>
      <c r="K29" s="148" t="n">
        <f aca="false">D42+D43</f>
        <v>0.607285057038452</v>
      </c>
      <c r="L29" s="149" t="n">
        <v>1</v>
      </c>
      <c r="M29" s="107"/>
      <c r="N29" s="124" t="s">
        <v>62</v>
      </c>
      <c r="O29" s="125" t="n">
        <v>2015</v>
      </c>
      <c r="P29" s="139" t="n">
        <f aca="false">'wskaźniki syn. wag 1'!AB29</f>
        <v>-0.414444174759636</v>
      </c>
      <c r="Q29" s="139" t="n">
        <f aca="false">'wskaźniki syn. wag 1'!AD29</f>
        <v>1.25645873485656</v>
      </c>
      <c r="R29" s="140" t="n">
        <f aca="false">VLOOKUP(P29,$V$26:$W$29,2)</f>
        <v>4</v>
      </c>
      <c r="S29" s="140" t="n">
        <f aca="false">VLOOKUP(Q29,$X$26:$Y$29,2)</f>
        <v>2</v>
      </c>
      <c r="U29" s="147" t="s">
        <v>149</v>
      </c>
      <c r="V29" s="148" t="n">
        <f aca="false">P42+P43</f>
        <v>0.550307613853142</v>
      </c>
      <c r="W29" s="149" t="n">
        <v>1</v>
      </c>
      <c r="X29" s="148" t="n">
        <f aca="false">Q42+Q43</f>
        <v>1.35683592041561</v>
      </c>
      <c r="Y29" s="149" t="n">
        <v>1</v>
      </c>
    </row>
    <row r="30" customFormat="false" ht="12.8" hidden="false" customHeight="false" outlineLevel="0" collapsed="false">
      <c r="A30" s="124" t="s">
        <v>63</v>
      </c>
      <c r="B30" s="125" t="n">
        <v>2015</v>
      </c>
      <c r="C30" s="139" t="n">
        <f aca="false">'wskaźniki syn. wag 1'!K30</f>
        <v>0.681189939924296</v>
      </c>
      <c r="D30" s="139" t="n">
        <f aca="false">'wskaźniki syn. wag 1'!M30</f>
        <v>0.591751328977153</v>
      </c>
      <c r="E30" s="140" t="n">
        <f aca="false">VLOOKUP(C30,$I$26:$J$29,2)</f>
        <v>1</v>
      </c>
      <c r="F30" s="140" t="n">
        <f aca="false">VLOOKUP(D30,$K$26:$L$29,2)</f>
        <v>2</v>
      </c>
      <c r="G30" s="107"/>
      <c r="H30" s="107"/>
      <c r="I30" s="107"/>
      <c r="J30" s="107"/>
      <c r="K30" s="107"/>
      <c r="L30" s="107"/>
      <c r="M30" s="107"/>
      <c r="N30" s="124" t="s">
        <v>63</v>
      </c>
      <c r="O30" s="125" t="n">
        <v>2015</v>
      </c>
      <c r="P30" s="139" t="n">
        <f aca="false">'wskaźniki syn. wag 1'!AB30</f>
        <v>0.769459263931863</v>
      </c>
      <c r="Q30" s="139" t="n">
        <f aca="false">'wskaźniki syn. wag 1'!AD30</f>
        <v>0.971819075961927</v>
      </c>
      <c r="R30" s="140" t="n">
        <f aca="false">VLOOKUP(P30,$V$26:$W$29,2)</f>
        <v>1</v>
      </c>
      <c r="S30" s="140" t="n">
        <f aca="false">VLOOKUP(Q30,$X$26:$Y$29,2)</f>
        <v>3</v>
      </c>
      <c r="W30" s="107"/>
    </row>
    <row r="31" customFormat="false" ht="12.8" hidden="false" customHeight="false" outlineLevel="0" collapsed="false">
      <c r="A31" s="124" t="s">
        <v>64</v>
      </c>
      <c r="B31" s="125" t="n">
        <v>2015</v>
      </c>
      <c r="C31" s="139" t="n">
        <f aca="false">'wskaźniki syn. wag 1'!K31</f>
        <v>0.585539850713712</v>
      </c>
      <c r="D31" s="139" t="n">
        <f aca="false">'wskaźniki syn. wag 1'!M31</f>
        <v>0.56189414469659</v>
      </c>
      <c r="E31" s="140" t="n">
        <f aca="false">VLOOKUP(C31,$I$26:$J$29,2)</f>
        <v>2</v>
      </c>
      <c r="F31" s="140" t="n">
        <f aca="false">VLOOKUP(D31,$K$26:$L$29,2)</f>
        <v>2</v>
      </c>
      <c r="G31" s="107"/>
      <c r="H31" s="107"/>
      <c r="I31" s="107"/>
      <c r="J31" s="107"/>
      <c r="K31" s="107"/>
      <c r="L31" s="107"/>
      <c r="M31" s="107"/>
      <c r="N31" s="124" t="s">
        <v>64</v>
      </c>
      <c r="O31" s="125" t="n">
        <v>2015</v>
      </c>
      <c r="P31" s="139" t="n">
        <f aca="false">'wskaźniki syn. wag 1'!AB31</f>
        <v>0.404130197461003</v>
      </c>
      <c r="Q31" s="139" t="n">
        <f aca="false">'wskaźniki syn. wag 1'!AD31</f>
        <v>0.76742858017406</v>
      </c>
      <c r="R31" s="140" t="n">
        <f aca="false">VLOOKUP(P31,$V$26:$W$29,2)</f>
        <v>2</v>
      </c>
      <c r="S31" s="140" t="n">
        <f aca="false">VLOOKUP(Q31,$X$26:$Y$29,2)</f>
        <v>4</v>
      </c>
      <c r="W31" s="107"/>
    </row>
    <row r="32" customFormat="false" ht="12.8" hidden="false" customHeight="false" outlineLevel="0" collapsed="false">
      <c r="A32" s="124" t="s">
        <v>65</v>
      </c>
      <c r="B32" s="125" t="n">
        <v>2015</v>
      </c>
      <c r="C32" s="139" t="n">
        <f aca="false">'wskaźniki syn. wag 1'!K32</f>
        <v>0.497810024286701</v>
      </c>
      <c r="D32" s="139" t="n">
        <f aca="false">'wskaźniki syn. wag 1'!M32</f>
        <v>0.570358803140997</v>
      </c>
      <c r="E32" s="140" t="n">
        <f aca="false">VLOOKUP(C32,$I$26:$J$29,2)</f>
        <v>2</v>
      </c>
      <c r="F32" s="140" t="n">
        <f aca="false">VLOOKUP(D32,$K$26:$L$29,2)</f>
        <v>2</v>
      </c>
      <c r="G32" s="107"/>
      <c r="H32" s="107"/>
      <c r="I32" s="107"/>
      <c r="J32" s="107"/>
      <c r="K32" s="107"/>
      <c r="L32" s="107"/>
      <c r="M32" s="107"/>
      <c r="N32" s="124" t="s">
        <v>65</v>
      </c>
      <c r="O32" s="125" t="n">
        <v>2015</v>
      </c>
      <c r="P32" s="139" t="n">
        <f aca="false">'wskaźniki syn. wag 1'!AB32</f>
        <v>0.0685986459788283</v>
      </c>
      <c r="Q32" s="139" t="n">
        <f aca="false">'wskaźniki syn. wag 1'!AD32</f>
        <v>1.11470517829626</v>
      </c>
      <c r="R32" s="140" t="n">
        <f aca="false">VLOOKUP(P32,$V$26:$W$29,2)</f>
        <v>3</v>
      </c>
      <c r="S32" s="140" t="n">
        <f aca="false">VLOOKUP(Q32,$X$26:$Y$29,2)</f>
        <v>2</v>
      </c>
      <c r="W32" s="107"/>
    </row>
    <row r="33" customFormat="false" ht="12.8" hidden="false" customHeight="false" outlineLevel="0" collapsed="false">
      <c r="A33" s="124" t="s">
        <v>66</v>
      </c>
      <c r="B33" s="125" t="n">
        <v>2015</v>
      </c>
      <c r="C33" s="139" t="n">
        <f aca="false">'wskaźniki syn. wag 1'!K33</f>
        <v>0.476826442965374</v>
      </c>
      <c r="D33" s="139" t="n">
        <f aca="false">'wskaźniki syn. wag 1'!M33</f>
        <v>0.500296885770122</v>
      </c>
      <c r="E33" s="140" t="n">
        <f aca="false">VLOOKUP(C33,$I$26:$J$29,2)</f>
        <v>3</v>
      </c>
      <c r="F33" s="140" t="n">
        <f aca="false">VLOOKUP(D33,$K$26:$L$29,2)</f>
        <v>3</v>
      </c>
      <c r="G33" s="107"/>
      <c r="H33" s="107"/>
      <c r="I33" s="107"/>
      <c r="J33" s="107"/>
      <c r="K33" s="107"/>
      <c r="L33" s="107"/>
      <c r="M33" s="107"/>
      <c r="N33" s="124" t="s">
        <v>66</v>
      </c>
      <c r="O33" s="125" t="n">
        <v>2015</v>
      </c>
      <c r="P33" s="139" t="n">
        <f aca="false">'wskaźniki syn. wag 1'!AB33</f>
        <v>0.00322486000394846</v>
      </c>
      <c r="Q33" s="139" t="n">
        <f aca="false">'wskaźniki syn. wag 1'!AD33</f>
        <v>0.923927067417271</v>
      </c>
      <c r="R33" s="140" t="n">
        <f aca="false">VLOOKUP(P33,$V$26:$W$29,2)</f>
        <v>3</v>
      </c>
      <c r="S33" s="140" t="n">
        <f aca="false">VLOOKUP(Q33,$X$26:$Y$29,2)</f>
        <v>3</v>
      </c>
      <c r="W33" s="107"/>
    </row>
    <row r="34" customFormat="false" ht="12.8" hidden="false" customHeight="false" outlineLevel="0" collapsed="false">
      <c r="A34" s="124" t="s">
        <v>67</v>
      </c>
      <c r="B34" s="125" t="n">
        <v>2015</v>
      </c>
      <c r="C34" s="139" t="n">
        <f aca="false">'wskaźniki syn. wag 1'!K34</f>
        <v>0.461968436106351</v>
      </c>
      <c r="D34" s="139" t="n">
        <f aca="false">'wskaźniki syn. wag 1'!M34</f>
        <v>0.555912643452251</v>
      </c>
      <c r="E34" s="140" t="n">
        <f aca="false">VLOOKUP(C34,$I$26:$J$29,2)</f>
        <v>3</v>
      </c>
      <c r="F34" s="140" t="n">
        <f aca="false">VLOOKUP(D34,$K$26:$L$29,2)</f>
        <v>2</v>
      </c>
      <c r="G34" s="107"/>
      <c r="H34" s="107"/>
      <c r="I34" s="107"/>
      <c r="J34" s="107"/>
      <c r="K34" s="107"/>
      <c r="L34" s="107"/>
      <c r="M34" s="107"/>
      <c r="N34" s="124" t="s">
        <v>67</v>
      </c>
      <c r="O34" s="125" t="n">
        <v>2015</v>
      </c>
      <c r="P34" s="139" t="n">
        <f aca="false">'wskaźniki syn. wag 1'!AB34</f>
        <v>-0.0205458387401536</v>
      </c>
      <c r="Q34" s="139" t="n">
        <f aca="false">'wskaźniki syn. wag 1'!AD34</f>
        <v>1.1228813051634</v>
      </c>
      <c r="R34" s="140" t="n">
        <f aca="false">VLOOKUP(P34,$V$26:$W$29,2)</f>
        <v>3</v>
      </c>
      <c r="S34" s="140" t="n">
        <f aca="false">VLOOKUP(Q34,$X$26:$Y$29,2)</f>
        <v>2</v>
      </c>
      <c r="W34" s="107"/>
    </row>
    <row r="35" customFormat="false" ht="12.8" hidden="false" customHeight="false" outlineLevel="0" collapsed="false">
      <c r="A35" s="124" t="s">
        <v>68</v>
      </c>
      <c r="B35" s="125" t="n">
        <v>2015</v>
      </c>
      <c r="C35" s="139" t="n">
        <f aca="false">'wskaźniki syn. wag 1'!K35</f>
        <v>0.608901409696592</v>
      </c>
      <c r="D35" s="139" t="n">
        <f aca="false">'wskaźniki syn. wag 1'!M35</f>
        <v>0.533526370973034</v>
      </c>
      <c r="E35" s="140" t="n">
        <f aca="false">VLOOKUP(C35,$I$26:$J$29,2)</f>
        <v>2</v>
      </c>
      <c r="F35" s="140" t="n">
        <f aca="false">VLOOKUP(D35,$K$26:$L$29,2)</f>
        <v>3</v>
      </c>
      <c r="G35" s="107"/>
      <c r="H35" s="107"/>
      <c r="I35" s="107"/>
      <c r="J35" s="107"/>
      <c r="K35" s="107"/>
      <c r="L35" s="107"/>
      <c r="M35" s="107"/>
      <c r="N35" s="124" t="s">
        <v>68</v>
      </c>
      <c r="O35" s="125" t="n">
        <v>2015</v>
      </c>
      <c r="P35" s="139" t="n">
        <f aca="false">'wskaźniki syn. wag 1'!AB35</f>
        <v>0.493767028016272</v>
      </c>
      <c r="Q35" s="139" t="n">
        <f aca="false">'wskaźniki syn. wag 1'!AD35</f>
        <v>0.605573459444839</v>
      </c>
      <c r="R35" s="140" t="n">
        <f aca="false">VLOOKUP(P35,$V$26:$W$29,2)</f>
        <v>2</v>
      </c>
      <c r="S35" s="140" t="n">
        <f aca="false">VLOOKUP(Q35,$X$26:$Y$29,2)</f>
        <v>4</v>
      </c>
      <c r="W35" s="107"/>
    </row>
    <row r="36" customFormat="false" ht="12.8" hidden="false" customHeight="false" outlineLevel="0" collapsed="false">
      <c r="A36" s="124" t="s">
        <v>69</v>
      </c>
      <c r="B36" s="125" t="n">
        <v>2015</v>
      </c>
      <c r="C36" s="139" t="n">
        <f aca="false">'wskaźniki syn. wag 1'!K36</f>
        <v>0.262456915871704</v>
      </c>
      <c r="D36" s="139" t="n">
        <f aca="false">'wskaźniki syn. wag 1'!M36</f>
        <v>0.448665859600767</v>
      </c>
      <c r="E36" s="140" t="n">
        <f aca="false">VLOOKUP(C36,$I$26:$J$29,2)</f>
        <v>4</v>
      </c>
      <c r="F36" s="140" t="n">
        <f aca="false">VLOOKUP(D36,$K$26:$L$29,2)</f>
        <v>4</v>
      </c>
      <c r="G36" s="107"/>
      <c r="H36" s="107"/>
      <c r="I36" s="107"/>
      <c r="J36" s="107"/>
      <c r="K36" s="107"/>
      <c r="L36" s="107"/>
      <c r="M36" s="107"/>
      <c r="N36" s="124" t="s">
        <v>69</v>
      </c>
      <c r="O36" s="125" t="n">
        <v>2015</v>
      </c>
      <c r="P36" s="139" t="n">
        <f aca="false">'wskaźniki syn. wag 1'!AB36</f>
        <v>-0.818445878730906</v>
      </c>
      <c r="Q36" s="139" t="n">
        <f aca="false">'wskaźniki syn. wag 1'!AD36</f>
        <v>1.42843912662232</v>
      </c>
      <c r="R36" s="140" t="n">
        <f aca="false">VLOOKUP(P36,$V$26:$W$29,2)</f>
        <v>4</v>
      </c>
      <c r="S36" s="140" t="n">
        <f aca="false">VLOOKUP(Q36,$X$26:$Y$29,2)</f>
        <v>1</v>
      </c>
      <c r="W36" s="107"/>
    </row>
    <row r="37" customFormat="false" ht="12.8" hidden="false" customHeight="false" outlineLevel="0" collapsed="false">
      <c r="A37" s="124" t="s">
        <v>70</v>
      </c>
      <c r="B37" s="125" t="n">
        <v>2015</v>
      </c>
      <c r="C37" s="139" t="n">
        <f aca="false">'wskaźniki syn. wag 1'!K37</f>
        <v>0.634509156264711</v>
      </c>
      <c r="D37" s="139" t="n">
        <f aca="false">'wskaźniki syn. wag 1'!M37</f>
        <v>0.630201922709411</v>
      </c>
      <c r="E37" s="140" t="n">
        <f aca="false">VLOOKUP(C37,$I$26:$J$29,2)</f>
        <v>1</v>
      </c>
      <c r="F37" s="140" t="n">
        <f aca="false">VLOOKUP(D37,$K$26:$L$29,2)</f>
        <v>1</v>
      </c>
      <c r="G37" s="107"/>
      <c r="H37" s="107"/>
      <c r="I37" s="107"/>
      <c r="J37" s="107"/>
      <c r="K37" s="107"/>
      <c r="L37" s="107"/>
      <c r="M37" s="107"/>
      <c r="N37" s="124" t="s">
        <v>70</v>
      </c>
      <c r="O37" s="125" t="n">
        <v>2015</v>
      </c>
      <c r="P37" s="139" t="n">
        <f aca="false">'wskaźniki syn. wag 1'!AB37</f>
        <v>0.570515691663479</v>
      </c>
      <c r="Q37" s="139" t="n">
        <f aca="false">'wskaźniki syn. wag 1'!AD37</f>
        <v>1.18195944092007</v>
      </c>
      <c r="R37" s="140" t="n">
        <f aca="false">VLOOKUP(P37,$V$26:$W$29,2)</f>
        <v>1</v>
      </c>
      <c r="S37" s="140" t="n">
        <f aca="false">VLOOKUP(Q37,$X$26:$Y$29,2)</f>
        <v>2</v>
      </c>
      <c r="W37" s="107"/>
    </row>
    <row r="38" customFormat="false" ht="12.8" hidden="false" customHeight="false" outlineLevel="0" collapsed="false">
      <c r="A38" s="124" t="s">
        <v>71</v>
      </c>
      <c r="B38" s="125" t="n">
        <v>2015</v>
      </c>
      <c r="C38" s="139" t="n">
        <f aca="false">'wskaźniki syn. wag 1'!K38</f>
        <v>0.574786170795798</v>
      </c>
      <c r="D38" s="139" t="n">
        <f aca="false">'wskaźniki syn. wag 1'!M38</f>
        <v>0.619232638746571</v>
      </c>
      <c r="E38" s="140" t="n">
        <f aca="false">VLOOKUP(C38,$I$26:$J$29,2)</f>
        <v>2</v>
      </c>
      <c r="F38" s="140" t="n">
        <f aca="false">VLOOKUP(D38,$K$26:$L$29,2)</f>
        <v>1</v>
      </c>
      <c r="G38" s="107"/>
      <c r="H38" s="107"/>
      <c r="I38" s="107"/>
      <c r="J38" s="107"/>
      <c r="K38" s="107"/>
      <c r="L38" s="107"/>
      <c r="M38" s="107"/>
      <c r="N38" s="124" t="s">
        <v>71</v>
      </c>
      <c r="O38" s="125" t="n">
        <v>2015</v>
      </c>
      <c r="P38" s="139" t="n">
        <f aca="false">'wskaźniki syn. wag 1'!AB38</f>
        <v>0.40618616793496</v>
      </c>
      <c r="Q38" s="139" t="n">
        <f aca="false">'wskaźniki syn. wag 1'!AD38</f>
        <v>1.2831746009254</v>
      </c>
      <c r="R38" s="140" t="n">
        <f aca="false">VLOOKUP(P38,$V$26:$W$29,2)</f>
        <v>2</v>
      </c>
      <c r="S38" s="140" t="n">
        <f aca="false">VLOOKUP(Q38,$X$26:$Y$29,2)</f>
        <v>2</v>
      </c>
      <c r="W38" s="107"/>
    </row>
    <row r="39" customFormat="false" ht="12.8" hidden="false" customHeight="false" outlineLevel="0" collapsed="false">
      <c r="A39" s="124" t="s">
        <v>72</v>
      </c>
      <c r="B39" s="125" t="n">
        <v>2015</v>
      </c>
      <c r="C39" s="139" t="n">
        <f aca="false">'wskaźniki syn. wag 1'!K39</f>
        <v>0.462067820487954</v>
      </c>
      <c r="D39" s="139" t="n">
        <f aca="false">'wskaźniki syn. wag 1'!M39</f>
        <v>0.611727284450608</v>
      </c>
      <c r="E39" s="140" t="n">
        <f aca="false">VLOOKUP(C39,$I$26:$J$29,2)</f>
        <v>3</v>
      </c>
      <c r="F39" s="140" t="n">
        <f aca="false">VLOOKUP(D39,$K$26:$L$29,2)</f>
        <v>1</v>
      </c>
      <c r="G39" s="107"/>
      <c r="H39" s="107"/>
      <c r="I39" s="107"/>
      <c r="J39" s="107"/>
      <c r="K39" s="107"/>
      <c r="L39" s="107"/>
      <c r="M39" s="107"/>
      <c r="N39" s="124" t="s">
        <v>72</v>
      </c>
      <c r="O39" s="125" t="n">
        <v>2015</v>
      </c>
      <c r="P39" s="139" t="n">
        <f aca="false">'wskaźniki syn. wag 1'!AB39</f>
        <v>-0.058157819507091</v>
      </c>
      <c r="Q39" s="139" t="n">
        <f aca="false">'wskaźniki syn. wag 1'!AD39</f>
        <v>1.48636024268188</v>
      </c>
      <c r="R39" s="140" t="n">
        <f aca="false">VLOOKUP(P39,$V$26:$W$29,2)</f>
        <v>3</v>
      </c>
      <c r="S39" s="140" t="n">
        <f aca="false">VLOOKUP(Q39,$X$26:$Y$29,2)</f>
        <v>1</v>
      </c>
      <c r="W39" s="107"/>
    </row>
    <row r="40" customFormat="false" ht="12.8" hidden="false" customHeight="false" outlineLevel="0" collapsed="false">
      <c r="A40" s="124" t="s">
        <v>73</v>
      </c>
      <c r="B40" s="125" t="n">
        <v>2015</v>
      </c>
      <c r="C40" s="139" t="n">
        <f aca="false">'wskaźniki syn. wag 1'!K40</f>
        <v>0.319593534284215</v>
      </c>
      <c r="D40" s="139" t="n">
        <f aca="false">'wskaźniki syn. wag 1'!M40</f>
        <v>0.386294635325061</v>
      </c>
      <c r="E40" s="140" t="n">
        <f aca="false">VLOOKUP(C40,$I$26:$J$29,2)</f>
        <v>4</v>
      </c>
      <c r="F40" s="140" t="n">
        <f aca="false">VLOOKUP(D40,$K$26:$L$29,2)</f>
        <v>4</v>
      </c>
      <c r="G40" s="107"/>
      <c r="H40" s="107"/>
      <c r="I40" s="107"/>
      <c r="J40" s="107"/>
      <c r="K40" s="107"/>
      <c r="L40" s="107"/>
      <c r="M40" s="107"/>
      <c r="N40" s="124" t="s">
        <v>73</v>
      </c>
      <c r="O40" s="125" t="n">
        <v>2015</v>
      </c>
      <c r="P40" s="139" t="n">
        <f aca="false">'wskaźniki syn. wag 1'!AB40</f>
        <v>-0.563466357573843</v>
      </c>
      <c r="Q40" s="139" t="n">
        <f aca="false">'wskaźniki syn. wag 1'!AD40</f>
        <v>1.45939756385509</v>
      </c>
      <c r="R40" s="140" t="n">
        <f aca="false">VLOOKUP(P40,$V$26:$W$29,2)</f>
        <v>4</v>
      </c>
      <c r="S40" s="140" t="n">
        <f aca="false">VLOOKUP(Q40,$X$26:$Y$29,2)</f>
        <v>1</v>
      </c>
      <c r="W40" s="107"/>
    </row>
    <row r="41" customFormat="false" ht="12.8" hidden="false" customHeight="false" outlineLevel="0" collapsed="false">
      <c r="A41" s="124" t="s">
        <v>74</v>
      </c>
      <c r="B41" s="125" t="n">
        <v>2015</v>
      </c>
      <c r="C41" s="139" t="n">
        <f aca="false">'wskaźniki syn. wag 1'!K41</f>
        <v>0.386927430574299</v>
      </c>
      <c r="D41" s="139" t="n">
        <f aca="false">'wskaźniki syn. wag 1'!M41</f>
        <v>0.545209394466232</v>
      </c>
      <c r="E41" s="140" t="n">
        <f aca="false">VLOOKUP(C41,$I$26:$J$29,2)</f>
        <v>3</v>
      </c>
      <c r="F41" s="140" t="n">
        <f aca="false">VLOOKUP(D41,$K$26:$L$29,2)</f>
        <v>2</v>
      </c>
      <c r="G41" s="107"/>
      <c r="H41" s="107"/>
      <c r="I41" s="107"/>
      <c r="J41" s="107"/>
      <c r="K41" s="107"/>
      <c r="L41" s="107"/>
      <c r="M41" s="107"/>
      <c r="N41" s="124" t="s">
        <v>74</v>
      </c>
      <c r="O41" s="125" t="n">
        <v>2015</v>
      </c>
      <c r="P41" s="139" t="n">
        <f aca="false">'wskaźniki syn. wag 1'!AB41</f>
        <v>-0.338100753670417</v>
      </c>
      <c r="Q41" s="139" t="n">
        <f aca="false">'wskaźniki syn. wag 1'!AD41</f>
        <v>1.23673785868803</v>
      </c>
      <c r="R41" s="140" t="n">
        <f aca="false">VLOOKUP(P41,$V$26:$W$29,2)</f>
        <v>3</v>
      </c>
      <c r="S41" s="140" t="n">
        <f aca="false">VLOOKUP(Q41,$X$26:$Y$29,2)</f>
        <v>2</v>
      </c>
      <c r="W41" s="107"/>
    </row>
    <row r="42" customFormat="false" ht="12.8" hidden="false" customHeight="false" outlineLevel="0" collapsed="false">
      <c r="A42" s="150" t="s">
        <v>90</v>
      </c>
      <c r="B42" s="150"/>
      <c r="C42" s="151" t="n">
        <f aca="false">AVERAGE(C26:C41)</f>
        <v>0.4967835957902</v>
      </c>
      <c r="D42" s="151" t="n">
        <f aca="false">AVERAGE(D26:D41)</f>
        <v>0.543871465608158</v>
      </c>
      <c r="N42" s="150" t="s">
        <v>90</v>
      </c>
      <c r="O42" s="150"/>
      <c r="P42" s="151" t="n">
        <f aca="false">AVERAGE(P26:P41)</f>
        <v>0.0798162636302386</v>
      </c>
      <c r="Q42" s="151" t="n">
        <f aca="false">AVERAGE(Q26:Q41)</f>
        <v>1.0887065379626</v>
      </c>
    </row>
    <row r="43" customFormat="false" ht="12.8" hidden="false" customHeight="false" outlineLevel="0" collapsed="false">
      <c r="A43" s="150" t="s">
        <v>150</v>
      </c>
      <c r="B43" s="150"/>
      <c r="C43" s="151" t="n">
        <f aca="false">STDEVP(C26:C41)</f>
        <v>0.125416281255721</v>
      </c>
      <c r="D43" s="151" t="n">
        <f aca="false">STDEVP(D26:D41)</f>
        <v>0.0634135914302946</v>
      </c>
      <c r="N43" s="150" t="s">
        <v>150</v>
      </c>
      <c r="O43" s="150"/>
      <c r="P43" s="151" t="n">
        <f aca="false">STDEVP(P26:P41)</f>
        <v>0.470491350222904</v>
      </c>
      <c r="Q43" s="151" t="n">
        <f aca="false">STDEVP(Q26:Q41)</f>
        <v>0.268129382453012</v>
      </c>
      <c r="S43" s="102" t="s">
        <v>151</v>
      </c>
      <c r="T43" s="102"/>
      <c r="U43" s="102"/>
    </row>
    <row r="45" customFormat="false" ht="12.8" hidden="false" customHeight="false" outlineLevel="0" collapsed="false">
      <c r="A45" s="152"/>
      <c r="B45" s="152"/>
      <c r="C45" s="152"/>
      <c r="D45" s="152"/>
      <c r="E45" s="152"/>
      <c r="F45" s="152"/>
      <c r="G45" s="152"/>
      <c r="H45" s="152"/>
      <c r="I45" s="152"/>
      <c r="J45" s="135" t="s">
        <v>152</v>
      </c>
      <c r="K45" s="135"/>
      <c r="L45" s="135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customFormat="false" ht="12.8" hidden="false" customHeight="false" outlineLevel="0" collapsed="false">
      <c r="J46" s="135"/>
      <c r="K46" s="135"/>
      <c r="L46" s="135"/>
    </row>
    <row r="47" customFormat="false" ht="12.8" hidden="false" customHeight="false" outlineLevel="0" collapsed="false">
      <c r="E47" s="102" t="s">
        <v>141</v>
      </c>
      <c r="F47" s="102"/>
      <c r="R47" s="102" t="s">
        <v>141</v>
      </c>
      <c r="S47" s="102"/>
    </row>
    <row r="48" customFormat="false" ht="12.8" hidden="false" customHeight="true" outlineLevel="0" collapsed="false">
      <c r="A48" s="119" t="s">
        <v>130</v>
      </c>
      <c r="B48" s="119"/>
      <c r="C48" s="107"/>
      <c r="D48" s="107"/>
      <c r="E48" s="136" t="s">
        <v>142</v>
      </c>
      <c r="F48" s="136" t="s">
        <v>143</v>
      </c>
      <c r="G48" s="107"/>
      <c r="H48" s="107"/>
      <c r="I48" s="107"/>
      <c r="J48" s="107"/>
      <c r="K48" s="107"/>
      <c r="L48" s="107"/>
      <c r="M48" s="107"/>
      <c r="N48" s="119" t="s">
        <v>131</v>
      </c>
      <c r="O48" s="119"/>
      <c r="P48" s="107"/>
      <c r="Q48" s="107"/>
      <c r="R48" s="136" t="s">
        <v>142</v>
      </c>
      <c r="S48" s="136" t="s">
        <v>143</v>
      </c>
      <c r="W48" s="107"/>
    </row>
    <row r="49" customFormat="false" ht="12.8" hidden="false" customHeight="false" outlineLevel="0" collapsed="false">
      <c r="A49" s="123" t="s">
        <v>135</v>
      </c>
      <c r="B49" s="123" t="s">
        <v>136</v>
      </c>
      <c r="C49" s="137" t="s">
        <v>126</v>
      </c>
      <c r="D49" s="137" t="s">
        <v>128</v>
      </c>
      <c r="E49" s="136"/>
      <c r="F49" s="136"/>
      <c r="G49" s="43"/>
      <c r="H49" s="138" t="s">
        <v>144</v>
      </c>
      <c r="I49" s="138" t="s">
        <v>145</v>
      </c>
      <c r="J49" s="138" t="s">
        <v>146</v>
      </c>
      <c r="K49" s="138" t="s">
        <v>147</v>
      </c>
      <c r="L49" s="138" t="s">
        <v>146</v>
      </c>
      <c r="M49" s="43"/>
      <c r="N49" s="123" t="s">
        <v>135</v>
      </c>
      <c r="O49" s="123" t="s">
        <v>136</v>
      </c>
      <c r="P49" s="137" t="s">
        <v>126</v>
      </c>
      <c r="Q49" s="137" t="s">
        <v>128</v>
      </c>
      <c r="R49" s="136"/>
      <c r="S49" s="136"/>
      <c r="U49" s="138" t="s">
        <v>144</v>
      </c>
      <c r="V49" s="138" t="s">
        <v>145</v>
      </c>
      <c r="W49" s="138" t="s">
        <v>146</v>
      </c>
      <c r="X49" s="138" t="s">
        <v>147</v>
      </c>
      <c r="Y49" s="138" t="s">
        <v>146</v>
      </c>
    </row>
    <row r="50" customFormat="false" ht="12.8" hidden="false" customHeight="false" outlineLevel="0" collapsed="false">
      <c r="A50" s="124" t="s">
        <v>59</v>
      </c>
      <c r="B50" s="125" t="n">
        <v>2015</v>
      </c>
      <c r="C50" s="139" t="n">
        <f aca="false">'wskaźniki syn. wag 2'!K10</f>
        <v>0.503880596394127</v>
      </c>
      <c r="D50" s="139" t="n">
        <f aca="false">'wskaźniki syn. wag 2'!M10</f>
        <v>0.455280582724355</v>
      </c>
      <c r="E50" s="140" t="n">
        <f aca="false">VLOOKUP(C50,$I$50:$J$53,2)</f>
        <v>2</v>
      </c>
      <c r="F50" s="140" t="n">
        <f aca="false">VLOOKUP(D50,$K$50:$L$53,2)</f>
        <v>3</v>
      </c>
      <c r="G50" s="107"/>
      <c r="H50" s="141"/>
      <c r="I50" s="141" t="n">
        <v>-100</v>
      </c>
      <c r="J50" s="141" t="n">
        <v>4</v>
      </c>
      <c r="K50" s="141" t="n">
        <v>-100</v>
      </c>
      <c r="L50" s="141" t="n">
        <v>4</v>
      </c>
      <c r="M50" s="107"/>
      <c r="N50" s="124" t="s">
        <v>59</v>
      </c>
      <c r="O50" s="125" t="n">
        <v>2015</v>
      </c>
      <c r="P50" s="139" t="n">
        <f aca="false">'wskaźniki syn. wag 2'!AB10</f>
        <v>0.117582071791619</v>
      </c>
      <c r="Q50" s="139" t="n">
        <f aca="false">'wskaźniki syn. wag 2'!AD10</f>
        <v>0.461216657337475</v>
      </c>
      <c r="R50" s="140" t="n">
        <f aca="false">VLOOKUP(P50,$V$50:$W$53,2)</f>
        <v>2</v>
      </c>
      <c r="S50" s="140" t="n">
        <f aca="false">VLOOKUP(Q50,$X$50:$Y$53,2)</f>
        <v>4</v>
      </c>
      <c r="U50" s="141"/>
      <c r="V50" s="141" t="n">
        <v>-100</v>
      </c>
      <c r="W50" s="141" t="n">
        <v>4</v>
      </c>
      <c r="X50" s="141" t="n">
        <v>-100</v>
      </c>
      <c r="Y50" s="141" t="n">
        <v>4</v>
      </c>
    </row>
    <row r="51" customFormat="false" ht="12.8" hidden="false" customHeight="false" outlineLevel="0" collapsed="false">
      <c r="A51" s="124" t="s">
        <v>60</v>
      </c>
      <c r="B51" s="125" t="n">
        <v>2015</v>
      </c>
      <c r="C51" s="139" t="n">
        <f aca="false">'wskaźniki syn. wag 2'!K11</f>
        <v>0.417762673432119</v>
      </c>
      <c r="D51" s="139" t="n">
        <f aca="false">'wskaźniki syn. wag 2'!M11</f>
        <v>0.402274539082843</v>
      </c>
      <c r="E51" s="140" t="n">
        <f aca="false">VLOOKUP(C51,$I$50:$J$53,2)</f>
        <v>3</v>
      </c>
      <c r="F51" s="140" t="n">
        <f aca="false">VLOOKUP(D51,$K$50:$L$53,2)</f>
        <v>4</v>
      </c>
      <c r="G51" s="107"/>
      <c r="H51" s="142" t="s">
        <v>148</v>
      </c>
      <c r="I51" s="143" t="n">
        <f aca="false">C66-C67</f>
        <v>0.332145875246032</v>
      </c>
      <c r="J51" s="144" t="n">
        <v>3</v>
      </c>
      <c r="K51" s="143" t="n">
        <f aca="false">D66-D67</f>
        <v>0.431388717290788</v>
      </c>
      <c r="L51" s="144" t="n">
        <v>3</v>
      </c>
      <c r="M51" s="107"/>
      <c r="N51" s="124" t="s">
        <v>60</v>
      </c>
      <c r="O51" s="125" t="n">
        <v>2015</v>
      </c>
      <c r="P51" s="139" t="n">
        <f aca="false">'wskaźniki syn. wag 2'!AB11</f>
        <v>-0.202195935154252</v>
      </c>
      <c r="Q51" s="139" t="n">
        <f aca="false">'wskaźniki syn. wag 2'!AD11</f>
        <v>0.94723664497244</v>
      </c>
      <c r="R51" s="140" t="n">
        <f aca="false">VLOOKUP(P51,$V$50:$W$53,2)</f>
        <v>3</v>
      </c>
      <c r="S51" s="140" t="n">
        <f aca="false">VLOOKUP(Q51,$X$50:$Y$53,2)</f>
        <v>3</v>
      </c>
      <c r="U51" s="142" t="s">
        <v>148</v>
      </c>
      <c r="V51" s="143" t="n">
        <f aca="false">P66-P67</f>
        <v>-0.526452083099561</v>
      </c>
      <c r="W51" s="144" t="n">
        <v>3</v>
      </c>
      <c r="X51" s="143" t="n">
        <f aca="false">Q66-Q67</f>
        <v>0.741791794961209</v>
      </c>
      <c r="Y51" s="144" t="n">
        <v>3</v>
      </c>
    </row>
    <row r="52" customFormat="false" ht="12.8" hidden="false" customHeight="false" outlineLevel="0" collapsed="false">
      <c r="A52" s="124" t="s">
        <v>61</v>
      </c>
      <c r="B52" s="125" t="n">
        <v>2015</v>
      </c>
      <c r="C52" s="139" t="n">
        <f aca="false">'wskaźniki syn. wag 2'!K12</f>
        <v>0.650739422180349</v>
      </c>
      <c r="D52" s="139" t="n">
        <f aca="false">'wskaźniki syn. wag 2'!M12</f>
        <v>0.568834604353768</v>
      </c>
      <c r="E52" s="140" t="n">
        <f aca="false">VLOOKUP(C52,$I$50:$J$53,2)</f>
        <v>1</v>
      </c>
      <c r="F52" s="140" t="n">
        <f aca="false">VLOOKUP(D52,$K$50:$L$53,2)</f>
        <v>2</v>
      </c>
      <c r="G52" s="107"/>
      <c r="H52" s="141" t="s">
        <v>90</v>
      </c>
      <c r="I52" s="145" t="n">
        <f aca="false">C66</f>
        <v>0.44831879312983</v>
      </c>
      <c r="J52" s="146" t="n">
        <v>2</v>
      </c>
      <c r="K52" s="145" t="n">
        <f aca="false">D66</f>
        <v>0.504558134198387</v>
      </c>
      <c r="L52" s="146" t="n">
        <v>2</v>
      </c>
      <c r="M52" s="107"/>
      <c r="N52" s="124" t="s">
        <v>61</v>
      </c>
      <c r="O52" s="125" t="n">
        <v>2015</v>
      </c>
      <c r="P52" s="139" t="n">
        <f aca="false">'wskaźniki syn. wag 2'!AB12</f>
        <v>0.672759825647572</v>
      </c>
      <c r="Q52" s="139" t="n">
        <f aca="false">'wskaźniki syn. wag 2'!AD12</f>
        <v>0.792534920647734</v>
      </c>
      <c r="R52" s="140" t="n">
        <f aca="false">VLOOKUP(P52,$V$50:$W$53,2)</f>
        <v>1</v>
      </c>
      <c r="S52" s="140" t="n">
        <f aca="false">VLOOKUP(Q52,$X$50:$Y$53,2)</f>
        <v>3</v>
      </c>
      <c r="U52" s="141" t="s">
        <v>90</v>
      </c>
      <c r="V52" s="145" t="n">
        <f aca="false">P66</f>
        <v>-0.0906176260136799</v>
      </c>
      <c r="W52" s="146" t="n">
        <v>2</v>
      </c>
      <c r="X52" s="145" t="n">
        <f aca="false">Q66</f>
        <v>1.06648815409613</v>
      </c>
      <c r="Y52" s="146" t="n">
        <v>2</v>
      </c>
    </row>
    <row r="53" customFormat="false" ht="12.8" hidden="false" customHeight="false" outlineLevel="0" collapsed="false">
      <c r="A53" s="124" t="s">
        <v>62</v>
      </c>
      <c r="B53" s="125" t="n">
        <v>2015</v>
      </c>
      <c r="C53" s="139" t="n">
        <f aca="false">'wskaźniki syn. wag 2'!K13</f>
        <v>0.333127750842773</v>
      </c>
      <c r="D53" s="139" t="n">
        <f aca="false">'wskaźniki syn. wag 2'!M13</f>
        <v>0.549791775126249</v>
      </c>
      <c r="E53" s="140" t="n">
        <f aca="false">VLOOKUP(C53,$I$50:$J$53,2)</f>
        <v>3</v>
      </c>
      <c r="F53" s="140" t="n">
        <f aca="false">VLOOKUP(D53,$K$50:$L$53,2)</f>
        <v>2</v>
      </c>
      <c r="G53" s="107"/>
      <c r="H53" s="147" t="s">
        <v>149</v>
      </c>
      <c r="I53" s="148" t="n">
        <f aca="false">C66+C67</f>
        <v>0.564491711013629</v>
      </c>
      <c r="J53" s="149" t="n">
        <v>1</v>
      </c>
      <c r="K53" s="148" t="n">
        <f aca="false">D66+D67</f>
        <v>0.577727551105987</v>
      </c>
      <c r="L53" s="149" t="n">
        <v>1</v>
      </c>
      <c r="M53" s="107"/>
      <c r="N53" s="124" t="s">
        <v>62</v>
      </c>
      <c r="O53" s="125" t="n">
        <v>2015</v>
      </c>
      <c r="P53" s="139" t="n">
        <f aca="false">'wskaźniki syn. wag 2'!AB13</f>
        <v>-0.52487902105633</v>
      </c>
      <c r="Q53" s="139" t="n">
        <f aca="false">'wskaźniki syn. wag 2'!AD13</f>
        <v>1.40782407136033</v>
      </c>
      <c r="R53" s="140" t="n">
        <f aca="false">VLOOKUP(P53,$V$50:$W$53,2)</f>
        <v>3</v>
      </c>
      <c r="S53" s="140" t="n">
        <f aca="false">VLOOKUP(Q53,$X$50:$Y$53,2)</f>
        <v>1</v>
      </c>
      <c r="U53" s="147" t="s">
        <v>149</v>
      </c>
      <c r="V53" s="148" t="n">
        <f aca="false">P66+P67</f>
        <v>0.345216831072201</v>
      </c>
      <c r="W53" s="149" t="n">
        <v>1</v>
      </c>
      <c r="X53" s="148" t="n">
        <f aca="false">Q66+Q67</f>
        <v>1.39118451323106</v>
      </c>
      <c r="Y53" s="149" t="n">
        <v>1</v>
      </c>
    </row>
    <row r="54" customFormat="false" ht="12.8" hidden="false" customHeight="false" outlineLevel="0" collapsed="false">
      <c r="A54" s="124" t="s">
        <v>63</v>
      </c>
      <c r="B54" s="125" t="n">
        <v>2015</v>
      </c>
      <c r="C54" s="139" t="n">
        <f aca="false">'wskaźniki syn. wag 2'!K14</f>
        <v>0.627092235625222</v>
      </c>
      <c r="D54" s="139" t="n">
        <f aca="false">'wskaźniki syn. wag 2'!M14</f>
        <v>0.550617579872139</v>
      </c>
      <c r="E54" s="140" t="n">
        <f aca="false">VLOOKUP(C54,$I$50:$J$53,2)</f>
        <v>1</v>
      </c>
      <c r="F54" s="140" t="n">
        <f aca="false">VLOOKUP(D54,$K$50:$L$53,2)</f>
        <v>2</v>
      </c>
      <c r="G54" s="107"/>
      <c r="H54" s="107"/>
      <c r="I54" s="107"/>
      <c r="J54" s="107"/>
      <c r="K54" s="107"/>
      <c r="L54" s="107"/>
      <c r="M54" s="107"/>
      <c r="N54" s="124" t="s">
        <v>63</v>
      </c>
      <c r="O54" s="125" t="n">
        <v>2015</v>
      </c>
      <c r="P54" s="139" t="n">
        <f aca="false">'wskaźniki syn. wag 2'!AB14</f>
        <v>0.573783807870587</v>
      </c>
      <c r="Q54" s="139" t="n">
        <f aca="false">'wskaźniki syn. wag 2'!AD14</f>
        <v>0.811784211140365</v>
      </c>
      <c r="R54" s="140" t="n">
        <f aca="false">VLOOKUP(P54,$V$50:$W$53,2)</f>
        <v>1</v>
      </c>
      <c r="S54" s="140" t="n">
        <f aca="false">VLOOKUP(Q54,$X$50:$Y$53,2)</f>
        <v>3</v>
      </c>
      <c r="W54" s="107"/>
    </row>
    <row r="55" customFormat="false" ht="12.8" hidden="false" customHeight="false" outlineLevel="0" collapsed="false">
      <c r="A55" s="124" t="s">
        <v>64</v>
      </c>
      <c r="B55" s="125" t="n">
        <v>2015</v>
      </c>
      <c r="C55" s="139" t="n">
        <f aca="false">'wskaźniki syn. wag 2'!K15</f>
        <v>0.513277058379577</v>
      </c>
      <c r="D55" s="139" t="n">
        <f aca="false">'wskaźniki syn. wag 2'!M15</f>
        <v>0.470062724130264</v>
      </c>
      <c r="E55" s="140" t="n">
        <f aca="false">VLOOKUP(C55,$I$50:$J$53,2)</f>
        <v>2</v>
      </c>
      <c r="F55" s="140" t="n">
        <f aca="false">VLOOKUP(D55,$K$50:$L$53,2)</f>
        <v>3</v>
      </c>
      <c r="G55" s="107"/>
      <c r="H55" s="107"/>
      <c r="I55" s="107"/>
      <c r="J55" s="107"/>
      <c r="K55" s="107"/>
      <c r="L55" s="107"/>
      <c r="M55" s="107"/>
      <c r="N55" s="124" t="s">
        <v>64</v>
      </c>
      <c r="O55" s="125" t="n">
        <v>2015</v>
      </c>
      <c r="P55" s="139" t="n">
        <f aca="false">'wskaźniki syn. wag 2'!AB15</f>
        <v>0.148228978943265</v>
      </c>
      <c r="Q55" s="139" t="n">
        <f aca="false">'wskaźniki syn. wag 2'!AD15</f>
        <v>0.567250312335538</v>
      </c>
      <c r="R55" s="140" t="n">
        <f aca="false">VLOOKUP(P55,$V$50:$W$53,2)</f>
        <v>2</v>
      </c>
      <c r="S55" s="140" t="n">
        <f aca="false">VLOOKUP(Q55,$X$50:$Y$53,2)</f>
        <v>4</v>
      </c>
      <c r="W55" s="107"/>
    </row>
    <row r="56" customFormat="false" ht="12.8" hidden="false" customHeight="false" outlineLevel="0" collapsed="false">
      <c r="A56" s="124" t="s">
        <v>65</v>
      </c>
      <c r="B56" s="125" t="n">
        <v>2015</v>
      </c>
      <c r="C56" s="139" t="n">
        <f aca="false">'wskaźniki syn. wag 2'!K16</f>
        <v>0.465352438782702</v>
      </c>
      <c r="D56" s="139" t="n">
        <f aca="false">'wskaźniki syn. wag 2'!M16</f>
        <v>0.524793928768619</v>
      </c>
      <c r="E56" s="140" t="n">
        <f aca="false">VLOOKUP(C56,$I$50:$J$53,2)</f>
        <v>2</v>
      </c>
      <c r="F56" s="140" t="n">
        <f aca="false">VLOOKUP(D56,$K$50:$L$53,2)</f>
        <v>2</v>
      </c>
      <c r="G56" s="107"/>
      <c r="H56" s="107"/>
      <c r="I56" s="107"/>
      <c r="J56" s="107"/>
      <c r="K56" s="107"/>
      <c r="L56" s="107"/>
      <c r="M56" s="107"/>
      <c r="N56" s="124" t="s">
        <v>65</v>
      </c>
      <c r="O56" s="125" t="n">
        <v>2015</v>
      </c>
      <c r="P56" s="139" t="n">
        <f aca="false">'wskaźniki syn. wag 2'!AB16</f>
        <v>-0.0432355048223886</v>
      </c>
      <c r="Q56" s="139" t="n">
        <f aca="false">'wskaźniki syn. wag 2'!AD16</f>
        <v>1.08125126487419</v>
      </c>
      <c r="R56" s="140" t="n">
        <f aca="false">VLOOKUP(P56,$V$50:$W$53,2)</f>
        <v>2</v>
      </c>
      <c r="S56" s="140" t="n">
        <f aca="false">VLOOKUP(Q56,$X$50:$Y$53,2)</f>
        <v>2</v>
      </c>
      <c r="W56" s="107"/>
    </row>
    <row r="57" customFormat="false" ht="12.8" hidden="false" customHeight="false" outlineLevel="0" collapsed="false">
      <c r="A57" s="124" t="s">
        <v>66</v>
      </c>
      <c r="B57" s="125" t="n">
        <v>2015</v>
      </c>
      <c r="C57" s="139" t="n">
        <f aca="false">'wskaźniki syn. wag 2'!K17</f>
        <v>0.435700336014415</v>
      </c>
      <c r="D57" s="139" t="n">
        <f aca="false">'wskaźniki syn. wag 2'!M17</f>
        <v>0.493222359958474</v>
      </c>
      <c r="E57" s="140" t="n">
        <f aca="false">VLOOKUP(C57,$I$50:$J$53,2)</f>
        <v>3</v>
      </c>
      <c r="F57" s="140" t="n">
        <f aca="false">VLOOKUP(D57,$K$50:$L$53,2)</f>
        <v>3</v>
      </c>
      <c r="G57" s="107"/>
      <c r="H57" s="107"/>
      <c r="I57" s="107"/>
      <c r="J57" s="107"/>
      <c r="K57" s="107"/>
      <c r="L57" s="107"/>
      <c r="M57" s="107"/>
      <c r="N57" s="124" t="s">
        <v>66</v>
      </c>
      <c r="O57" s="125" t="n">
        <v>2015</v>
      </c>
      <c r="P57" s="139" t="n">
        <f aca="false">'wskaźniki syn. wag 2'!AB17</f>
        <v>-0.122864151131738</v>
      </c>
      <c r="Q57" s="139" t="n">
        <f aca="false">'wskaźniki syn. wag 2'!AD17</f>
        <v>1.06055857218691</v>
      </c>
      <c r="R57" s="140" t="n">
        <f aca="false">VLOOKUP(P57,$V$50:$W$53,2)</f>
        <v>3</v>
      </c>
      <c r="S57" s="140" t="n">
        <f aca="false">VLOOKUP(Q57,$X$50:$Y$53,2)</f>
        <v>3</v>
      </c>
      <c r="W57" s="107"/>
    </row>
    <row r="58" customFormat="false" ht="12.8" hidden="false" customHeight="false" outlineLevel="0" collapsed="false">
      <c r="A58" s="124" t="s">
        <v>67</v>
      </c>
      <c r="B58" s="125" t="n">
        <v>2015</v>
      </c>
      <c r="C58" s="139" t="n">
        <f aca="false">'wskaźniki syn. wag 2'!K18</f>
        <v>0.357325780445938</v>
      </c>
      <c r="D58" s="139" t="n">
        <f aca="false">'wskaźniki syn. wag 2'!M18</f>
        <v>0.554239561122561</v>
      </c>
      <c r="E58" s="140" t="n">
        <f aca="false">VLOOKUP(C58,$I$50:$J$53,2)</f>
        <v>3</v>
      </c>
      <c r="F58" s="140" t="n">
        <f aca="false">VLOOKUP(D58,$K$50:$L$53,2)</f>
        <v>2</v>
      </c>
      <c r="G58" s="107"/>
      <c r="H58" s="107"/>
      <c r="I58" s="107"/>
      <c r="J58" s="107"/>
      <c r="K58" s="107"/>
      <c r="L58" s="107"/>
      <c r="M58" s="107"/>
      <c r="N58" s="124" t="s">
        <v>67</v>
      </c>
      <c r="O58" s="125" t="n">
        <v>2015</v>
      </c>
      <c r="P58" s="139" t="n">
        <f aca="false">'wskaźniki syn. wag 2'!AB18</f>
        <v>-0.411323547134747</v>
      </c>
      <c r="Q58" s="139" t="n">
        <f aca="false">'wskaźniki syn. wag 2'!AD18</f>
        <v>1.35176168056064</v>
      </c>
      <c r="R58" s="140" t="n">
        <f aca="false">VLOOKUP(P58,$V$50:$W$53,2)</f>
        <v>3</v>
      </c>
      <c r="S58" s="140" t="n">
        <f aca="false">VLOOKUP(Q58,$X$50:$Y$53,2)</f>
        <v>2</v>
      </c>
      <c r="W58" s="107"/>
    </row>
    <row r="59" customFormat="false" ht="12.8" hidden="false" customHeight="false" outlineLevel="0" collapsed="false">
      <c r="A59" s="124" t="s">
        <v>68</v>
      </c>
      <c r="B59" s="125" t="n">
        <v>2015</v>
      </c>
      <c r="C59" s="139" t="n">
        <f aca="false">'wskaźniki syn. wag 2'!K19</f>
        <v>0.518618862472299</v>
      </c>
      <c r="D59" s="139" t="n">
        <f aca="false">'wskaźniki syn. wag 2'!M19</f>
        <v>0.513397084824576</v>
      </c>
      <c r="E59" s="140" t="n">
        <f aca="false">VLOOKUP(C59,$I$50:$J$53,2)</f>
        <v>2</v>
      </c>
      <c r="F59" s="140" t="n">
        <f aca="false">VLOOKUP(D59,$K$50:$L$53,2)</f>
        <v>2</v>
      </c>
      <c r="G59" s="107"/>
      <c r="H59" s="107"/>
      <c r="I59" s="107"/>
      <c r="J59" s="107"/>
      <c r="K59" s="107"/>
      <c r="L59" s="107"/>
      <c r="M59" s="107"/>
      <c r="N59" s="124" t="s">
        <v>68</v>
      </c>
      <c r="O59" s="125" t="n">
        <v>2015</v>
      </c>
      <c r="P59" s="139" t="n">
        <f aca="false">'wskaźniki syn. wag 2'!AB19</f>
        <v>0.170700895568478</v>
      </c>
      <c r="Q59" s="139" t="n">
        <f aca="false">'wskaźniki syn. wag 2'!AD19</f>
        <v>0.67356978965186</v>
      </c>
      <c r="R59" s="140" t="n">
        <f aca="false">VLOOKUP(P59,$V$50:$W$53,2)</f>
        <v>2</v>
      </c>
      <c r="S59" s="140" t="n">
        <f aca="false">VLOOKUP(Q59,$X$50:$Y$53,2)</f>
        <v>4</v>
      </c>
      <c r="W59" s="107"/>
    </row>
    <row r="60" customFormat="false" ht="12.8" hidden="false" customHeight="false" outlineLevel="0" collapsed="false">
      <c r="A60" s="124" t="s">
        <v>69</v>
      </c>
      <c r="B60" s="125" t="n">
        <v>2015</v>
      </c>
      <c r="C60" s="139" t="n">
        <f aca="false">'wskaźniki syn. wag 2'!K20</f>
        <v>0.275121980430867</v>
      </c>
      <c r="D60" s="139" t="n">
        <f aca="false">'wskaźniki syn. wag 2'!M20</f>
        <v>0.434530217945506</v>
      </c>
      <c r="E60" s="140" t="n">
        <f aca="false">VLOOKUP(C60,$I$50:$J$53,2)</f>
        <v>4</v>
      </c>
      <c r="F60" s="140" t="n">
        <f aca="false">VLOOKUP(D60,$K$50:$L$53,2)</f>
        <v>3</v>
      </c>
      <c r="G60" s="107"/>
      <c r="H60" s="107"/>
      <c r="I60" s="107"/>
      <c r="J60" s="107"/>
      <c r="K60" s="107"/>
      <c r="L60" s="107"/>
      <c r="M60" s="107"/>
      <c r="N60" s="124" t="s">
        <v>69</v>
      </c>
      <c r="O60" s="125" t="n">
        <v>2015</v>
      </c>
      <c r="P60" s="139" t="n">
        <f aca="false">'wskaźniki syn. wag 2'!AB20</f>
        <v>-0.763437842979845</v>
      </c>
      <c r="Q60" s="139" t="n">
        <f aca="false">'wskaźniki syn. wag 2'!AD20</f>
        <v>1.39423790396933</v>
      </c>
      <c r="R60" s="140" t="n">
        <f aca="false">VLOOKUP(P60,$V$50:$W$53,2)</f>
        <v>4</v>
      </c>
      <c r="S60" s="140" t="n">
        <f aca="false">VLOOKUP(Q60,$X$50:$Y$53,2)</f>
        <v>1</v>
      </c>
      <c r="W60" s="107"/>
    </row>
    <row r="61" customFormat="false" ht="12.8" hidden="false" customHeight="false" outlineLevel="0" collapsed="false">
      <c r="A61" s="124" t="s">
        <v>70</v>
      </c>
      <c r="B61" s="125" t="n">
        <v>2015</v>
      </c>
      <c r="C61" s="139" t="n">
        <f aca="false">'wskaźniki syn. wag 2'!K21</f>
        <v>0.585592377468261</v>
      </c>
      <c r="D61" s="139" t="n">
        <f aca="false">'wskaźniki syn. wag 2'!M21</f>
        <v>0.559945987237761</v>
      </c>
      <c r="E61" s="140" t="n">
        <f aca="false">VLOOKUP(C61,$I$50:$J$53,2)</f>
        <v>1</v>
      </c>
      <c r="F61" s="140" t="n">
        <f aca="false">VLOOKUP(D61,$K$50:$L$53,2)</f>
        <v>2</v>
      </c>
      <c r="G61" s="107"/>
      <c r="H61" s="107"/>
      <c r="I61" s="107"/>
      <c r="J61" s="107"/>
      <c r="K61" s="107"/>
      <c r="L61" s="107"/>
      <c r="M61" s="107"/>
      <c r="N61" s="124" t="s">
        <v>70</v>
      </c>
      <c r="O61" s="125" t="n">
        <v>2015</v>
      </c>
      <c r="P61" s="139" t="n">
        <f aca="false">'wskaźniki syn. wag 2'!AB21</f>
        <v>0.408068486422018</v>
      </c>
      <c r="Q61" s="139" t="n">
        <f aca="false">'wskaźniki syn. wag 2'!AD21</f>
        <v>1.04310312880482</v>
      </c>
      <c r="R61" s="140" t="n">
        <f aca="false">VLOOKUP(P61,$V$50:$W$53,2)</f>
        <v>1</v>
      </c>
      <c r="S61" s="140" t="n">
        <f aca="false">VLOOKUP(Q61,$X$50:$Y$53,2)</f>
        <v>3</v>
      </c>
      <c r="W61" s="107"/>
    </row>
    <row r="62" customFormat="false" ht="12.8" hidden="false" customHeight="false" outlineLevel="0" collapsed="false">
      <c r="A62" s="124" t="s">
        <v>71</v>
      </c>
      <c r="B62" s="125" t="n">
        <v>2015</v>
      </c>
      <c r="C62" s="139" t="n">
        <f aca="false">'wskaźniki syn. wag 2'!K22</f>
        <v>0.514849533245646</v>
      </c>
      <c r="D62" s="139" t="n">
        <f aca="false">'wskaźniki syn. wag 2'!M22</f>
        <v>0.563340732672086</v>
      </c>
      <c r="E62" s="140" t="n">
        <f aca="false">VLOOKUP(C62,$I$50:$J$53,2)</f>
        <v>2</v>
      </c>
      <c r="F62" s="140" t="n">
        <f aca="false">VLOOKUP(D62,$K$50:$L$53,2)</f>
        <v>2</v>
      </c>
      <c r="G62" s="107"/>
      <c r="H62" s="107"/>
      <c r="I62" s="107"/>
      <c r="J62" s="107"/>
      <c r="K62" s="107"/>
      <c r="L62" s="107"/>
      <c r="M62" s="107"/>
      <c r="N62" s="124" t="s">
        <v>71</v>
      </c>
      <c r="O62" s="125" t="n">
        <v>2015</v>
      </c>
      <c r="P62" s="139" t="n">
        <f aca="false">'wskaźniki syn. wag 2'!AB22</f>
        <v>0.188989000287239</v>
      </c>
      <c r="Q62" s="139" t="n">
        <f aca="false">'wskaźniki syn. wag 2'!AD22</f>
        <v>1.18622935606958</v>
      </c>
      <c r="R62" s="140" t="n">
        <f aca="false">VLOOKUP(P62,$V$50:$W$53,2)</f>
        <v>2</v>
      </c>
      <c r="S62" s="140" t="n">
        <f aca="false">VLOOKUP(Q62,$X$50:$Y$53,2)</f>
        <v>2</v>
      </c>
      <c r="W62" s="107"/>
    </row>
    <row r="63" customFormat="false" ht="12.8" hidden="false" customHeight="false" outlineLevel="0" collapsed="false">
      <c r="A63" s="124" t="s">
        <v>72</v>
      </c>
      <c r="B63" s="125" t="n">
        <v>2015</v>
      </c>
      <c r="C63" s="139" t="n">
        <f aca="false">'wskaźniki syn. wag 2'!K23</f>
        <v>0.373392411399566</v>
      </c>
      <c r="D63" s="139" t="n">
        <f aca="false">'wskaźniki syn. wag 2'!M23</f>
        <v>0.58514264435284</v>
      </c>
      <c r="E63" s="140" t="n">
        <f aca="false">VLOOKUP(C63,$I$50:$J$53,2)</f>
        <v>3</v>
      </c>
      <c r="F63" s="140" t="n">
        <f aca="false">VLOOKUP(D63,$K$50:$L$53,2)</f>
        <v>1</v>
      </c>
      <c r="G63" s="107"/>
      <c r="H63" s="107"/>
      <c r="I63" s="107"/>
      <c r="J63" s="107"/>
      <c r="K63" s="107"/>
      <c r="L63" s="107"/>
      <c r="M63" s="107"/>
      <c r="N63" s="124" t="s">
        <v>72</v>
      </c>
      <c r="O63" s="125" t="n">
        <v>2015</v>
      </c>
      <c r="P63" s="139" t="n">
        <f aca="false">'wskaźniki syn. wag 2'!AB23</f>
        <v>-0.376962565743754</v>
      </c>
      <c r="Q63" s="139" t="n">
        <f aca="false">'wskaźniki syn. wag 2'!AD23</f>
        <v>1.60969332903257</v>
      </c>
      <c r="R63" s="140" t="n">
        <f aca="false">VLOOKUP(P63,$V$50:$W$53,2)</f>
        <v>3</v>
      </c>
      <c r="S63" s="140" t="n">
        <f aca="false">VLOOKUP(Q63,$X$50:$Y$53,2)</f>
        <v>1</v>
      </c>
      <c r="W63" s="107"/>
    </row>
    <row r="64" customFormat="false" ht="12.8" hidden="false" customHeight="false" outlineLevel="0" collapsed="false">
      <c r="A64" s="124" t="s">
        <v>73</v>
      </c>
      <c r="B64" s="125" t="n">
        <v>2015</v>
      </c>
      <c r="C64" s="139" t="n">
        <f aca="false">'wskaźniki syn. wag 2'!K24</f>
        <v>0.249056220720841</v>
      </c>
      <c r="D64" s="139" t="n">
        <f aca="false">'wskaźniki syn. wag 2'!M24</f>
        <v>0.302879525804343</v>
      </c>
      <c r="E64" s="140" t="n">
        <f aca="false">VLOOKUP(C64,$I$50:$J$53,2)</f>
        <v>4</v>
      </c>
      <c r="F64" s="140" t="n">
        <f aca="false">VLOOKUP(D64,$K$50:$L$53,2)</f>
        <v>4</v>
      </c>
      <c r="G64" s="107"/>
      <c r="H64" s="107"/>
      <c r="I64" s="107"/>
      <c r="J64" s="107"/>
      <c r="K64" s="107"/>
      <c r="L64" s="107"/>
      <c r="M64" s="107"/>
      <c r="N64" s="124" t="s">
        <v>73</v>
      </c>
      <c r="O64" s="125" t="n">
        <v>2015</v>
      </c>
      <c r="P64" s="139" t="n">
        <f aca="false">'wskaźniki syn. wag 2'!AB24</f>
        <v>-0.827477045612598</v>
      </c>
      <c r="Q64" s="139" t="n">
        <f aca="false">'wskaźniki syn. wag 2'!AD24</f>
        <v>1.33894214993068</v>
      </c>
      <c r="R64" s="140" t="n">
        <f aca="false">VLOOKUP(P64,$V$50:$W$53,2)</f>
        <v>4</v>
      </c>
      <c r="S64" s="140" t="n">
        <f aca="false">VLOOKUP(Q64,$X$50:$Y$53,2)</f>
        <v>2</v>
      </c>
      <c r="W64" s="107"/>
    </row>
    <row r="65" customFormat="false" ht="12.8" hidden="false" customHeight="false" outlineLevel="0" collapsed="false">
      <c r="A65" s="124" t="s">
        <v>74</v>
      </c>
      <c r="B65" s="125" t="n">
        <v>2015</v>
      </c>
      <c r="C65" s="139" t="n">
        <f aca="false">'wskaźniki syn. wag 2'!K25</f>
        <v>0.352211012242583</v>
      </c>
      <c r="D65" s="139" t="n">
        <f aca="false">'wskaźniki syn. wag 2'!M25</f>
        <v>0.544576299197816</v>
      </c>
      <c r="E65" s="140" t="n">
        <f aca="false">VLOOKUP(C65,$I$50:$J$53,2)</f>
        <v>3</v>
      </c>
      <c r="F65" s="140" t="n">
        <f aca="false">VLOOKUP(D65,$K$50:$L$53,2)</f>
        <v>2</v>
      </c>
      <c r="N65" s="124" t="s">
        <v>74</v>
      </c>
      <c r="O65" s="125" t="n">
        <v>2015</v>
      </c>
      <c r="P65" s="139" t="n">
        <f aca="false">'wskaźniki syn. wag 2'!AB25</f>
        <v>-0.457619469114002</v>
      </c>
      <c r="Q65" s="139" t="n">
        <f aca="false">'wskaźniki syn. wag 2'!AD25</f>
        <v>1.33661647266367</v>
      </c>
      <c r="R65" s="140" t="n">
        <f aca="false">VLOOKUP(P65,$V$50:$W$53,2)</f>
        <v>3</v>
      </c>
      <c r="S65" s="140" t="n">
        <f aca="false">VLOOKUP(Q65,$X$50:$Y$53,2)</f>
        <v>2</v>
      </c>
    </row>
    <row r="66" customFormat="false" ht="12.8" hidden="false" customHeight="false" outlineLevel="0" collapsed="false">
      <c r="A66" s="150" t="s">
        <v>90</v>
      </c>
      <c r="B66" s="150"/>
      <c r="C66" s="151" t="n">
        <f aca="false">AVERAGE(C50:C65)</f>
        <v>0.44831879312983</v>
      </c>
      <c r="D66" s="151" t="n">
        <f aca="false">AVERAGE(D50:D65)</f>
        <v>0.504558134198387</v>
      </c>
      <c r="N66" s="150" t="s">
        <v>90</v>
      </c>
      <c r="O66" s="150"/>
      <c r="P66" s="151" t="n">
        <f aca="false">AVERAGE(P50:P65)</f>
        <v>-0.0906176260136799</v>
      </c>
      <c r="Q66" s="151" t="n">
        <f aca="false">AVERAGE(Q50:Q65)</f>
        <v>1.06648815409613</v>
      </c>
    </row>
    <row r="67" customFormat="false" ht="12.8" hidden="false" customHeight="false" outlineLevel="0" collapsed="false">
      <c r="A67" s="150" t="s">
        <v>150</v>
      </c>
      <c r="B67" s="150"/>
      <c r="C67" s="151" t="n">
        <f aca="false">STDEVP(C50:C65)</f>
        <v>0.116172917883798</v>
      </c>
      <c r="D67" s="151" t="n">
        <f aca="false">STDEVP(D50:D65)</f>
        <v>0.0731694169075995</v>
      </c>
      <c r="H67" s="138" t="s">
        <v>144</v>
      </c>
      <c r="I67" s="138" t="s">
        <v>145</v>
      </c>
      <c r="J67" s="138" t="s">
        <v>146</v>
      </c>
      <c r="K67" s="138" t="s">
        <v>147</v>
      </c>
      <c r="L67" s="138" t="s">
        <v>146</v>
      </c>
      <c r="N67" s="150" t="s">
        <v>150</v>
      </c>
      <c r="O67" s="150"/>
      <c r="P67" s="151" t="n">
        <f aca="false">STDEVP(P50:P65)</f>
        <v>0.435834457085881</v>
      </c>
      <c r="Q67" s="151" t="n">
        <f aca="false">STDEVP(Q50:Q65)</f>
        <v>0.324696359134924</v>
      </c>
      <c r="U67" s="138" t="s">
        <v>144</v>
      </c>
      <c r="V67" s="138" t="s">
        <v>145</v>
      </c>
      <c r="W67" s="138" t="s">
        <v>146</v>
      </c>
      <c r="X67" s="138" t="s">
        <v>147</v>
      </c>
      <c r="Y67" s="138" t="s">
        <v>146</v>
      </c>
    </row>
    <row r="68" customFormat="false" ht="12.8" hidden="false" customHeight="false" outlineLevel="0" collapsed="false">
      <c r="A68" s="124" t="s">
        <v>59</v>
      </c>
      <c r="B68" s="125" t="n">
        <v>2017</v>
      </c>
      <c r="C68" s="139" t="n">
        <f aca="false">'wskaźniki syn. wag 2'!K26</f>
        <v>0.567687788967714</v>
      </c>
      <c r="D68" s="139" t="n">
        <f aca="false">'wskaźniki syn. wag 2'!M26</f>
        <v>0.510332912025365</v>
      </c>
      <c r="E68" s="140" t="n">
        <f aca="false">VLOOKUP(C68,$I$68:$J$71,2)</f>
        <v>2</v>
      </c>
      <c r="F68" s="140" t="n">
        <f aca="false">VLOOKUP(D68,$K$68:$L$71,2)</f>
        <v>3</v>
      </c>
      <c r="G68" s="107"/>
      <c r="H68" s="141"/>
      <c r="I68" s="141" t="n">
        <v>-100</v>
      </c>
      <c r="J68" s="141" t="n">
        <v>4</v>
      </c>
      <c r="K68" s="141" t="n">
        <v>-100</v>
      </c>
      <c r="L68" s="141" t="n">
        <v>4</v>
      </c>
      <c r="M68" s="107"/>
      <c r="N68" s="124" t="s">
        <v>59</v>
      </c>
      <c r="O68" s="125" t="n">
        <v>2017</v>
      </c>
      <c r="P68" s="139" t="n">
        <f aca="false">'wskaźniki syn. wag 2'!AB26</f>
        <v>0.361017840957604</v>
      </c>
      <c r="Q68" s="139" t="n">
        <f aca="false">'wskaźniki syn. wag 2'!AD26</f>
        <v>0.596410567849489</v>
      </c>
      <c r="R68" s="140" t="n">
        <f aca="false">VLOOKUP(P68,$V$68:$W$71,2)</f>
        <v>2</v>
      </c>
      <c r="S68" s="140" t="n">
        <f aca="false">VLOOKUP(Q68,$X$68:$Y$71,2)</f>
        <v>4</v>
      </c>
      <c r="U68" s="141"/>
      <c r="V68" s="141" t="n">
        <v>-100</v>
      </c>
      <c r="W68" s="141" t="n">
        <v>4</v>
      </c>
      <c r="X68" s="141" t="n">
        <v>-100</v>
      </c>
      <c r="Y68" s="141" t="n">
        <v>4</v>
      </c>
    </row>
    <row r="69" customFormat="false" ht="12.8" hidden="false" customHeight="false" outlineLevel="0" collapsed="false">
      <c r="A69" s="124" t="s">
        <v>60</v>
      </c>
      <c r="B69" s="125" t="n">
        <v>2015</v>
      </c>
      <c r="C69" s="139" t="n">
        <f aca="false">'wskaźniki syn. wag 2'!K27</f>
        <v>0.394345991054471</v>
      </c>
      <c r="D69" s="139" t="n">
        <f aca="false">'wskaźniki syn. wag 2'!M27</f>
        <v>0.491391898464654</v>
      </c>
      <c r="E69" s="140" t="n">
        <f aca="false">VLOOKUP(C69,$I$68:$J$71,2)</f>
        <v>3</v>
      </c>
      <c r="F69" s="140" t="n">
        <f aca="false">VLOOKUP(D69,$K$68:$L$71,2)</f>
        <v>3</v>
      </c>
      <c r="G69" s="107"/>
      <c r="H69" s="142" t="s">
        <v>148</v>
      </c>
      <c r="I69" s="143" t="n">
        <f aca="false">C84-C85</f>
        <v>0.374513366052894</v>
      </c>
      <c r="J69" s="144" t="n">
        <v>3</v>
      </c>
      <c r="K69" s="143" t="n">
        <f aca="false">D84-D85</f>
        <v>0.480457874177863</v>
      </c>
      <c r="L69" s="144" t="n">
        <v>3</v>
      </c>
      <c r="M69" s="107"/>
      <c r="N69" s="124" t="s">
        <v>60</v>
      </c>
      <c r="O69" s="125" t="n">
        <v>2015</v>
      </c>
      <c r="P69" s="139" t="n">
        <f aca="false">'wskaźniki syn. wag 2'!AB27</f>
        <v>-0.294257462562174</v>
      </c>
      <c r="Q69" s="139" t="n">
        <f aca="false">'wskaźniki syn. wag 2'!AD27</f>
        <v>1.02678612541117</v>
      </c>
      <c r="R69" s="140" t="n">
        <f aca="false">VLOOKUP(P69,$V$68:$W$71,2)</f>
        <v>3</v>
      </c>
      <c r="S69" s="140" t="n">
        <f aca="false">VLOOKUP(Q69,$X$68:$Y$71,2)</f>
        <v>3</v>
      </c>
      <c r="U69" s="142" t="s">
        <v>148</v>
      </c>
      <c r="V69" s="143" t="n">
        <f aca="false">P84-P85</f>
        <v>-0.366012661577114</v>
      </c>
      <c r="W69" s="144" t="n">
        <v>3</v>
      </c>
      <c r="X69" s="143" t="n">
        <f aca="false">Q84-Q85</f>
        <v>0.82057715550959</v>
      </c>
      <c r="Y69" s="144" t="n">
        <v>3</v>
      </c>
    </row>
    <row r="70" customFormat="false" ht="12.8" hidden="false" customHeight="false" outlineLevel="0" collapsed="false">
      <c r="A70" s="124" t="s">
        <v>61</v>
      </c>
      <c r="B70" s="125" t="n">
        <v>2015</v>
      </c>
      <c r="C70" s="139" t="n">
        <f aca="false">'wskaźniki syn. wag 2'!K28</f>
        <v>0.68453617750931</v>
      </c>
      <c r="D70" s="139" t="n">
        <f aca="false">'wskaźniki syn. wag 2'!M28</f>
        <v>0.601825254345329</v>
      </c>
      <c r="E70" s="140" t="n">
        <f aca="false">VLOOKUP(C70,$I$68:$J$71,2)</f>
        <v>1</v>
      </c>
      <c r="F70" s="140" t="n">
        <f aca="false">VLOOKUP(D70,$K$68:$L$71,2)</f>
        <v>2</v>
      </c>
      <c r="G70" s="107"/>
      <c r="H70" s="141" t="s">
        <v>90</v>
      </c>
      <c r="I70" s="145" t="n">
        <f aca="false">C84</f>
        <v>0.496151042762729</v>
      </c>
      <c r="J70" s="146" t="n">
        <v>2</v>
      </c>
      <c r="K70" s="145" t="n">
        <f aca="false">D84</f>
        <v>0.543871465608158</v>
      </c>
      <c r="L70" s="146" t="n">
        <v>2</v>
      </c>
      <c r="M70" s="107"/>
      <c r="N70" s="124" t="s">
        <v>61</v>
      </c>
      <c r="O70" s="125" t="n">
        <v>2015</v>
      </c>
      <c r="P70" s="139" t="n">
        <f aca="false">'wskaźniki syn. wag 2'!AB28</f>
        <v>0.803671598760367</v>
      </c>
      <c r="Q70" s="139" t="n">
        <f aca="false">'wskaźniki syn. wag 2'!AD28</f>
        <v>0.957245679133866</v>
      </c>
      <c r="R70" s="140" t="n">
        <f aca="false">VLOOKUP(P70,$V$68:$W$71,2)</f>
        <v>1</v>
      </c>
      <c r="S70" s="140" t="n">
        <f aca="false">VLOOKUP(Q70,$X$68:$Y$71,2)</f>
        <v>3</v>
      </c>
      <c r="U70" s="141" t="s">
        <v>90</v>
      </c>
      <c r="V70" s="145" t="n">
        <f aca="false">P84</f>
        <v>0.0906176260136768</v>
      </c>
      <c r="W70" s="146" t="n">
        <v>2</v>
      </c>
      <c r="X70" s="145" t="n">
        <f aca="false">Q84</f>
        <v>1.0887065379626</v>
      </c>
      <c r="Y70" s="146" t="n">
        <v>2</v>
      </c>
    </row>
    <row r="71" customFormat="false" ht="12.8" hidden="false" customHeight="false" outlineLevel="0" collapsed="false">
      <c r="A71" s="124" t="s">
        <v>62</v>
      </c>
      <c r="B71" s="125" t="n">
        <v>2015</v>
      </c>
      <c r="C71" s="139" t="n">
        <f aca="false">'wskaźniki syn. wag 2'!K29</f>
        <v>0.370070418162527</v>
      </c>
      <c r="D71" s="139" t="n">
        <f aca="false">'wskaźniki syn. wag 2'!M29</f>
        <v>0.543321472586378</v>
      </c>
      <c r="E71" s="140" t="n">
        <f aca="false">VLOOKUP(C71,$I$68:$J$71,2)</f>
        <v>4</v>
      </c>
      <c r="F71" s="140" t="n">
        <f aca="false">VLOOKUP(D71,$K$68:$L$71,2)</f>
        <v>3</v>
      </c>
      <c r="G71" s="107"/>
      <c r="H71" s="147" t="s">
        <v>149</v>
      </c>
      <c r="I71" s="148" t="n">
        <f aca="false">C84+C85</f>
        <v>0.617788719472564</v>
      </c>
      <c r="J71" s="149" t="n">
        <v>1</v>
      </c>
      <c r="K71" s="148" t="n">
        <f aca="false">D84+D85</f>
        <v>0.607285057038452</v>
      </c>
      <c r="L71" s="149" t="n">
        <v>1</v>
      </c>
      <c r="M71" s="107"/>
      <c r="N71" s="124" t="s">
        <v>62</v>
      </c>
      <c r="O71" s="125" t="n">
        <v>2015</v>
      </c>
      <c r="P71" s="139" t="n">
        <f aca="false">'wskaźniki syn. wag 2'!AB29</f>
        <v>-0.380983849816186</v>
      </c>
      <c r="Q71" s="139" t="n">
        <f aca="false">'wskaźniki syn. wag 2'!AD29</f>
        <v>1.25645873485656</v>
      </c>
      <c r="R71" s="140" t="n">
        <f aca="false">VLOOKUP(P71,$V$68:$W$71,2)</f>
        <v>4</v>
      </c>
      <c r="S71" s="140" t="n">
        <f aca="false">VLOOKUP(Q71,$X$68:$Y$71,2)</f>
        <v>2</v>
      </c>
      <c r="U71" s="147" t="s">
        <v>149</v>
      </c>
      <c r="V71" s="148" t="n">
        <f aca="false">P84+P85</f>
        <v>0.547247913604467</v>
      </c>
      <c r="W71" s="149" t="n">
        <v>1</v>
      </c>
      <c r="X71" s="148" t="n">
        <f aca="false">Q84+Q85</f>
        <v>1.35683592041561</v>
      </c>
      <c r="Y71" s="149" t="n">
        <v>1</v>
      </c>
    </row>
    <row r="72" customFormat="false" ht="12.8" hidden="false" customHeight="false" outlineLevel="0" collapsed="false">
      <c r="A72" s="124" t="s">
        <v>63</v>
      </c>
      <c r="B72" s="125" t="n">
        <v>2015</v>
      </c>
      <c r="C72" s="139" t="n">
        <f aca="false">'wskaźniki syn. wag 2'!K30</f>
        <v>0.687193240063269</v>
      </c>
      <c r="D72" s="139" t="n">
        <f aca="false">'wskaźniki syn. wag 2'!M30</f>
        <v>0.591751328977153</v>
      </c>
      <c r="E72" s="140" t="n">
        <f aca="false">VLOOKUP(C72,$I$68:$J$71,2)</f>
        <v>1</v>
      </c>
      <c r="F72" s="140" t="n">
        <f aca="false">VLOOKUP(D72,$K$68:$L$71,2)</f>
        <v>2</v>
      </c>
      <c r="G72" s="107"/>
      <c r="H72" s="107"/>
      <c r="I72" s="107"/>
      <c r="J72" s="107"/>
      <c r="K72" s="107"/>
      <c r="L72" s="107"/>
      <c r="M72" s="107"/>
      <c r="N72" s="124" t="s">
        <v>63</v>
      </c>
      <c r="O72" s="125" t="n">
        <v>2015</v>
      </c>
      <c r="P72" s="139" t="n">
        <f aca="false">'wskaźniki syn. wag 2'!AB30</f>
        <v>0.803156276396578</v>
      </c>
      <c r="Q72" s="139" t="n">
        <f aca="false">'wskaźniki syn. wag 2'!AD30</f>
        <v>0.971819075961927</v>
      </c>
      <c r="R72" s="140" t="n">
        <f aca="false">VLOOKUP(P72,$V$68:$W$71,2)</f>
        <v>1</v>
      </c>
      <c r="S72" s="140" t="n">
        <f aca="false">VLOOKUP(Q72,$X$68:$Y$71,2)</f>
        <v>3</v>
      </c>
      <c r="W72" s="107"/>
    </row>
    <row r="73" customFormat="false" ht="12.8" hidden="false" customHeight="false" outlineLevel="0" collapsed="false">
      <c r="A73" s="124" t="s">
        <v>64</v>
      </c>
      <c r="B73" s="125" t="n">
        <v>2015</v>
      </c>
      <c r="C73" s="139" t="n">
        <f aca="false">'wskaźniki syn. wag 2'!K31</f>
        <v>0.585893849819063</v>
      </c>
      <c r="D73" s="139" t="n">
        <f aca="false">'wskaźniki syn. wag 2'!M31</f>
        <v>0.56189414469659</v>
      </c>
      <c r="E73" s="140" t="n">
        <f aca="false">VLOOKUP(C73,$I$68:$J$71,2)</f>
        <v>2</v>
      </c>
      <c r="F73" s="140" t="n">
        <f aca="false">VLOOKUP(D73,$K$68:$L$71,2)</f>
        <v>2</v>
      </c>
      <c r="G73" s="107"/>
      <c r="H73" s="107"/>
      <c r="I73" s="107"/>
      <c r="J73" s="107"/>
      <c r="K73" s="107"/>
      <c r="L73" s="107"/>
      <c r="M73" s="107"/>
      <c r="N73" s="124" t="s">
        <v>64</v>
      </c>
      <c r="O73" s="125" t="n">
        <v>2015</v>
      </c>
      <c r="P73" s="139" t="n">
        <f aca="false">'wskaźniki syn. wag 2'!AB31</f>
        <v>0.417492536497288</v>
      </c>
      <c r="Q73" s="139" t="n">
        <f aca="false">'wskaźniki syn. wag 2'!AD31</f>
        <v>0.76742858017406</v>
      </c>
      <c r="R73" s="140" t="n">
        <f aca="false">VLOOKUP(P73,$V$68:$W$71,2)</f>
        <v>2</v>
      </c>
      <c r="S73" s="140" t="n">
        <f aca="false">VLOOKUP(Q73,$X$68:$Y$71,2)</f>
        <v>4</v>
      </c>
      <c r="W73" s="107"/>
    </row>
    <row r="74" customFormat="false" ht="12.8" hidden="false" customHeight="false" outlineLevel="0" collapsed="false">
      <c r="A74" s="124" t="s">
        <v>65</v>
      </c>
      <c r="B74" s="125" t="n">
        <v>2015</v>
      </c>
      <c r="C74" s="139" t="n">
        <f aca="false">'wskaźniki syn. wag 2'!K32</f>
        <v>0.519021973168956</v>
      </c>
      <c r="D74" s="139" t="n">
        <f aca="false">'wskaźniki syn. wag 2'!M32</f>
        <v>0.570358803140997</v>
      </c>
      <c r="E74" s="140" t="n">
        <f aca="false">VLOOKUP(C74,$I$68:$J$71,2)</f>
        <v>2</v>
      </c>
      <c r="F74" s="140" t="n">
        <f aca="false">VLOOKUP(D74,$K$68:$L$71,2)</f>
        <v>2</v>
      </c>
      <c r="G74" s="107"/>
      <c r="H74" s="107"/>
      <c r="I74" s="107"/>
      <c r="J74" s="107"/>
      <c r="K74" s="107"/>
      <c r="L74" s="107"/>
      <c r="M74" s="107"/>
      <c r="N74" s="124" t="s">
        <v>65</v>
      </c>
      <c r="O74" s="125" t="n">
        <v>2015</v>
      </c>
      <c r="P74" s="139" t="n">
        <f aca="false">'wskaźniki syn. wag 2'!AB32</f>
        <v>0.157998989676166</v>
      </c>
      <c r="Q74" s="139" t="n">
        <f aca="false">'wskaźniki syn. wag 2'!AD32</f>
        <v>1.11470517829626</v>
      </c>
      <c r="R74" s="140" t="n">
        <f aca="false">VLOOKUP(P74,$V$68:$W$71,2)</f>
        <v>2</v>
      </c>
      <c r="S74" s="140" t="n">
        <f aca="false">VLOOKUP(Q74,$X$68:$Y$71,2)</f>
        <v>2</v>
      </c>
      <c r="W74" s="107"/>
    </row>
    <row r="75" customFormat="false" ht="12.8" hidden="false" customHeight="false" outlineLevel="0" collapsed="false">
      <c r="A75" s="124" t="s">
        <v>66</v>
      </c>
      <c r="B75" s="125" t="n">
        <v>2015</v>
      </c>
      <c r="C75" s="139" t="n">
        <f aca="false">'wskaźniki syn. wag 2'!K33</f>
        <v>0.446094384075169</v>
      </c>
      <c r="D75" s="139" t="n">
        <f aca="false">'wskaźniki syn. wag 2'!M33</f>
        <v>0.500296885770122</v>
      </c>
      <c r="E75" s="140" t="n">
        <f aca="false">VLOOKUP(C75,$I$68:$J$71,2)</f>
        <v>3</v>
      </c>
      <c r="F75" s="140" t="n">
        <f aca="false">VLOOKUP(D75,$K$68:$L$71,2)</f>
        <v>3</v>
      </c>
      <c r="G75" s="107"/>
      <c r="H75" s="107"/>
      <c r="I75" s="107"/>
      <c r="J75" s="107"/>
      <c r="K75" s="107"/>
      <c r="L75" s="107"/>
      <c r="M75" s="107"/>
      <c r="N75" s="124" t="s">
        <v>66</v>
      </c>
      <c r="O75" s="125" t="n">
        <v>2015</v>
      </c>
      <c r="P75" s="139" t="n">
        <f aca="false">'wskaźniki syn. wag 2'!AB33</f>
        <v>-0.0942399716074304</v>
      </c>
      <c r="Q75" s="139" t="n">
        <f aca="false">'wskaźniki syn. wag 2'!AD33</f>
        <v>0.923927067417271</v>
      </c>
      <c r="R75" s="140" t="n">
        <f aca="false">VLOOKUP(P75,$V$68:$W$71,2)</f>
        <v>3</v>
      </c>
      <c r="S75" s="140" t="n">
        <f aca="false">VLOOKUP(Q75,$X$68:$Y$71,2)</f>
        <v>3</v>
      </c>
      <c r="W75" s="107"/>
    </row>
    <row r="76" customFormat="false" ht="12.8" hidden="false" customHeight="false" outlineLevel="0" collapsed="false">
      <c r="A76" s="124" t="s">
        <v>67</v>
      </c>
      <c r="B76" s="125" t="n">
        <v>2015</v>
      </c>
      <c r="C76" s="139" t="n">
        <f aca="false">'wskaźniki syn. wag 2'!K34</f>
        <v>0.472411001208088</v>
      </c>
      <c r="D76" s="139" t="n">
        <f aca="false">'wskaźniki syn. wag 2'!M34</f>
        <v>0.555912643452251</v>
      </c>
      <c r="E76" s="140" t="n">
        <f aca="false">VLOOKUP(C76,$I$68:$J$71,2)</f>
        <v>3</v>
      </c>
      <c r="F76" s="140" t="n">
        <f aca="false">VLOOKUP(D76,$K$68:$L$71,2)</f>
        <v>2</v>
      </c>
      <c r="G76" s="107"/>
      <c r="H76" s="107"/>
      <c r="I76" s="107"/>
      <c r="J76" s="107"/>
      <c r="K76" s="107"/>
      <c r="L76" s="107"/>
      <c r="M76" s="107"/>
      <c r="N76" s="124" t="s">
        <v>67</v>
      </c>
      <c r="O76" s="125" t="n">
        <v>2015</v>
      </c>
      <c r="P76" s="139" t="n">
        <f aca="false">'wskaźniki syn. wag 2'!AB34</f>
        <v>0.0308670115121504</v>
      </c>
      <c r="Q76" s="139" t="n">
        <f aca="false">'wskaźniki syn. wag 2'!AD34</f>
        <v>1.1228813051634</v>
      </c>
      <c r="R76" s="140" t="n">
        <f aca="false">VLOOKUP(P76,$V$68:$W$71,2)</f>
        <v>3</v>
      </c>
      <c r="S76" s="140" t="n">
        <f aca="false">VLOOKUP(Q76,$X$68:$Y$71,2)</f>
        <v>2</v>
      </c>
      <c r="W76" s="107"/>
    </row>
    <row r="77" customFormat="false" ht="12.8" hidden="false" customHeight="false" outlineLevel="0" collapsed="false">
      <c r="A77" s="124" t="s">
        <v>68</v>
      </c>
      <c r="B77" s="125" t="n">
        <v>2015</v>
      </c>
      <c r="C77" s="139" t="n">
        <f aca="false">'wskaźniki syn. wag 2'!K35</f>
        <v>0.598453217264746</v>
      </c>
      <c r="D77" s="139" t="n">
        <f aca="false">'wskaźniki syn. wag 2'!M35</f>
        <v>0.533526370973034</v>
      </c>
      <c r="E77" s="140" t="n">
        <f aca="false">VLOOKUP(C77,$I$68:$J$71,2)</f>
        <v>2</v>
      </c>
      <c r="F77" s="140" t="n">
        <f aca="false">VLOOKUP(D77,$K$68:$L$71,2)</f>
        <v>3</v>
      </c>
      <c r="G77" s="107"/>
      <c r="H77" s="107"/>
      <c r="I77" s="107"/>
      <c r="J77" s="107"/>
      <c r="K77" s="107"/>
      <c r="L77" s="107"/>
      <c r="M77" s="107"/>
      <c r="N77" s="124" t="s">
        <v>68</v>
      </c>
      <c r="O77" s="125" t="n">
        <v>2015</v>
      </c>
      <c r="P77" s="139" t="n">
        <f aca="false">'wskaźniki syn. wag 2'!AB35</f>
        <v>0.470093394371743</v>
      </c>
      <c r="Q77" s="139" t="n">
        <f aca="false">'wskaźniki syn. wag 2'!AD35</f>
        <v>0.605573459444839</v>
      </c>
      <c r="R77" s="140" t="n">
        <f aca="false">VLOOKUP(P77,$V$68:$W$71,2)</f>
        <v>2</v>
      </c>
      <c r="S77" s="140" t="n">
        <f aca="false">VLOOKUP(Q77,$X$68:$Y$71,2)</f>
        <v>4</v>
      </c>
      <c r="W77" s="107"/>
    </row>
    <row r="78" customFormat="false" ht="12.8" hidden="false" customHeight="false" outlineLevel="0" collapsed="false">
      <c r="A78" s="124" t="s">
        <v>69</v>
      </c>
      <c r="B78" s="125" t="n">
        <v>2015</v>
      </c>
      <c r="C78" s="139" t="n">
        <f aca="false">'wskaźniki syn. wag 2'!K36</f>
        <v>0.287686288206248</v>
      </c>
      <c r="D78" s="139" t="n">
        <f aca="false">'wskaźniki syn. wag 2'!M36</f>
        <v>0.448665859600767</v>
      </c>
      <c r="E78" s="140" t="n">
        <f aca="false">VLOOKUP(C78,$I$68:$J$71,2)</f>
        <v>4</v>
      </c>
      <c r="F78" s="140" t="n">
        <f aca="false">VLOOKUP(D78,$K$68:$L$71,2)</f>
        <v>4</v>
      </c>
      <c r="G78" s="107"/>
      <c r="H78" s="107"/>
      <c r="I78" s="107"/>
      <c r="J78" s="107"/>
      <c r="K78" s="107"/>
      <c r="L78" s="107"/>
      <c r="M78" s="107"/>
      <c r="N78" s="124" t="s">
        <v>69</v>
      </c>
      <c r="O78" s="125" t="n">
        <v>2015</v>
      </c>
      <c r="P78" s="139" t="n">
        <f aca="false">'wskaźniki syn. wag 2'!AB36</f>
        <v>-0.713823515337624</v>
      </c>
      <c r="Q78" s="139" t="n">
        <f aca="false">'wskaźniki syn. wag 2'!AD36</f>
        <v>1.42843912662232</v>
      </c>
      <c r="R78" s="140" t="n">
        <f aca="false">VLOOKUP(P78,$V$68:$W$71,2)</f>
        <v>4</v>
      </c>
      <c r="S78" s="140" t="n">
        <f aca="false">VLOOKUP(Q78,$X$68:$Y$71,2)</f>
        <v>1</v>
      </c>
      <c r="W78" s="107"/>
    </row>
    <row r="79" customFormat="false" ht="12.8" hidden="false" customHeight="false" outlineLevel="0" collapsed="false">
      <c r="A79" s="124" t="s">
        <v>70</v>
      </c>
      <c r="B79" s="125" t="n">
        <v>2015</v>
      </c>
      <c r="C79" s="139" t="n">
        <f aca="false">'wskaźniki syn. wag 2'!K37</f>
        <v>0.608815803578879</v>
      </c>
      <c r="D79" s="139" t="n">
        <f aca="false">'wskaźniki syn. wag 2'!M37</f>
        <v>0.630201922709411</v>
      </c>
      <c r="E79" s="140" t="n">
        <f aca="false">VLOOKUP(C79,$I$68:$J$71,2)</f>
        <v>2</v>
      </c>
      <c r="F79" s="140" t="n">
        <f aca="false">VLOOKUP(D79,$K$68:$L$71,2)</f>
        <v>1</v>
      </c>
      <c r="G79" s="107"/>
      <c r="H79" s="107"/>
      <c r="I79" s="107"/>
      <c r="J79" s="107"/>
      <c r="K79" s="107"/>
      <c r="L79" s="107"/>
      <c r="M79" s="107"/>
      <c r="N79" s="124" t="s">
        <v>70</v>
      </c>
      <c r="O79" s="125" t="n">
        <v>2015</v>
      </c>
      <c r="P79" s="139" t="n">
        <f aca="false">'wskaźniki syn. wag 2'!AB37</f>
        <v>0.49014711726881</v>
      </c>
      <c r="Q79" s="139" t="n">
        <f aca="false">'wskaźniki syn. wag 2'!AD37</f>
        <v>1.18195944092007</v>
      </c>
      <c r="R79" s="140" t="n">
        <f aca="false">VLOOKUP(P79,$V$68:$W$71,2)</f>
        <v>2</v>
      </c>
      <c r="S79" s="140" t="n">
        <f aca="false">VLOOKUP(Q79,$X$68:$Y$71,2)</f>
        <v>2</v>
      </c>
      <c r="W79" s="107"/>
    </row>
    <row r="80" customFormat="false" ht="12.8" hidden="false" customHeight="false" outlineLevel="0" collapsed="false">
      <c r="A80" s="124" t="s">
        <v>71</v>
      </c>
      <c r="B80" s="125" t="n">
        <v>2015</v>
      </c>
      <c r="C80" s="139" t="n">
        <f aca="false">'wskaźniki syn. wag 2'!K38</f>
        <v>0.577032164386585</v>
      </c>
      <c r="D80" s="139" t="n">
        <f aca="false">'wskaźniki syn. wag 2'!M38</f>
        <v>0.619232638746571</v>
      </c>
      <c r="E80" s="140" t="n">
        <f aca="false">VLOOKUP(C80,$I$68:$J$71,2)</f>
        <v>2</v>
      </c>
      <c r="F80" s="140" t="n">
        <f aca="false">VLOOKUP(D80,$K$68:$L$71,2)</f>
        <v>1</v>
      </c>
      <c r="G80" s="107"/>
      <c r="H80" s="107"/>
      <c r="I80" s="107"/>
      <c r="J80" s="107"/>
      <c r="K80" s="107"/>
      <c r="L80" s="107"/>
      <c r="M80" s="107"/>
      <c r="N80" s="124" t="s">
        <v>71</v>
      </c>
      <c r="O80" s="125" t="n">
        <v>2015</v>
      </c>
      <c r="P80" s="139" t="n">
        <f aca="false">'wskaźniki syn. wag 2'!AB38</f>
        <v>0.42584946127278</v>
      </c>
      <c r="Q80" s="139" t="n">
        <f aca="false">'wskaźniki syn. wag 2'!AD38</f>
        <v>1.2831746009254</v>
      </c>
      <c r="R80" s="140" t="n">
        <f aca="false">VLOOKUP(P80,$V$68:$W$71,2)</f>
        <v>2</v>
      </c>
      <c r="S80" s="140" t="n">
        <f aca="false">VLOOKUP(Q80,$X$68:$Y$71,2)</f>
        <v>2</v>
      </c>
      <c r="W80" s="107"/>
    </row>
    <row r="81" customFormat="false" ht="12.8" hidden="false" customHeight="false" outlineLevel="0" collapsed="false">
      <c r="A81" s="124" t="s">
        <v>72</v>
      </c>
      <c r="B81" s="125" t="n">
        <v>2015</v>
      </c>
      <c r="C81" s="139" t="n">
        <f aca="false">'wskaźniki syn. wag 2'!K39</f>
        <v>0.440535809667921</v>
      </c>
      <c r="D81" s="139" t="n">
        <f aca="false">'wskaźniki syn. wag 2'!M39</f>
        <v>0.611727284450608</v>
      </c>
      <c r="E81" s="140" t="n">
        <f aca="false">VLOOKUP(C81,$I$68:$J$71,2)</f>
        <v>3</v>
      </c>
      <c r="F81" s="140" t="n">
        <f aca="false">VLOOKUP(D81,$K$68:$L$71,2)</f>
        <v>1</v>
      </c>
      <c r="G81" s="107"/>
      <c r="H81" s="107"/>
      <c r="I81" s="107"/>
      <c r="J81" s="107"/>
      <c r="K81" s="107"/>
      <c r="L81" s="107"/>
      <c r="M81" s="107"/>
      <c r="N81" s="124" t="s">
        <v>72</v>
      </c>
      <c r="O81" s="125" t="n">
        <v>2015</v>
      </c>
      <c r="P81" s="139" t="n">
        <f aca="false">'wskaźniki syn. wag 2'!AB39</f>
        <v>-0.120299751180721</v>
      </c>
      <c r="Q81" s="139" t="n">
        <f aca="false">'wskaźniki syn. wag 2'!AD39</f>
        <v>1.48636024268188</v>
      </c>
      <c r="R81" s="140" t="n">
        <f aca="false">VLOOKUP(P81,$V$68:$W$71,2)</f>
        <v>3</v>
      </c>
      <c r="S81" s="140" t="n">
        <f aca="false">VLOOKUP(Q81,$X$68:$Y$71,2)</f>
        <v>1</v>
      </c>
      <c r="W81" s="107"/>
    </row>
    <row r="82" customFormat="false" ht="12.8" hidden="false" customHeight="false" outlineLevel="0" collapsed="false">
      <c r="A82" s="124" t="s">
        <v>73</v>
      </c>
      <c r="B82" s="125" t="n">
        <v>2015</v>
      </c>
      <c r="C82" s="139" t="n">
        <f aca="false">'wskaźniki syn. wag 2'!K40</f>
        <v>0.315035714273819</v>
      </c>
      <c r="D82" s="139" t="n">
        <f aca="false">'wskaźniki syn. wag 2'!M40</f>
        <v>0.386294635325061</v>
      </c>
      <c r="E82" s="140" t="n">
        <f aca="false">VLOOKUP(C82,$I$68:$J$71,2)</f>
        <v>4</v>
      </c>
      <c r="F82" s="140" t="n">
        <f aca="false">VLOOKUP(D82,$K$68:$L$71,2)</f>
        <v>4</v>
      </c>
      <c r="G82" s="107"/>
      <c r="H82" s="107"/>
      <c r="I82" s="107"/>
      <c r="J82" s="107"/>
      <c r="K82" s="107"/>
      <c r="L82" s="107"/>
      <c r="M82" s="107"/>
      <c r="N82" s="124" t="s">
        <v>73</v>
      </c>
      <c r="O82" s="125" t="n">
        <v>2015</v>
      </c>
      <c r="P82" s="139" t="n">
        <f aca="false">'wskaźniki syn. wag 2'!AB40</f>
        <v>-0.571095792561695</v>
      </c>
      <c r="Q82" s="139" t="n">
        <f aca="false">'wskaźniki syn. wag 2'!AD40</f>
        <v>1.45939756385509</v>
      </c>
      <c r="R82" s="140" t="n">
        <f aca="false">VLOOKUP(P82,$V$68:$W$71,2)</f>
        <v>4</v>
      </c>
      <c r="S82" s="140" t="n">
        <f aca="false">VLOOKUP(Q82,$X$68:$Y$71,2)</f>
        <v>1</v>
      </c>
      <c r="W82" s="107"/>
    </row>
    <row r="83" customFormat="false" ht="12.8" hidden="false" customHeight="false" outlineLevel="0" collapsed="false">
      <c r="A83" s="124" t="s">
        <v>74</v>
      </c>
      <c r="B83" s="125" t="n">
        <v>2015</v>
      </c>
      <c r="C83" s="139" t="n">
        <f aca="false">'wskaźniki syn. wag 2'!K41</f>
        <v>0.383602862796894</v>
      </c>
      <c r="D83" s="139" t="n">
        <f aca="false">'wskaźniki syn. wag 2'!M41</f>
        <v>0.545209394466232</v>
      </c>
      <c r="E83" s="140" t="n">
        <f aca="false">VLOOKUP(C83,$I$68:$J$71,2)</f>
        <v>3</v>
      </c>
      <c r="F83" s="140" t="n">
        <f aca="false">VLOOKUP(D83,$K$68:$L$71,2)</f>
        <v>2</v>
      </c>
      <c r="G83" s="107"/>
      <c r="H83" s="107"/>
      <c r="I83" s="107"/>
      <c r="J83" s="107"/>
      <c r="K83" s="107"/>
      <c r="L83" s="107"/>
      <c r="M83" s="107"/>
      <c r="N83" s="124" t="s">
        <v>74</v>
      </c>
      <c r="O83" s="125" t="n">
        <v>2015</v>
      </c>
      <c r="P83" s="139" t="n">
        <f aca="false">'wskaźniki syn. wag 2'!AB41</f>
        <v>-0.335711867428826</v>
      </c>
      <c r="Q83" s="139" t="n">
        <f aca="false">'wskaźniki syn. wag 2'!AD41</f>
        <v>1.23673785868803</v>
      </c>
      <c r="R83" s="140" t="n">
        <f aca="false">VLOOKUP(P83,$V$68:$W$71,2)</f>
        <v>3</v>
      </c>
      <c r="S83" s="140" t="n">
        <f aca="false">VLOOKUP(Q83,$X$68:$Y$71,2)</f>
        <v>2</v>
      </c>
      <c r="W83" s="107"/>
    </row>
    <row r="84" customFormat="false" ht="12.8" hidden="false" customHeight="false" outlineLevel="0" collapsed="false">
      <c r="A84" s="150" t="s">
        <v>90</v>
      </c>
      <c r="B84" s="150"/>
      <c r="C84" s="151" t="n">
        <f aca="false">AVERAGE(C68:C83)</f>
        <v>0.496151042762729</v>
      </c>
      <c r="D84" s="151" t="n">
        <f aca="false">AVERAGE(D68:D83)</f>
        <v>0.543871465608158</v>
      </c>
      <c r="N84" s="150" t="s">
        <v>90</v>
      </c>
      <c r="O84" s="150"/>
      <c r="P84" s="151" t="n">
        <f aca="false">AVERAGE(P68:P83)</f>
        <v>0.0906176260136768</v>
      </c>
      <c r="Q84" s="151" t="n">
        <f aca="false">AVERAGE(Q68:Q83)</f>
        <v>1.0887065379626</v>
      </c>
    </row>
    <row r="85" customFormat="false" ht="12.8" hidden="false" customHeight="false" outlineLevel="0" collapsed="false">
      <c r="A85" s="150" t="s">
        <v>150</v>
      </c>
      <c r="B85" s="150"/>
      <c r="C85" s="151" t="n">
        <f aca="false">STDEVP(C68:C83)</f>
        <v>0.121637676709835</v>
      </c>
      <c r="D85" s="151" t="n">
        <f aca="false">STDEVP(D68:D83)</f>
        <v>0.0634135914302946</v>
      </c>
      <c r="N85" s="150" t="s">
        <v>150</v>
      </c>
      <c r="O85" s="150"/>
      <c r="P85" s="151" t="n">
        <f aca="false">STDEVP(P68:P83)</f>
        <v>0.456630287590791</v>
      </c>
      <c r="Q85" s="151" t="n">
        <f aca="false">STDEVP(Q68:Q83)</f>
        <v>0.268129382453012</v>
      </c>
    </row>
  </sheetData>
  <mergeCells count="46">
    <mergeCell ref="A1:J2"/>
    <mergeCell ref="B3:H3"/>
    <mergeCell ref="B4:H4"/>
    <mergeCell ref="J4:L5"/>
    <mergeCell ref="E5:F5"/>
    <mergeCell ref="R5:S5"/>
    <mergeCell ref="A6:B6"/>
    <mergeCell ref="E6:E7"/>
    <mergeCell ref="F6:F7"/>
    <mergeCell ref="N6:O6"/>
    <mergeCell ref="R6:R7"/>
    <mergeCell ref="S6:S7"/>
    <mergeCell ref="B8:B23"/>
    <mergeCell ref="O8:O23"/>
    <mergeCell ref="A24:B24"/>
    <mergeCell ref="N24:O24"/>
    <mergeCell ref="A25:B25"/>
    <mergeCell ref="N25:O25"/>
    <mergeCell ref="B26:B41"/>
    <mergeCell ref="O26:O41"/>
    <mergeCell ref="A42:B42"/>
    <mergeCell ref="N42:O42"/>
    <mergeCell ref="A43:B43"/>
    <mergeCell ref="N43:O43"/>
    <mergeCell ref="S43:U43"/>
    <mergeCell ref="J45:L46"/>
    <mergeCell ref="E47:F47"/>
    <mergeCell ref="R47:S47"/>
    <mergeCell ref="A48:B48"/>
    <mergeCell ref="E48:E49"/>
    <mergeCell ref="F48:F49"/>
    <mergeCell ref="N48:O48"/>
    <mergeCell ref="R48:R49"/>
    <mergeCell ref="S48:S49"/>
    <mergeCell ref="B50:B65"/>
    <mergeCell ref="O50:O65"/>
    <mergeCell ref="A66:B66"/>
    <mergeCell ref="N66:O66"/>
    <mergeCell ref="A67:B67"/>
    <mergeCell ref="N67:O67"/>
    <mergeCell ref="B68:B83"/>
    <mergeCell ref="O68:O83"/>
    <mergeCell ref="A84:B84"/>
    <mergeCell ref="N84:O84"/>
    <mergeCell ref="A85:B85"/>
    <mergeCell ref="N85:O85"/>
  </mergeCells>
  <conditionalFormatting sqref="E8:F23 R8:S23 E26:F41 R26:S41 E50:F65 R50:S65 E68:F83 R68:S83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5"/>
  <sheetViews>
    <sheetView showFormulas="false" showGridLines="true" showRowColHeaders="true" showZeros="true" rightToLeft="false" tabSelected="false" showOutlineSymbols="true" defaultGridColor="true" view="normal" topLeftCell="E10" colorId="64" zoomScale="95" zoomScaleNormal="95" zoomScalePageLayoutView="100" workbookViewId="0">
      <selection pane="topLeft" activeCell="N42" activeCellId="0" sqref="N42"/>
    </sheetView>
  </sheetViews>
  <sheetFormatPr defaultColWidth="11.5703125" defaultRowHeight="12.8" zeroHeight="false" outlineLevelRow="0" outlineLevelCol="0"/>
  <cols>
    <col collapsed="false" customWidth="true" hidden="false" outlineLevel="0" max="11" min="11" style="0" width="16.72"/>
    <col collapsed="false" customWidth="true" hidden="false" outlineLevel="0" max="13" min="13" style="0" width="11.69"/>
  </cols>
  <sheetData>
    <row r="1" customFormat="false" ht="12.8" hidden="false" customHeight="false" outlineLevel="0" collapsed="false">
      <c r="M1" s="153" t="n">
        <v>2015</v>
      </c>
      <c r="N1" s="153"/>
      <c r="O1" s="153"/>
      <c r="P1" s="153"/>
      <c r="Q1" s="153"/>
      <c r="R1" s="153"/>
      <c r="S1" s="153"/>
      <c r="T1" s="153"/>
    </row>
    <row r="2" customFormat="false" ht="18.55" hidden="false" customHeight="false" outlineLevel="0" collapsed="false">
      <c r="B2" s="154" t="s">
        <v>153</v>
      </c>
      <c r="C2" s="154"/>
      <c r="D2" s="154"/>
      <c r="E2" s="154"/>
      <c r="F2" s="154"/>
      <c r="M2" s="155" t="s">
        <v>154</v>
      </c>
      <c r="N2" s="155"/>
      <c r="O2" s="155" t="s">
        <v>155</v>
      </c>
      <c r="P2" s="155"/>
      <c r="Q2" s="155" t="s">
        <v>154</v>
      </c>
      <c r="R2" s="155"/>
      <c r="S2" s="155" t="s">
        <v>155</v>
      </c>
      <c r="T2" s="155"/>
    </row>
    <row r="3" customFormat="false" ht="13.8" hidden="false" customHeight="false" outlineLevel="0" collapsed="false">
      <c r="M3" s="156" t="s">
        <v>156</v>
      </c>
      <c r="N3" s="157" t="s">
        <v>157</v>
      </c>
      <c r="O3" s="156" t="s">
        <v>156</v>
      </c>
      <c r="P3" s="158" t="s">
        <v>158</v>
      </c>
      <c r="Q3" s="156" t="s">
        <v>159</v>
      </c>
      <c r="R3" s="157" t="s">
        <v>160</v>
      </c>
      <c r="S3" s="156" t="s">
        <v>159</v>
      </c>
      <c r="T3" s="158" t="s">
        <v>161</v>
      </c>
    </row>
    <row r="4" customFormat="false" ht="13.8" hidden="false" customHeight="false" outlineLevel="0" collapsed="false">
      <c r="L4" s="159" t="s">
        <v>40</v>
      </c>
      <c r="M4" s="97" t="n">
        <f aca="false">'wskaźniki syn. wag 1'!L10</f>
        <v>6</v>
      </c>
      <c r="N4" s="160" t="n">
        <f aca="false">'wskaźniki syn. wag 1'!N10</f>
        <v>13</v>
      </c>
      <c r="O4" s="160" t="n">
        <f aca="false">'wskaźniki syn. wag 1'!AC10</f>
        <v>6</v>
      </c>
      <c r="P4" s="160" t="n">
        <f aca="false">'wskaźniki syn. wag 1'!AE10</f>
        <v>16</v>
      </c>
      <c r="Q4" s="160" t="n">
        <f aca="false">'wskaźniki syn. wag 2'!L10</f>
        <v>7</v>
      </c>
      <c r="R4" s="160" t="n">
        <f aca="false">'wskaźniki syn. wag 2'!N10</f>
        <v>13</v>
      </c>
      <c r="S4" s="160" t="n">
        <f aca="false">'wskaźniki syn. wag 2'!AC10</f>
        <v>7</v>
      </c>
      <c r="T4" s="161" t="n">
        <f aca="false">'wskaźniki syn. wag 2'!AE10</f>
        <v>16</v>
      </c>
    </row>
    <row r="5" customFormat="false" ht="13.8" hidden="false" customHeight="false" outlineLevel="0" collapsed="false">
      <c r="A5" s="10"/>
      <c r="B5" s="10"/>
      <c r="C5" s="162" t="s">
        <v>154</v>
      </c>
      <c r="D5" s="162"/>
      <c r="E5" s="163" t="s">
        <v>155</v>
      </c>
      <c r="F5" s="163"/>
      <c r="G5" s="162" t="s">
        <v>154</v>
      </c>
      <c r="H5" s="162"/>
      <c r="I5" s="163" t="s">
        <v>155</v>
      </c>
      <c r="J5" s="163"/>
      <c r="L5" s="164" t="s">
        <v>41</v>
      </c>
      <c r="M5" s="165" t="n">
        <f aca="false">'wskaźniki syn. wag 1'!L11</f>
        <v>10</v>
      </c>
      <c r="N5" s="10" t="n">
        <f aca="false">'wskaźniki syn. wag 1'!N11</f>
        <v>15</v>
      </c>
      <c r="O5" s="10" t="n">
        <f aca="false">'wskaźniki syn. wag 1'!AC11</f>
        <v>10</v>
      </c>
      <c r="P5" s="10" t="n">
        <f aca="false">'wskaźniki syn. wag 1'!AE11</f>
        <v>11</v>
      </c>
      <c r="Q5" s="10" t="n">
        <f aca="false">'wskaźniki syn. wag 2'!L11</f>
        <v>10</v>
      </c>
      <c r="R5" s="10" t="n">
        <f aca="false">'wskaźniki syn. wag 2'!N11</f>
        <v>15</v>
      </c>
      <c r="S5" s="10" t="n">
        <f aca="false">'wskaźniki syn. wag 2'!AC11</f>
        <v>10</v>
      </c>
      <c r="T5" s="166" t="n">
        <f aca="false">'wskaźniki syn. wag 2'!AE11</f>
        <v>11</v>
      </c>
    </row>
    <row r="6" customFormat="false" ht="13.8" hidden="false" customHeight="false" outlineLevel="0" collapsed="false">
      <c r="A6" s="10"/>
      <c r="B6" s="167"/>
      <c r="C6" s="168" t="s">
        <v>156</v>
      </c>
      <c r="D6" s="168" t="s">
        <v>157</v>
      </c>
      <c r="E6" s="168" t="s">
        <v>156</v>
      </c>
      <c r="F6" s="168" t="s">
        <v>157</v>
      </c>
      <c r="G6" s="168" t="s">
        <v>159</v>
      </c>
      <c r="H6" s="168" t="s">
        <v>160</v>
      </c>
      <c r="I6" s="168" t="s">
        <v>159</v>
      </c>
      <c r="J6" s="168" t="s">
        <v>160</v>
      </c>
      <c r="L6" s="164" t="s">
        <v>42</v>
      </c>
      <c r="M6" s="165" t="n">
        <f aca="false">'wskaźniki syn. wag 1'!L12</f>
        <v>1</v>
      </c>
      <c r="N6" s="10" t="n">
        <f aca="false">'wskaźniki syn. wag 1'!N12</f>
        <v>2</v>
      </c>
      <c r="O6" s="10" t="n">
        <f aca="false">'wskaźniki syn. wag 1'!AC12</f>
        <v>1</v>
      </c>
      <c r="P6" s="10" t="n">
        <f aca="false">'wskaźniki syn. wag 1'!AE12</f>
        <v>13</v>
      </c>
      <c r="Q6" s="10" t="n">
        <f aca="false">'wskaźniki syn. wag 2'!L12</f>
        <v>1</v>
      </c>
      <c r="R6" s="10" t="n">
        <f aca="false">'wskaźniki syn. wag 2'!N12</f>
        <v>2</v>
      </c>
      <c r="S6" s="10" t="n">
        <f aca="false">'wskaźniki syn. wag 2'!AC12</f>
        <v>1</v>
      </c>
      <c r="T6" s="166" t="n">
        <f aca="false">'wskaźniki syn. wag 2'!AE12</f>
        <v>13</v>
      </c>
    </row>
    <row r="7" customFormat="false" ht="13.8" hidden="false" customHeight="false" outlineLevel="0" collapsed="false">
      <c r="A7" s="169" t="s">
        <v>154</v>
      </c>
      <c r="B7" s="168" t="s">
        <v>156</v>
      </c>
      <c r="C7" s="0" t="n">
        <f aca="false">CORREL($M$4:$M$19,M$4:M$19)</f>
        <v>1</v>
      </c>
      <c r="D7" s="0" t="n">
        <f aca="false">CORREL($M$4:$M$19,N$4:N$19)</f>
        <v>0.417647058823529</v>
      </c>
      <c r="E7" s="0" t="n">
        <f aca="false">CORREL($M$4:$M$19,O$4:O$19)</f>
        <v>0.997058823529412</v>
      </c>
      <c r="F7" s="0" t="n">
        <f aca="false">CORREL($M$4:$M$19,P$4:P$19)</f>
        <v>-0.75</v>
      </c>
      <c r="G7" s="0" t="n">
        <f aca="false">CORREL($M$4:$M$19,Q$4:Q$19)</f>
        <v>0.991176470588235</v>
      </c>
      <c r="H7" s="0" t="n">
        <f aca="false">CORREL($M$4:$M$19,R$4:R$19)</f>
        <v>0.417647058823529</v>
      </c>
      <c r="I7" s="0" t="n">
        <f aca="false">CORREL($M$4:$M$19,S$4:S$19)</f>
        <v>0.988235294117647</v>
      </c>
      <c r="J7" s="0" t="n">
        <f aca="false">CORREL($M$4:$M$19,T$4:T$19)</f>
        <v>-0.75</v>
      </c>
      <c r="L7" s="164" t="s">
        <v>43</v>
      </c>
      <c r="M7" s="165" t="n">
        <f aca="false">'wskaźniki syn. wag 1'!L13</f>
        <v>14</v>
      </c>
      <c r="N7" s="10" t="n">
        <f aca="false">'wskaźniki syn. wag 1'!N13</f>
        <v>7</v>
      </c>
      <c r="O7" s="10" t="n">
        <f aca="false">'wskaźniki syn. wag 1'!AC13</f>
        <v>14</v>
      </c>
      <c r="P7" s="10" t="n">
        <f aca="false">'wskaźniki syn. wag 1'!AE13</f>
        <v>2</v>
      </c>
      <c r="Q7" s="10" t="n">
        <f aca="false">'wskaźniki syn. wag 2'!L13</f>
        <v>14</v>
      </c>
      <c r="R7" s="10" t="n">
        <f aca="false">'wskaźniki syn. wag 2'!N13</f>
        <v>7</v>
      </c>
      <c r="S7" s="10" t="n">
        <f aca="false">'wskaźniki syn. wag 2'!AC13</f>
        <v>14</v>
      </c>
      <c r="T7" s="166" t="n">
        <f aca="false">'wskaźniki syn. wag 2'!AE13</f>
        <v>2</v>
      </c>
    </row>
    <row r="8" customFormat="false" ht="13.8" hidden="false" customHeight="false" outlineLevel="0" collapsed="false">
      <c r="A8" s="169"/>
      <c r="B8" s="168" t="s">
        <v>157</v>
      </c>
      <c r="C8" s="0" t="n">
        <f aca="false">CORREL($N$4:$N$19,M$4:M$19)</f>
        <v>0.417647058823529</v>
      </c>
      <c r="D8" s="0" t="n">
        <f aca="false">CORREL($N$4:$N$19,N$4:N$19)</f>
        <v>1</v>
      </c>
      <c r="E8" s="0" t="n">
        <f aca="false">CORREL($N$4:$N$19,O$4:O$19)</f>
        <v>0.411764705882353</v>
      </c>
      <c r="F8" s="0" t="n">
        <f aca="false">CORREL($N$4:$N$19,P$4:P$19)</f>
        <v>0.211764705882353</v>
      </c>
      <c r="G8" s="0" t="n">
        <f aca="false">CORREL($N$4:$N$19,Q$4:Q$19)</f>
        <v>0.435294117647059</v>
      </c>
      <c r="H8" s="0" t="n">
        <f aca="false">CORREL($N$4:$N$19,R$4:R$19)</f>
        <v>1</v>
      </c>
      <c r="I8" s="0" t="n">
        <f aca="false">CORREL($N$4:$N$19,S$4:S$19)</f>
        <v>0.455882352941176</v>
      </c>
      <c r="J8" s="0" t="n">
        <f aca="false">CORREL($N$4:$N$19,T$4:T$19)</f>
        <v>0.211764705882353</v>
      </c>
      <c r="L8" s="164" t="s">
        <v>44</v>
      </c>
      <c r="M8" s="165" t="n">
        <f aca="false">'wskaźniki syn. wag 1'!L14</f>
        <v>2</v>
      </c>
      <c r="N8" s="10" t="n">
        <f aca="false">'wskaźniki syn. wag 1'!N14</f>
        <v>6</v>
      </c>
      <c r="O8" s="10" t="n">
        <f aca="false">'wskaźniki syn. wag 1'!AC14</f>
        <v>2</v>
      </c>
      <c r="P8" s="10" t="n">
        <f aca="false">'wskaźniki syn. wag 1'!AE14</f>
        <v>12</v>
      </c>
      <c r="Q8" s="10" t="n">
        <f aca="false">'wskaźniki syn. wag 2'!L14</f>
        <v>2</v>
      </c>
      <c r="R8" s="10" t="n">
        <f aca="false">'wskaźniki syn. wag 2'!N14</f>
        <v>6</v>
      </c>
      <c r="S8" s="10" t="n">
        <f aca="false">'wskaźniki syn. wag 2'!AC14</f>
        <v>2</v>
      </c>
      <c r="T8" s="166" t="n">
        <f aca="false">'wskaźniki syn. wag 2'!AE14</f>
        <v>12</v>
      </c>
    </row>
    <row r="9" customFormat="false" ht="13.8" hidden="false" customHeight="false" outlineLevel="0" collapsed="false">
      <c r="A9" s="169" t="s">
        <v>155</v>
      </c>
      <c r="B9" s="168" t="s">
        <v>156</v>
      </c>
      <c r="C9" s="0" t="n">
        <f aca="false">CORREL($O$4:$O$19,M$4:M$19)</f>
        <v>0.997058823529412</v>
      </c>
      <c r="D9" s="0" t="n">
        <f aca="false">CORREL($O$4:$O$19,N$4:N$19)</f>
        <v>0.411764705882353</v>
      </c>
      <c r="E9" s="0" t="n">
        <f aca="false">CORREL($O$4:$O$19,O$4:O$19)</f>
        <v>1</v>
      </c>
      <c r="F9" s="0" t="n">
        <f aca="false">CORREL($O$4:$O$19,P$4:P$19)</f>
        <v>-0.755882352941176</v>
      </c>
      <c r="G9" s="0" t="n">
        <f aca="false">CORREL($O$4:$O$19,Q$4:Q$19)</f>
        <v>0.988235294117647</v>
      </c>
      <c r="H9" s="0" t="n">
        <f aca="false">CORREL($O$4:$O$19,R$4:R$19)</f>
        <v>0.411764705882353</v>
      </c>
      <c r="I9" s="0" t="n">
        <f aca="false">CORREL($O$4:$O$19,S$4:S$19)</f>
        <v>0.985294117647059</v>
      </c>
      <c r="J9" s="0" t="n">
        <f aca="false">CORREL($O$4:$O$19,T$4:T$19)</f>
        <v>-0.755882352941176</v>
      </c>
      <c r="L9" s="164" t="s">
        <v>45</v>
      </c>
      <c r="M9" s="165" t="n">
        <f aca="false">'wskaźniki syn. wag 1'!L15</f>
        <v>7</v>
      </c>
      <c r="N9" s="10" t="n">
        <f aca="false">'wskaźniki syn. wag 1'!N15</f>
        <v>12</v>
      </c>
      <c r="O9" s="10" t="n">
        <f aca="false">'wskaźniki syn. wag 1'!AC15</f>
        <v>7</v>
      </c>
      <c r="P9" s="10" t="n">
        <f aca="false">'wskaźniki syn. wag 1'!AE15</f>
        <v>15</v>
      </c>
      <c r="Q9" s="10" t="n">
        <f aca="false">'wskaźniki syn. wag 2'!L15</f>
        <v>6</v>
      </c>
      <c r="R9" s="10" t="n">
        <f aca="false">'wskaźniki syn. wag 2'!N15</f>
        <v>12</v>
      </c>
      <c r="S9" s="10" t="n">
        <f aca="false">'wskaźniki syn. wag 2'!AC15</f>
        <v>6</v>
      </c>
      <c r="T9" s="166" t="n">
        <f aca="false">'wskaźniki syn. wag 2'!AE15</f>
        <v>15</v>
      </c>
    </row>
    <row r="10" customFormat="false" ht="13.8" hidden="false" customHeight="false" outlineLevel="0" collapsed="false">
      <c r="A10" s="169"/>
      <c r="B10" s="168" t="s">
        <v>157</v>
      </c>
      <c r="C10" s="0" t="n">
        <f aca="false">CORREL($P$4:$P$19,M$4:M$19)</f>
        <v>-0.75</v>
      </c>
      <c r="D10" s="0" t="n">
        <f aca="false">CORREL($P$4:$P$19,N$4:N$19)</f>
        <v>0.211764705882353</v>
      </c>
      <c r="E10" s="0" t="n">
        <f aca="false">CORREL($P$4:$P$19,O$4:O$19)</f>
        <v>-0.755882352941176</v>
      </c>
      <c r="F10" s="0" t="n">
        <f aca="false">CORREL($P$4:$P$19,P$4:P$19)</f>
        <v>1</v>
      </c>
      <c r="G10" s="0" t="n">
        <f aca="false">CORREL($P$4:$P$19,Q$4:Q$19)</f>
        <v>-0.738235294117647</v>
      </c>
      <c r="H10" s="0" t="n">
        <f aca="false">CORREL($P$4:$P$19,R$4:R$19)</f>
        <v>0.211764705882353</v>
      </c>
      <c r="I10" s="0" t="n">
        <f aca="false">CORREL($P$4:$P$19,S$4:S$19)</f>
        <v>-0.717647058823529</v>
      </c>
      <c r="J10" s="0" t="n">
        <f aca="false">CORREL($P$4:$P$19,T$4:T$19)</f>
        <v>1</v>
      </c>
      <c r="L10" s="164" t="s">
        <v>46</v>
      </c>
      <c r="M10" s="165" t="n">
        <f aca="false">'wskaźniki syn. wag 1'!L16</f>
        <v>9</v>
      </c>
      <c r="N10" s="10" t="n">
        <f aca="false">'wskaźniki syn. wag 1'!N16</f>
        <v>9</v>
      </c>
      <c r="O10" s="10" t="n">
        <f aca="false">'wskaźniki syn. wag 1'!AC16</f>
        <v>9</v>
      </c>
      <c r="P10" s="10" t="n">
        <f aca="false">'wskaźniki syn. wag 1'!AE16</f>
        <v>8</v>
      </c>
      <c r="Q10" s="10" t="n">
        <f aca="false">'wskaźniki syn. wag 2'!L16</f>
        <v>8</v>
      </c>
      <c r="R10" s="10" t="n">
        <f aca="false">'wskaźniki syn. wag 2'!N16</f>
        <v>9</v>
      </c>
      <c r="S10" s="10" t="n">
        <f aca="false">'wskaźniki syn. wag 2'!AC16</f>
        <v>8</v>
      </c>
      <c r="T10" s="166" t="n">
        <f aca="false">'wskaźniki syn. wag 2'!AE16</f>
        <v>8</v>
      </c>
    </row>
    <row r="11" customFormat="false" ht="13.8" hidden="false" customHeight="false" outlineLevel="0" collapsed="false">
      <c r="A11" s="169" t="s">
        <v>154</v>
      </c>
      <c r="B11" s="168" t="s">
        <v>159</v>
      </c>
      <c r="C11" s="0" t="n">
        <f aca="false">CORREL($Q$4:$Q$19,M$4:M$19)</f>
        <v>0.991176470588235</v>
      </c>
      <c r="D11" s="0" t="n">
        <f aca="false">CORREL($Q$4:$Q$19,N$4:N$19)</f>
        <v>0.435294117647059</v>
      </c>
      <c r="E11" s="0" t="n">
        <f aca="false">CORREL($Q$4:$Q$19,O$4:O$19)</f>
        <v>0.988235294117647</v>
      </c>
      <c r="F11" s="0" t="n">
        <f aca="false">CORREL($Q$4:$Q$19,P$4:P$19)</f>
        <v>-0.738235294117647</v>
      </c>
      <c r="G11" s="0" t="n">
        <f aca="false">CORREL($Q$4:$Q$19,Q$4:Q$19)</f>
        <v>1</v>
      </c>
      <c r="H11" s="0" t="n">
        <f aca="false">CORREL($Q$4:$Q$19,R$4:R$19)</f>
        <v>0.435294117647059</v>
      </c>
      <c r="I11" s="0" t="n">
        <f aca="false">CORREL($Q$4:$Q$19,S$4:S$19)</f>
        <v>0.997058823529412</v>
      </c>
      <c r="J11" s="0" t="n">
        <f aca="false">CORREL($Q$4:$Q$19,T$4:T$19)</f>
        <v>-0.738235294117647</v>
      </c>
      <c r="L11" s="164" t="s">
        <v>47</v>
      </c>
      <c r="M11" s="165" t="n">
        <f aca="false">'wskaźniki syn. wag 1'!L17</f>
        <v>8</v>
      </c>
      <c r="N11" s="10" t="n">
        <f aca="false">'wskaźniki syn. wag 1'!N17</f>
        <v>11</v>
      </c>
      <c r="O11" s="10" t="n">
        <f aca="false">'wskaźniki syn. wag 1'!AC17</f>
        <v>8</v>
      </c>
      <c r="P11" s="10" t="n">
        <f aca="false">'wskaźniki syn. wag 1'!AE17</f>
        <v>9</v>
      </c>
      <c r="Q11" s="10" t="n">
        <f aca="false">'wskaźniki syn. wag 2'!L17</f>
        <v>9</v>
      </c>
      <c r="R11" s="10" t="n">
        <f aca="false">'wskaźniki syn. wag 2'!N17</f>
        <v>11</v>
      </c>
      <c r="S11" s="10" t="n">
        <f aca="false">'wskaźniki syn. wag 2'!AC17</f>
        <v>9</v>
      </c>
      <c r="T11" s="166" t="n">
        <f aca="false">'wskaźniki syn. wag 2'!AE17</f>
        <v>9</v>
      </c>
    </row>
    <row r="12" customFormat="false" ht="13.8" hidden="false" customHeight="false" outlineLevel="0" collapsed="false">
      <c r="A12" s="169"/>
      <c r="B12" s="168" t="s">
        <v>160</v>
      </c>
      <c r="C12" s="0" t="n">
        <f aca="false">CORREL($R$4:$R$19,M$4:M$19)</f>
        <v>0.417647058823529</v>
      </c>
      <c r="D12" s="0" t="n">
        <f aca="false">CORREL($R$4:$R$19,N$4:N$19)</f>
        <v>1</v>
      </c>
      <c r="E12" s="0" t="n">
        <f aca="false">CORREL($R$4:$R$19,O$4:O$19)</f>
        <v>0.411764705882353</v>
      </c>
      <c r="F12" s="0" t="n">
        <f aca="false">CORREL($R$4:$R$19,P$4:P$19)</f>
        <v>0.211764705882353</v>
      </c>
      <c r="G12" s="0" t="n">
        <f aca="false">CORREL($R$4:$R$19,Q$4:Q$19)</f>
        <v>0.435294117647059</v>
      </c>
      <c r="H12" s="0" t="n">
        <f aca="false">CORREL($R$4:$R$19,R$4:R$19)</f>
        <v>1</v>
      </c>
      <c r="I12" s="0" t="n">
        <f aca="false">CORREL($R$4:$R$19,S$4:S$19)</f>
        <v>0.455882352941176</v>
      </c>
      <c r="J12" s="0" t="n">
        <f aca="false">CORREL($R$4:$R$19,T$4:T$19)</f>
        <v>0.211764705882353</v>
      </c>
      <c r="L12" s="164" t="s">
        <v>48</v>
      </c>
      <c r="M12" s="165" t="n">
        <f aca="false">'wskaźniki syn. wag 1'!L18</f>
        <v>13</v>
      </c>
      <c r="N12" s="10" t="n">
        <f aca="false">'wskaźniki syn. wag 1'!N18</f>
        <v>5</v>
      </c>
      <c r="O12" s="10" t="n">
        <f aca="false">'wskaźniki syn. wag 1'!AC18</f>
        <v>13</v>
      </c>
      <c r="P12" s="10" t="n">
        <f aca="false">'wskaźniki syn. wag 1'!AE18</f>
        <v>4</v>
      </c>
      <c r="Q12" s="10" t="n">
        <f aca="false">'wskaźniki syn. wag 2'!L18</f>
        <v>12</v>
      </c>
      <c r="R12" s="10" t="n">
        <f aca="false">'wskaźniki syn. wag 2'!N18</f>
        <v>5</v>
      </c>
      <c r="S12" s="10" t="n">
        <f aca="false">'wskaźniki syn. wag 2'!AC18</f>
        <v>12</v>
      </c>
      <c r="T12" s="166" t="n">
        <f aca="false">'wskaźniki syn. wag 2'!AE18</f>
        <v>4</v>
      </c>
    </row>
    <row r="13" customFormat="false" ht="13.8" hidden="false" customHeight="false" outlineLevel="0" collapsed="false">
      <c r="A13" s="169" t="s">
        <v>155</v>
      </c>
      <c r="B13" s="168" t="s">
        <v>159</v>
      </c>
      <c r="C13" s="0" t="n">
        <f aca="false">CORREL($S$4:$S$19,M$4:M$19)</f>
        <v>0.988235294117647</v>
      </c>
      <c r="D13" s="0" t="n">
        <f aca="false">CORREL($S$4:$S$19,N$4:N$19)</f>
        <v>0.455882352941176</v>
      </c>
      <c r="E13" s="0" t="n">
        <f aca="false">CORREL($S$4:$S$19,O$4:O$19)</f>
        <v>0.985294117647059</v>
      </c>
      <c r="F13" s="0" t="n">
        <f aca="false">CORREL($S$4:$S$19,P$4:P$19)</f>
        <v>-0.717647058823529</v>
      </c>
      <c r="G13" s="0" t="n">
        <f aca="false">CORREL($S$4:$S$19,Q$4:Q$19)</f>
        <v>0.997058823529412</v>
      </c>
      <c r="H13" s="0" t="n">
        <f aca="false">CORREL($S$4:$S$19,R$4:R$19)</f>
        <v>0.455882352941176</v>
      </c>
      <c r="I13" s="0" t="n">
        <f aca="false">CORREL($S$4:$S$19,S$4:S$19)</f>
        <v>1</v>
      </c>
      <c r="J13" s="0" t="n">
        <f aca="false">CORREL($S$4:$S$19,T$4:T$19)</f>
        <v>-0.717647058823529</v>
      </c>
      <c r="L13" s="164" t="s">
        <v>49</v>
      </c>
      <c r="M13" s="165" t="n">
        <f aca="false">'wskaźniki syn. wag 1'!L19</f>
        <v>4</v>
      </c>
      <c r="N13" s="10" t="n">
        <f aca="false">'wskaźniki syn. wag 1'!N19</f>
        <v>10</v>
      </c>
      <c r="O13" s="10" t="n">
        <f aca="false">'wskaźniki syn. wag 1'!AC19</f>
        <v>4</v>
      </c>
      <c r="P13" s="10" t="n">
        <f aca="false">'wskaźniki syn. wag 1'!AE19</f>
        <v>14</v>
      </c>
      <c r="Q13" s="10" t="n">
        <f aca="false">'wskaźniki syn. wag 2'!L19</f>
        <v>4</v>
      </c>
      <c r="R13" s="10" t="n">
        <f aca="false">'wskaźniki syn. wag 2'!N19</f>
        <v>10</v>
      </c>
      <c r="S13" s="10" t="n">
        <f aca="false">'wskaźniki syn. wag 2'!AC19</f>
        <v>5</v>
      </c>
      <c r="T13" s="166" t="n">
        <f aca="false">'wskaźniki syn. wag 2'!AE19</f>
        <v>14</v>
      </c>
    </row>
    <row r="14" customFormat="false" ht="13.8" hidden="false" customHeight="false" outlineLevel="0" collapsed="false">
      <c r="A14" s="169"/>
      <c r="B14" s="168" t="s">
        <v>160</v>
      </c>
      <c r="C14" s="0" t="n">
        <f aca="false">CORREL($T$4:$T$19,M$4:M$19)</f>
        <v>-0.75</v>
      </c>
      <c r="D14" s="0" t="n">
        <f aca="false">CORREL($T$4:$T$19,N$4:N$19)</f>
        <v>0.211764705882353</v>
      </c>
      <c r="E14" s="0" t="n">
        <f aca="false">CORREL($T$4:$T$19,O$4:O$19)</f>
        <v>-0.755882352941176</v>
      </c>
      <c r="F14" s="0" t="n">
        <f aca="false">CORREL($T$4:$T$19,P$4:P$19)</f>
        <v>1</v>
      </c>
      <c r="G14" s="0" t="n">
        <f aca="false">CORREL($T$4:$T$19,Q$4:Q$19)</f>
        <v>-0.738235294117647</v>
      </c>
      <c r="H14" s="0" t="n">
        <f aca="false">CORREL($T$4:$T$19,R$4:R$19)</f>
        <v>0.211764705882353</v>
      </c>
      <c r="I14" s="0" t="n">
        <f aca="false">CORREL($T$4:$T$19,S$4:S$19)</f>
        <v>-0.717647058823529</v>
      </c>
      <c r="J14" s="0" t="n">
        <f aca="false">CORREL($T$4:$T$19,T$4:T$19)</f>
        <v>1</v>
      </c>
      <c r="L14" s="164" t="s">
        <v>50</v>
      </c>
      <c r="M14" s="165" t="n">
        <f aca="false">'wskaźniki syn. wag 1'!L20</f>
        <v>15</v>
      </c>
      <c r="N14" s="10" t="n">
        <f aca="false">'wskaźniki syn. wag 1'!N20</f>
        <v>14</v>
      </c>
      <c r="O14" s="10" t="n">
        <f aca="false">'wskaźniki syn. wag 1'!AC20</f>
        <v>16</v>
      </c>
      <c r="P14" s="10" t="n">
        <f aca="false">'wskaźniki syn. wag 1'!AE20</f>
        <v>3</v>
      </c>
      <c r="Q14" s="10" t="n">
        <f aca="false">'wskaźniki syn. wag 2'!L20</f>
        <v>15</v>
      </c>
      <c r="R14" s="10" t="n">
        <f aca="false">'wskaźniki syn. wag 2'!N20</f>
        <v>14</v>
      </c>
      <c r="S14" s="10" t="n">
        <f aca="false">'wskaźniki syn. wag 2'!AC20</f>
        <v>15</v>
      </c>
      <c r="T14" s="166" t="n">
        <f aca="false">'wskaźniki syn. wag 2'!AE20</f>
        <v>3</v>
      </c>
    </row>
    <row r="15" customFormat="false" ht="13.8" hidden="false" customHeight="false" outlineLevel="0" collapsed="false">
      <c r="C15" s="170" t="n">
        <f aca="false">SUM(C7:C10)</f>
        <v>1.66470588235294</v>
      </c>
      <c r="D15" s="170" t="n">
        <f aca="false">SUM(D7:D10)</f>
        <v>2.04117647058824</v>
      </c>
      <c r="E15" s="170" t="n">
        <f aca="false">SUM(E7:E10)</f>
        <v>1.65294117647059</v>
      </c>
      <c r="F15" s="171" t="n">
        <f aca="false">SUM(F7:F10)</f>
        <v>-0.294117647058823</v>
      </c>
      <c r="G15" s="170" t="n">
        <f aca="false">SUM(G10:G13)</f>
        <v>1.69411764705882</v>
      </c>
      <c r="H15" s="172" t="n">
        <f aca="false">SUM(H10:H13)</f>
        <v>2.10294117647059</v>
      </c>
      <c r="I15" s="170" t="n">
        <f aca="false">SUM(I10:I13)</f>
        <v>1.73529411764706</v>
      </c>
      <c r="J15" s="171" t="n">
        <f aca="false">SUM(J10:J13)</f>
        <v>-0.244117647058824</v>
      </c>
      <c r="L15" s="164" t="s">
        <v>51</v>
      </c>
      <c r="M15" s="165" t="n">
        <f aca="false">'wskaźniki syn. wag 1'!L21</f>
        <v>3</v>
      </c>
      <c r="N15" s="10" t="n">
        <f aca="false">'wskaźniki syn. wag 1'!N21</f>
        <v>4</v>
      </c>
      <c r="O15" s="10" t="n">
        <f aca="false">'wskaźniki syn. wag 1'!AC21</f>
        <v>3</v>
      </c>
      <c r="P15" s="10" t="n">
        <f aca="false">'wskaźniki syn. wag 1'!AE21</f>
        <v>10</v>
      </c>
      <c r="Q15" s="10" t="n">
        <f aca="false">'wskaźniki syn. wag 2'!L21</f>
        <v>3</v>
      </c>
      <c r="R15" s="10" t="n">
        <f aca="false">'wskaźniki syn. wag 2'!N21</f>
        <v>4</v>
      </c>
      <c r="S15" s="10" t="n">
        <f aca="false">'wskaźniki syn. wag 2'!AC21</f>
        <v>3</v>
      </c>
      <c r="T15" s="166" t="n">
        <f aca="false">'wskaźniki syn. wag 2'!AE21</f>
        <v>10</v>
      </c>
    </row>
    <row r="16" customFormat="false" ht="13.8" hidden="false" customHeight="false" outlineLevel="0" collapsed="false">
      <c r="L16" s="164" t="s">
        <v>52</v>
      </c>
      <c r="M16" s="165" t="n">
        <f aca="false">'wskaźniki syn. wag 1'!L22</f>
        <v>5</v>
      </c>
      <c r="N16" s="10" t="n">
        <f aca="false">'wskaźniki syn. wag 1'!N22</f>
        <v>3</v>
      </c>
      <c r="O16" s="10" t="n">
        <f aca="false">'wskaźniki syn. wag 1'!AC22</f>
        <v>5</v>
      </c>
      <c r="P16" s="10" t="n">
        <f aca="false">'wskaźniki syn. wag 1'!AE22</f>
        <v>7</v>
      </c>
      <c r="Q16" s="10" t="n">
        <f aca="false">'wskaźniki syn. wag 2'!L22</f>
        <v>5</v>
      </c>
      <c r="R16" s="10" t="n">
        <f aca="false">'wskaźniki syn. wag 2'!N22</f>
        <v>3</v>
      </c>
      <c r="S16" s="10" t="n">
        <f aca="false">'wskaźniki syn. wag 2'!AC22</f>
        <v>4</v>
      </c>
      <c r="T16" s="166" t="n">
        <f aca="false">'wskaźniki syn. wag 2'!AE22</f>
        <v>7</v>
      </c>
    </row>
    <row r="17" customFormat="false" ht="13.8" hidden="false" customHeight="false" outlineLevel="0" collapsed="false">
      <c r="L17" s="164" t="s">
        <v>53</v>
      </c>
      <c r="M17" s="165" t="n">
        <f aca="false">'wskaźniki syn. wag 1'!L23</f>
        <v>11</v>
      </c>
      <c r="N17" s="10" t="n">
        <f aca="false">'wskaźniki syn. wag 1'!N23</f>
        <v>1</v>
      </c>
      <c r="O17" s="10" t="n">
        <f aca="false">'wskaźniki syn. wag 1'!AC23</f>
        <v>11</v>
      </c>
      <c r="P17" s="10" t="n">
        <f aca="false">'wskaźniki syn. wag 1'!AE23</f>
        <v>1</v>
      </c>
      <c r="Q17" s="10" t="n">
        <f aca="false">'wskaźniki syn. wag 2'!L23</f>
        <v>11</v>
      </c>
      <c r="R17" s="10" t="n">
        <f aca="false">'wskaźniki syn. wag 2'!N23</f>
        <v>1</v>
      </c>
      <c r="S17" s="10" t="n">
        <f aca="false">'wskaźniki syn. wag 2'!AC23</f>
        <v>11</v>
      </c>
      <c r="T17" s="166" t="n">
        <f aca="false">'wskaźniki syn. wag 2'!AE23</f>
        <v>1</v>
      </c>
    </row>
    <row r="18" customFormat="false" ht="13.8" hidden="false" customHeight="false" outlineLevel="0" collapsed="false">
      <c r="L18" s="164" t="s">
        <v>54</v>
      </c>
      <c r="M18" s="165" t="n">
        <f aca="false">'wskaźniki syn. wag 1'!L24</f>
        <v>16</v>
      </c>
      <c r="N18" s="10" t="n">
        <f aca="false">'wskaźniki syn. wag 1'!N24</f>
        <v>16</v>
      </c>
      <c r="O18" s="10" t="n">
        <f aca="false">'wskaźniki syn. wag 1'!AC24</f>
        <v>15</v>
      </c>
      <c r="P18" s="10" t="n">
        <f aca="false">'wskaźniki syn. wag 1'!AE24</f>
        <v>5</v>
      </c>
      <c r="Q18" s="10" t="n">
        <f aca="false">'wskaźniki syn. wag 2'!L24</f>
        <v>16</v>
      </c>
      <c r="R18" s="10" t="n">
        <f aca="false">'wskaźniki syn. wag 2'!N24</f>
        <v>16</v>
      </c>
      <c r="S18" s="10" t="n">
        <f aca="false">'wskaźniki syn. wag 2'!AC24</f>
        <v>16</v>
      </c>
      <c r="T18" s="166" t="n">
        <f aca="false">'wskaźniki syn. wag 2'!AE24</f>
        <v>5</v>
      </c>
    </row>
    <row r="19" customFormat="false" ht="13.8" hidden="false" customHeight="false" outlineLevel="0" collapsed="false">
      <c r="L19" s="173" t="s">
        <v>55</v>
      </c>
      <c r="M19" s="174" t="n">
        <f aca="false">'wskaźniki syn. wag 1'!L25</f>
        <v>12</v>
      </c>
      <c r="N19" s="175" t="n">
        <f aca="false">'wskaźniki syn. wag 1'!N25</f>
        <v>8</v>
      </c>
      <c r="O19" s="175" t="n">
        <f aca="false">'wskaźniki syn. wag 1'!AC25</f>
        <v>12</v>
      </c>
      <c r="P19" s="175" t="n">
        <f aca="false">'wskaźniki syn. wag 1'!AE25</f>
        <v>6</v>
      </c>
      <c r="Q19" s="175" t="n">
        <f aca="false">'wskaźniki syn. wag 2'!L25</f>
        <v>13</v>
      </c>
      <c r="R19" s="175" t="n">
        <f aca="false">'wskaźniki syn. wag 2'!N25</f>
        <v>8</v>
      </c>
      <c r="S19" s="175" t="n">
        <f aca="false">'wskaźniki syn. wag 2'!AC25</f>
        <v>13</v>
      </c>
      <c r="T19" s="176" t="n">
        <f aca="false">'wskaźniki syn. wag 2'!AE25</f>
        <v>6</v>
      </c>
    </row>
    <row r="22" customFormat="false" ht="12.8" hidden="false" customHeight="false" outlineLevel="0" collapsed="false">
      <c r="M22" s="153" t="n">
        <v>2017</v>
      </c>
      <c r="N22" s="153"/>
      <c r="O22" s="153"/>
      <c r="P22" s="153"/>
      <c r="Q22" s="153"/>
      <c r="R22" s="153"/>
      <c r="S22" s="153"/>
      <c r="T22" s="153"/>
    </row>
    <row r="23" customFormat="false" ht="18.55" hidden="false" customHeight="false" outlineLevel="0" collapsed="false">
      <c r="B23" s="154" t="s">
        <v>162</v>
      </c>
      <c r="C23" s="154"/>
      <c r="D23" s="154"/>
      <c r="E23" s="154"/>
      <c r="F23" s="154"/>
      <c r="M23" s="155" t="s">
        <v>154</v>
      </c>
      <c r="N23" s="155"/>
      <c r="O23" s="155" t="s">
        <v>155</v>
      </c>
      <c r="P23" s="155"/>
      <c r="Q23" s="155" t="s">
        <v>154</v>
      </c>
      <c r="R23" s="155"/>
      <c r="S23" s="155" t="s">
        <v>155</v>
      </c>
      <c r="T23" s="155"/>
    </row>
    <row r="24" customFormat="false" ht="13.8" hidden="false" customHeight="false" outlineLevel="0" collapsed="false">
      <c r="M24" s="156" t="s">
        <v>156</v>
      </c>
      <c r="N24" s="157" t="s">
        <v>157</v>
      </c>
      <c r="O24" s="156" t="s">
        <v>156</v>
      </c>
      <c r="P24" s="158" t="s">
        <v>158</v>
      </c>
      <c r="Q24" s="156" t="s">
        <v>159</v>
      </c>
      <c r="R24" s="157" t="s">
        <v>160</v>
      </c>
      <c r="S24" s="156" t="s">
        <v>159</v>
      </c>
      <c r="T24" s="158" t="s">
        <v>161</v>
      </c>
    </row>
    <row r="25" customFormat="false" ht="13.8" hidden="false" customHeight="false" outlineLevel="0" collapsed="false">
      <c r="L25" s="159" t="s">
        <v>40</v>
      </c>
      <c r="M25" s="10" t="n">
        <f aca="false">'wskaźniki syn. wag 1'!L26</f>
        <v>6</v>
      </c>
      <c r="N25" s="10" t="n">
        <f aca="false">'wskaźniki syn. wag 1'!N26</f>
        <v>12</v>
      </c>
      <c r="O25" s="10" t="n">
        <f aca="false">'wskaźniki syn. wag 1'!AC26</f>
        <v>7</v>
      </c>
      <c r="P25" s="10" t="n">
        <f aca="false">'wskaźniki syn. wag 1'!AE26</f>
        <v>16</v>
      </c>
      <c r="Q25" s="10" t="n">
        <f aca="false">'wskaźniki syn. wag 2'!L26</f>
        <v>7</v>
      </c>
      <c r="R25" s="10" t="n">
        <f aca="false">'wskaźniki syn. wag 2'!N26</f>
        <v>12</v>
      </c>
      <c r="S25" s="10" t="n">
        <f aca="false">'wskaźniki syn. wag 2'!AC26</f>
        <v>7</v>
      </c>
      <c r="T25" s="10" t="n">
        <f aca="false">'wskaźniki syn. wag 2'!AE26</f>
        <v>16</v>
      </c>
    </row>
    <row r="26" customFormat="false" ht="13.8" hidden="false" customHeight="false" outlineLevel="0" collapsed="false">
      <c r="A26" s="10"/>
      <c r="B26" s="10"/>
      <c r="C26" s="162" t="s">
        <v>154</v>
      </c>
      <c r="D26" s="162"/>
      <c r="E26" s="163" t="s">
        <v>155</v>
      </c>
      <c r="F26" s="163"/>
      <c r="G26" s="162" t="s">
        <v>154</v>
      </c>
      <c r="H26" s="162"/>
      <c r="I26" s="163" t="s">
        <v>155</v>
      </c>
      <c r="J26" s="163"/>
      <c r="L26" s="164" t="s">
        <v>41</v>
      </c>
      <c r="M26" s="10" t="n">
        <f aca="false">'wskaźniki syn. wag 1'!L27</f>
        <v>13</v>
      </c>
      <c r="N26" s="10" t="n">
        <f aca="false">'wskaźniki syn. wag 1'!N27</f>
        <v>14</v>
      </c>
      <c r="O26" s="10" t="n">
        <f aca="false">'wskaźniki syn. wag 1'!AC27</f>
        <v>13</v>
      </c>
      <c r="P26" s="10" t="n">
        <f aca="false">'wskaźniki syn. wag 1'!AE27</f>
        <v>10</v>
      </c>
      <c r="Q26" s="10" t="n">
        <f aca="false">'wskaźniki syn. wag 2'!L27</f>
        <v>12</v>
      </c>
      <c r="R26" s="10" t="n">
        <f aca="false">'wskaźniki syn. wag 2'!N27</f>
        <v>14</v>
      </c>
      <c r="S26" s="10" t="n">
        <f aca="false">'wskaźniki syn. wag 2'!AC27</f>
        <v>12</v>
      </c>
      <c r="T26" s="10" t="n">
        <f aca="false">'wskaźniki syn. wag 2'!AE27</f>
        <v>10</v>
      </c>
    </row>
    <row r="27" customFormat="false" ht="13.8" hidden="false" customHeight="false" outlineLevel="0" collapsed="false">
      <c r="A27" s="10"/>
      <c r="B27" s="167"/>
      <c r="C27" s="168" t="s">
        <v>156</v>
      </c>
      <c r="D27" s="168" t="s">
        <v>157</v>
      </c>
      <c r="E27" s="168" t="s">
        <v>156</v>
      </c>
      <c r="F27" s="168" t="s">
        <v>157</v>
      </c>
      <c r="G27" s="168" t="s">
        <v>159</v>
      </c>
      <c r="H27" s="168" t="s">
        <v>160</v>
      </c>
      <c r="I27" s="168" t="s">
        <v>159</v>
      </c>
      <c r="J27" s="168" t="s">
        <v>160</v>
      </c>
      <c r="L27" s="164" t="s">
        <v>42</v>
      </c>
      <c r="M27" s="10" t="n">
        <f aca="false">'wskaźniki syn. wag 1'!L28</f>
        <v>2</v>
      </c>
      <c r="N27" s="10" t="n">
        <f aca="false">'wskaźniki syn. wag 1'!N28</f>
        <v>4</v>
      </c>
      <c r="O27" s="10" t="n">
        <f aca="false">'wskaźniki syn. wag 1'!AC28</f>
        <v>2</v>
      </c>
      <c r="P27" s="10" t="n">
        <f aca="false">'wskaźniki syn. wag 1'!AE28</f>
        <v>12</v>
      </c>
      <c r="Q27" s="10" t="n">
        <f aca="false">'wskaźniki syn. wag 2'!L28</f>
        <v>2</v>
      </c>
      <c r="R27" s="10" t="n">
        <f aca="false">'wskaźniki syn. wag 2'!N28</f>
        <v>4</v>
      </c>
      <c r="S27" s="10" t="n">
        <f aca="false">'wskaźniki syn. wag 2'!AC28</f>
        <v>1</v>
      </c>
      <c r="T27" s="10" t="n">
        <f aca="false">'wskaźniki syn. wag 2'!AE28</f>
        <v>12</v>
      </c>
    </row>
    <row r="28" customFormat="false" ht="13.8" hidden="false" customHeight="false" outlineLevel="0" collapsed="false">
      <c r="A28" s="169" t="s">
        <v>154</v>
      </c>
      <c r="B28" s="168" t="s">
        <v>156</v>
      </c>
      <c r="C28" s="0" t="n">
        <f aca="false">CORREL($M$25:$M$40,M$25:M$40)</f>
        <v>1</v>
      </c>
      <c r="D28" s="0" t="n">
        <f aca="false">CORREL($M$25:$M$40,N$25:N$40)</f>
        <v>0.641176470588235</v>
      </c>
      <c r="E28" s="0" t="n">
        <f aca="false">CORREL($M$25:$M$40,O$25:O$40)</f>
        <v>0.988235294117647</v>
      </c>
      <c r="F28" s="0" t="n">
        <f aca="false">CORREL($M$25:$M$40,P$25:P$40)</f>
        <v>-0.614705882352941</v>
      </c>
      <c r="G28" s="0" t="n">
        <f aca="false">CORREL($M$25:$M$40,Q$25:Q$40)</f>
        <v>0.985294117647059</v>
      </c>
      <c r="H28" s="0" t="n">
        <f aca="false">CORREL($M$25:$M$40,R$25:R$40)</f>
        <v>0.641176470588235</v>
      </c>
      <c r="I28" s="0" t="n">
        <f aca="false">CORREL($M$25:$M$40,S$25:S$40)</f>
        <v>0.976470588235294</v>
      </c>
      <c r="J28" s="0" t="n">
        <f aca="false">CORREL($M$25:$M$40,T$25:T$40)</f>
        <v>-0.614705882352941</v>
      </c>
      <c r="L28" s="164" t="s">
        <v>43</v>
      </c>
      <c r="M28" s="10" t="n">
        <f aca="false">'wskaźniki syn. wag 1'!L29</f>
        <v>14</v>
      </c>
      <c r="N28" s="10" t="n">
        <f aca="false">'wskaźniki syn. wag 1'!N29</f>
        <v>10</v>
      </c>
      <c r="O28" s="10" t="n">
        <f aca="false">'wskaźniki syn. wag 1'!AC29</f>
        <v>14</v>
      </c>
      <c r="P28" s="10" t="n">
        <f aca="false">'wskaźniki syn. wag 1'!AE29</f>
        <v>5</v>
      </c>
      <c r="Q28" s="10" t="n">
        <f aca="false">'wskaźniki syn. wag 2'!L29</f>
        <v>14</v>
      </c>
      <c r="R28" s="10" t="n">
        <f aca="false">'wskaźniki syn. wag 2'!N29</f>
        <v>10</v>
      </c>
      <c r="S28" s="10" t="n">
        <f aca="false">'wskaźniki syn. wag 2'!AC29</f>
        <v>14</v>
      </c>
      <c r="T28" s="10" t="n">
        <f aca="false">'wskaźniki syn. wag 2'!AE29</f>
        <v>5</v>
      </c>
    </row>
    <row r="29" customFormat="false" ht="13.8" hidden="false" customHeight="false" outlineLevel="0" collapsed="false">
      <c r="A29" s="169"/>
      <c r="B29" s="168" t="s">
        <v>157</v>
      </c>
      <c r="C29" s="0" t="n">
        <f aca="false">CORREL($N$25:$N$40,M$25:M$40)</f>
        <v>0.641176470588235</v>
      </c>
      <c r="D29" s="0" t="n">
        <f aca="false">CORREL($N$25:$N$40,N$25:N$40)</f>
        <v>1</v>
      </c>
      <c r="E29" s="0" t="n">
        <f aca="false">CORREL($N$25:$N$40,O$25:O$40)</f>
        <v>0.670588235294118</v>
      </c>
      <c r="F29" s="0" t="n">
        <f aca="false">CORREL($N$25:$N$40,P$25:P$40)</f>
        <v>0.0823529411764706</v>
      </c>
      <c r="G29" s="0" t="n">
        <f aca="false">CORREL($N$25:$N$40,Q$25:Q$40)</f>
        <v>0.655882352941176</v>
      </c>
      <c r="H29" s="0" t="n">
        <f aca="false">CORREL($N$25:$N$40,R$25:R$40)</f>
        <v>1</v>
      </c>
      <c r="I29" s="0" t="n">
        <f aca="false">CORREL($N$25:$N$40,S$25:S$40)</f>
        <v>0.673529411764706</v>
      </c>
      <c r="J29" s="0" t="n">
        <f aca="false">CORREL($N$25:$N$40,T$25:T$40)</f>
        <v>0.0823529411764706</v>
      </c>
      <c r="L29" s="164" t="s">
        <v>44</v>
      </c>
      <c r="M29" s="10" t="n">
        <f aca="false">'wskaźniki syn. wag 1'!L30</f>
        <v>1</v>
      </c>
      <c r="N29" s="10" t="n">
        <f aca="false">'wskaźniki syn. wag 1'!N30</f>
        <v>5</v>
      </c>
      <c r="O29" s="10" t="n">
        <f aca="false">'wskaźniki syn. wag 1'!AC30</f>
        <v>1</v>
      </c>
      <c r="P29" s="10" t="n">
        <f aca="false">'wskaźniki syn. wag 1'!AE30</f>
        <v>11</v>
      </c>
      <c r="Q29" s="10" t="n">
        <f aca="false">'wskaźniki syn. wag 2'!L30</f>
        <v>1</v>
      </c>
      <c r="R29" s="10" t="n">
        <f aca="false">'wskaźniki syn. wag 2'!N30</f>
        <v>5</v>
      </c>
      <c r="S29" s="10" t="n">
        <f aca="false">'wskaźniki syn. wag 2'!AC30</f>
        <v>2</v>
      </c>
      <c r="T29" s="10" t="n">
        <f aca="false">'wskaźniki syn. wag 2'!AE30</f>
        <v>11</v>
      </c>
    </row>
    <row r="30" customFormat="false" ht="13.8" hidden="false" customHeight="false" outlineLevel="0" collapsed="false">
      <c r="A30" s="169" t="s">
        <v>155</v>
      </c>
      <c r="B30" s="168" t="s">
        <v>156</v>
      </c>
      <c r="C30" s="0" t="n">
        <f aca="false">CORREL($O$25:$O$40,M$25:M$40)</f>
        <v>0.988235294117647</v>
      </c>
      <c r="D30" s="0" t="n">
        <f aca="false">CORREL($O$25:$O$40,N$25:N$40)</f>
        <v>0.670588235294118</v>
      </c>
      <c r="E30" s="0" t="n">
        <f aca="false">CORREL($O$25:$O$40,O$25:O$40)</f>
        <v>1</v>
      </c>
      <c r="F30" s="0" t="n">
        <f aca="false">CORREL($O$25:$O$40,P$25:P$40)</f>
        <v>-0.570588235294118</v>
      </c>
      <c r="G30" s="0" t="n">
        <f aca="false">CORREL($O$25:$O$40,Q$25:Q$40)</f>
        <v>0.991176470588235</v>
      </c>
      <c r="H30" s="0" t="n">
        <f aca="false">CORREL($O$25:$O$40,R$25:R$40)</f>
        <v>0.670588235294118</v>
      </c>
      <c r="I30" s="0" t="n">
        <f aca="false">CORREL($O$25:$O$40,S$25:S$40)</f>
        <v>0.991176470588235</v>
      </c>
      <c r="J30" s="0" t="n">
        <f aca="false">CORREL($O$25:$O$40,T$25:T$40)</f>
        <v>-0.570588235294118</v>
      </c>
      <c r="L30" s="164" t="s">
        <v>45</v>
      </c>
      <c r="M30" s="10" t="n">
        <f aca="false">'wskaźniki syn. wag 1'!L31</f>
        <v>5</v>
      </c>
      <c r="N30" s="10" t="n">
        <f aca="false">'wskaźniki syn. wag 1'!N31</f>
        <v>7</v>
      </c>
      <c r="O30" s="10" t="n">
        <f aca="false">'wskaźniki syn. wag 1'!AC31</f>
        <v>6</v>
      </c>
      <c r="P30" s="10" t="n">
        <f aca="false">'wskaźniki syn. wag 1'!AE31</f>
        <v>14</v>
      </c>
      <c r="Q30" s="10" t="n">
        <f aca="false">'wskaźniki syn. wag 2'!L31</f>
        <v>5</v>
      </c>
      <c r="R30" s="10" t="n">
        <f aca="false">'wskaźniki syn. wag 2'!N31</f>
        <v>7</v>
      </c>
      <c r="S30" s="10" t="n">
        <f aca="false">'wskaźniki syn. wag 2'!AC31</f>
        <v>6</v>
      </c>
      <c r="T30" s="10" t="n">
        <f aca="false">'wskaźniki syn. wag 2'!AE31</f>
        <v>14</v>
      </c>
    </row>
    <row r="31" customFormat="false" ht="13.8" hidden="false" customHeight="false" outlineLevel="0" collapsed="false">
      <c r="A31" s="169"/>
      <c r="B31" s="168" t="s">
        <v>157</v>
      </c>
      <c r="C31" s="0" t="n">
        <f aca="false">CORREL($P$25:$P$40,M$25:M$40)</f>
        <v>-0.614705882352941</v>
      </c>
      <c r="D31" s="0" t="n">
        <f aca="false">CORREL($P$25:$P$40,N$25:N$40)</f>
        <v>0.0823529411764706</v>
      </c>
      <c r="E31" s="0" t="n">
        <f aca="false">CORREL($P$25:$P$40,O$25:O$40)</f>
        <v>-0.570588235294118</v>
      </c>
      <c r="F31" s="0" t="n">
        <f aca="false">CORREL($P$25:$P$40,P$25:P$40)</f>
        <v>1</v>
      </c>
      <c r="G31" s="0" t="n">
        <f aca="false">CORREL($P$25:$P$40,Q$25:Q$40)</f>
        <v>-0.597058823529412</v>
      </c>
      <c r="H31" s="0" t="n">
        <f aca="false">CORREL($P$25:$P$40,R$25:R$40)</f>
        <v>0.0823529411764706</v>
      </c>
      <c r="I31" s="0" t="n">
        <f aca="false">CORREL($P$25:$P$40,S$25:S$40)</f>
        <v>-0.570588235294118</v>
      </c>
      <c r="J31" s="0" t="n">
        <f aca="false">CORREL($P$25:$P$40,T$25:T$40)</f>
        <v>1</v>
      </c>
      <c r="L31" s="164" t="s">
        <v>46</v>
      </c>
      <c r="M31" s="10" t="n">
        <f aca="false">'wskaźniki syn. wag 1'!L32</f>
        <v>8</v>
      </c>
      <c r="N31" s="10" t="n">
        <f aca="false">'wskaźniki syn. wag 1'!N32</f>
        <v>6</v>
      </c>
      <c r="O31" s="10" t="n">
        <f aca="false">'wskaźniki syn. wag 1'!AC32</f>
        <v>8</v>
      </c>
      <c r="P31" s="10" t="n">
        <f aca="false">'wskaźniki syn. wag 1'!AE32</f>
        <v>9</v>
      </c>
      <c r="Q31" s="10" t="n">
        <f aca="false">'wskaźniki syn. wag 2'!L32</f>
        <v>8</v>
      </c>
      <c r="R31" s="10" t="n">
        <f aca="false">'wskaźniki syn. wag 2'!N32</f>
        <v>6</v>
      </c>
      <c r="S31" s="10" t="n">
        <f aca="false">'wskaźniki syn. wag 2'!AC32</f>
        <v>8</v>
      </c>
      <c r="T31" s="10" t="n">
        <f aca="false">'wskaźniki syn. wag 2'!AE32</f>
        <v>9</v>
      </c>
    </row>
    <row r="32" customFormat="false" ht="13.8" hidden="false" customHeight="false" outlineLevel="0" collapsed="false">
      <c r="A32" s="169" t="s">
        <v>154</v>
      </c>
      <c r="B32" s="168" t="s">
        <v>159</v>
      </c>
      <c r="C32" s="0" t="n">
        <f aca="false">CORREL($Q$25:$Q$40,M$25:M$40)</f>
        <v>0.985294117647059</v>
      </c>
      <c r="D32" s="0" t="n">
        <f aca="false">CORREL($Q$25:$Q$40,N$25:N$40)</f>
        <v>0.655882352941176</v>
      </c>
      <c r="E32" s="0" t="n">
        <f aca="false">CORREL($Q$25:$Q$40,O$25:O$40)</f>
        <v>0.991176470588235</v>
      </c>
      <c r="F32" s="0" t="n">
        <f aca="false">CORREL($Q$25:$Q$40,P$25:P$40)</f>
        <v>-0.597058823529412</v>
      </c>
      <c r="G32" s="0" t="n">
        <f aca="false">CORREL($Q$25:$Q$40,Q$25:Q$40)</f>
        <v>1</v>
      </c>
      <c r="H32" s="0" t="n">
        <f aca="false">CORREL($Q$25:$Q$40,R$25:R$40)</f>
        <v>0.655882352941176</v>
      </c>
      <c r="I32" s="0" t="n">
        <f aca="false">CORREL($Q$25:$Q$40,S$25:S$40)</f>
        <v>0.994117647058824</v>
      </c>
      <c r="J32" s="0" t="n">
        <f aca="false">CORREL($Q$25:$Q$40,T$25:T$40)</f>
        <v>-0.597058823529412</v>
      </c>
      <c r="L32" s="164" t="s">
        <v>47</v>
      </c>
      <c r="M32" s="10" t="n">
        <f aca="false">'wskaźniki syn. wag 1'!L33</f>
        <v>9</v>
      </c>
      <c r="N32" s="10" t="n">
        <f aca="false">'wskaźniki syn. wag 1'!N33</f>
        <v>13</v>
      </c>
      <c r="O32" s="10" t="n">
        <f aca="false">'wskaźniki syn. wag 1'!AC33</f>
        <v>9</v>
      </c>
      <c r="P32" s="10" t="n">
        <f aca="false">'wskaźniki syn. wag 1'!AE33</f>
        <v>13</v>
      </c>
      <c r="Q32" s="10" t="n">
        <f aca="false">'wskaźniki syn. wag 2'!L33</f>
        <v>10</v>
      </c>
      <c r="R32" s="10" t="n">
        <f aca="false">'wskaźniki syn. wag 2'!N33</f>
        <v>13</v>
      </c>
      <c r="S32" s="10" t="n">
        <f aca="false">'wskaźniki syn. wag 2'!AC33</f>
        <v>10</v>
      </c>
      <c r="T32" s="10" t="n">
        <f aca="false">'wskaźniki syn. wag 2'!AE33</f>
        <v>13</v>
      </c>
    </row>
    <row r="33" customFormat="false" ht="13.8" hidden="false" customHeight="false" outlineLevel="0" collapsed="false">
      <c r="A33" s="169"/>
      <c r="B33" s="168" t="s">
        <v>160</v>
      </c>
      <c r="C33" s="0" t="n">
        <f aca="false">CORREL($R$25:$R$40,M$25:M$40)</f>
        <v>0.641176470588235</v>
      </c>
      <c r="D33" s="0" t="n">
        <f aca="false">CORREL($R$25:$R$40,N$25:N$40)</f>
        <v>1</v>
      </c>
      <c r="E33" s="0" t="n">
        <f aca="false">CORREL($R$25:$R$40,O$25:O$40)</f>
        <v>0.670588235294118</v>
      </c>
      <c r="F33" s="0" t="n">
        <f aca="false">CORREL($R$25:$R$40,P$25:P$40)</f>
        <v>0.0823529411764706</v>
      </c>
      <c r="G33" s="0" t="n">
        <f aca="false">CORREL($R$25:$R$40,Q$25:Q$40)</f>
        <v>0.655882352941176</v>
      </c>
      <c r="H33" s="0" t="n">
        <f aca="false">CORREL($R$25:$R$40,R$25:R$40)</f>
        <v>1</v>
      </c>
      <c r="I33" s="0" t="n">
        <f aca="false">CORREL($R$25:$R$40,S$25:S$40)</f>
        <v>0.673529411764706</v>
      </c>
      <c r="J33" s="0" t="n">
        <f aca="false">CORREL($R$25:$R$40,T$25:T$40)</f>
        <v>0.0823529411764706</v>
      </c>
      <c r="L33" s="164" t="s">
        <v>48</v>
      </c>
      <c r="M33" s="10" t="n">
        <f aca="false">'wskaźniki syn. wag 1'!L34</f>
        <v>11</v>
      </c>
      <c r="N33" s="10" t="n">
        <f aca="false">'wskaźniki syn. wag 1'!N34</f>
        <v>8</v>
      </c>
      <c r="O33" s="10" t="n">
        <f aca="false">'wskaźniki syn. wag 1'!AC34</f>
        <v>10</v>
      </c>
      <c r="P33" s="10" t="n">
        <f aca="false">'wskaźniki syn. wag 1'!AE34</f>
        <v>8</v>
      </c>
      <c r="Q33" s="10" t="n">
        <f aca="false">'wskaźniki syn. wag 2'!L34</f>
        <v>9</v>
      </c>
      <c r="R33" s="10" t="n">
        <f aca="false">'wskaźniki syn. wag 2'!N34</f>
        <v>8</v>
      </c>
      <c r="S33" s="10" t="n">
        <f aca="false">'wskaźniki syn. wag 2'!AC34</f>
        <v>9</v>
      </c>
      <c r="T33" s="10" t="n">
        <f aca="false">'wskaźniki syn. wag 2'!AE34</f>
        <v>8</v>
      </c>
    </row>
    <row r="34" customFormat="false" ht="13.8" hidden="false" customHeight="false" outlineLevel="0" collapsed="false">
      <c r="A34" s="169" t="s">
        <v>155</v>
      </c>
      <c r="B34" s="168" t="s">
        <v>159</v>
      </c>
      <c r="C34" s="0" t="n">
        <f aca="false">CORREL($S$25:$S$40,M$25:M$40)</f>
        <v>0.976470588235294</v>
      </c>
      <c r="D34" s="0" t="n">
        <f aca="false">CORREL($S$25:$S$40,N$25:N$40)</f>
        <v>0.673529411764706</v>
      </c>
      <c r="E34" s="0" t="n">
        <f aca="false">CORREL($S$25:$S$40,O$25:O$40)</f>
        <v>0.991176470588235</v>
      </c>
      <c r="F34" s="0" t="n">
        <f aca="false">CORREL($S$25:$S$40,P$25:P$40)</f>
        <v>-0.570588235294118</v>
      </c>
      <c r="G34" s="0" t="n">
        <f aca="false">CORREL($S$25:$S$40,Q$25:Q$40)</f>
        <v>0.994117647058824</v>
      </c>
      <c r="H34" s="0" t="n">
        <f aca="false">CORREL($S$25:$S$40,R$25:R$40)</f>
        <v>0.673529411764706</v>
      </c>
      <c r="I34" s="0" t="n">
        <f aca="false">CORREL($S$25:$S$40,S$25:S$40)</f>
        <v>1</v>
      </c>
      <c r="J34" s="0" t="n">
        <f aca="false">CORREL($S$25:$S$40,T$25:T$40)</f>
        <v>-0.570588235294118</v>
      </c>
      <c r="L34" s="164" t="s">
        <v>49</v>
      </c>
      <c r="M34" s="10" t="n">
        <f aca="false">'wskaźniki syn. wag 1'!L35</f>
        <v>4</v>
      </c>
      <c r="N34" s="10" t="n">
        <f aca="false">'wskaźniki syn. wag 1'!N35</f>
        <v>11</v>
      </c>
      <c r="O34" s="10" t="n">
        <f aca="false">'wskaźniki syn. wag 1'!AC35</f>
        <v>4</v>
      </c>
      <c r="P34" s="10" t="n">
        <f aca="false">'wskaźniki syn. wag 1'!AE35</f>
        <v>15</v>
      </c>
      <c r="Q34" s="10" t="n">
        <f aca="false">'wskaźniki syn. wag 2'!L35</f>
        <v>4</v>
      </c>
      <c r="R34" s="10" t="n">
        <f aca="false">'wskaźniki syn. wag 2'!N35</f>
        <v>11</v>
      </c>
      <c r="S34" s="10" t="n">
        <f aca="false">'wskaźniki syn. wag 2'!AC35</f>
        <v>4</v>
      </c>
      <c r="T34" s="10" t="n">
        <f aca="false">'wskaźniki syn. wag 2'!AE35</f>
        <v>15</v>
      </c>
    </row>
    <row r="35" customFormat="false" ht="13.8" hidden="false" customHeight="false" outlineLevel="0" collapsed="false">
      <c r="A35" s="169"/>
      <c r="B35" s="168" t="s">
        <v>160</v>
      </c>
      <c r="C35" s="0" t="n">
        <f aca="false">CORREL($T$25:$T$40,M$25:M$40)</f>
        <v>-0.614705882352941</v>
      </c>
      <c r="D35" s="0" t="n">
        <f aca="false">CORREL($T$25:$T$40,N$25:N$40)</f>
        <v>0.0823529411764706</v>
      </c>
      <c r="E35" s="0" t="n">
        <f aca="false">CORREL($T$25:$T$40,O$25:O$40)</f>
        <v>-0.570588235294118</v>
      </c>
      <c r="F35" s="0" t="n">
        <f aca="false">CORREL($T$25:$T$40,P$25:P$40)</f>
        <v>1</v>
      </c>
      <c r="G35" s="0" t="n">
        <f aca="false">CORREL($T$25:$T$40,Q$25:Q$40)</f>
        <v>-0.597058823529412</v>
      </c>
      <c r="H35" s="0" t="n">
        <f aca="false">CORREL($T$25:$T$40,R$25:R$40)</f>
        <v>0.0823529411764706</v>
      </c>
      <c r="I35" s="0" t="n">
        <f aca="false">CORREL($T$25:$T$40,S$25:S$40)</f>
        <v>-0.570588235294118</v>
      </c>
      <c r="J35" s="0" t="n">
        <f aca="false">CORREL($T$25:$T$40,T$25:T$40)</f>
        <v>1</v>
      </c>
      <c r="L35" s="164" t="s">
        <v>50</v>
      </c>
      <c r="M35" s="10" t="n">
        <f aca="false">'wskaźniki syn. wag 1'!L36</f>
        <v>16</v>
      </c>
      <c r="N35" s="10" t="n">
        <f aca="false">'wskaźniki syn. wag 1'!N36</f>
        <v>15</v>
      </c>
      <c r="O35" s="10" t="n">
        <f aca="false">'wskaźniki syn. wag 1'!AC36</f>
        <v>16</v>
      </c>
      <c r="P35" s="10" t="n">
        <f aca="false">'wskaźniki syn. wag 1'!AE36</f>
        <v>3</v>
      </c>
      <c r="Q35" s="10" t="n">
        <f aca="false">'wskaźniki syn. wag 2'!L36</f>
        <v>16</v>
      </c>
      <c r="R35" s="10" t="n">
        <f aca="false">'wskaźniki syn. wag 2'!N36</f>
        <v>15</v>
      </c>
      <c r="S35" s="10" t="n">
        <f aca="false">'wskaźniki syn. wag 2'!AC36</f>
        <v>16</v>
      </c>
      <c r="T35" s="10" t="n">
        <f aca="false">'wskaźniki syn. wag 2'!AE36</f>
        <v>3</v>
      </c>
    </row>
    <row r="36" customFormat="false" ht="13.8" hidden="false" customHeight="false" outlineLevel="0" collapsed="false">
      <c r="C36" s="170" t="n">
        <f aca="false">SUM(C28:C31)</f>
        <v>2.01470588235294</v>
      </c>
      <c r="D36" s="170" t="n">
        <f aca="false">SUM(D28:D31)</f>
        <v>2.39411764705882</v>
      </c>
      <c r="E36" s="170" t="n">
        <f aca="false">SUM(E28:E31)</f>
        <v>2.08823529411765</v>
      </c>
      <c r="F36" s="177" t="n">
        <f aca="false">SUM(F28:F31)</f>
        <v>-0.102941176470588</v>
      </c>
      <c r="G36" s="170" t="n">
        <f aca="false">SUM(G31:G34)</f>
        <v>2.05294117647059</v>
      </c>
      <c r="H36" s="172" t="n">
        <f aca="false">SUM(H31:H34)</f>
        <v>2.41176470588235</v>
      </c>
      <c r="I36" s="170" t="n">
        <f aca="false">SUM(I31:I34)</f>
        <v>2.09705882352941</v>
      </c>
      <c r="J36" s="177" t="n">
        <f aca="false">SUM(J31:J34)</f>
        <v>-0.0852941176470587</v>
      </c>
      <c r="L36" s="164" t="s">
        <v>51</v>
      </c>
      <c r="M36" s="10" t="n">
        <f aca="false">'wskaźniki syn. wag 1'!L37</f>
        <v>3</v>
      </c>
      <c r="N36" s="10" t="n">
        <f aca="false">'wskaźniki syn. wag 1'!N37</f>
        <v>1</v>
      </c>
      <c r="O36" s="10" t="n">
        <f aca="false">'wskaźniki syn. wag 1'!AC37</f>
        <v>3</v>
      </c>
      <c r="P36" s="10" t="n">
        <f aca="false">'wskaźniki syn. wag 1'!AE37</f>
        <v>7</v>
      </c>
      <c r="Q36" s="10" t="n">
        <f aca="false">'wskaźniki syn. wag 2'!L37</f>
        <v>3</v>
      </c>
      <c r="R36" s="10" t="n">
        <f aca="false">'wskaźniki syn. wag 2'!N37</f>
        <v>1</v>
      </c>
      <c r="S36" s="10" t="n">
        <f aca="false">'wskaźniki syn. wag 2'!AC37</f>
        <v>3</v>
      </c>
      <c r="T36" s="10" t="n">
        <f aca="false">'wskaźniki syn. wag 2'!AE37</f>
        <v>7</v>
      </c>
    </row>
    <row r="37" customFormat="false" ht="13.8" hidden="false" customHeight="false" outlineLevel="0" collapsed="false">
      <c r="L37" s="164" t="s">
        <v>52</v>
      </c>
      <c r="M37" s="10" t="n">
        <f aca="false">'wskaźniki syn. wag 1'!L38</f>
        <v>7</v>
      </c>
      <c r="N37" s="10" t="n">
        <f aca="false">'wskaźniki syn. wag 1'!N38</f>
        <v>2</v>
      </c>
      <c r="O37" s="10" t="n">
        <f aca="false">'wskaźniki syn. wag 1'!AC38</f>
        <v>5</v>
      </c>
      <c r="P37" s="10" t="n">
        <f aca="false">'wskaźniki syn. wag 1'!AE38</f>
        <v>4</v>
      </c>
      <c r="Q37" s="10" t="n">
        <f aca="false">'wskaźniki syn. wag 2'!L38</f>
        <v>6</v>
      </c>
      <c r="R37" s="10" t="n">
        <f aca="false">'wskaźniki syn. wag 2'!N38</f>
        <v>2</v>
      </c>
      <c r="S37" s="10" t="n">
        <f aca="false">'wskaźniki syn. wag 2'!AC38</f>
        <v>5</v>
      </c>
      <c r="T37" s="10" t="n">
        <f aca="false">'wskaźniki syn. wag 2'!AE38</f>
        <v>4</v>
      </c>
    </row>
    <row r="38" customFormat="false" ht="13.8" hidden="false" customHeight="false" outlineLevel="0" collapsed="false">
      <c r="L38" s="164" t="s">
        <v>53</v>
      </c>
      <c r="M38" s="10" t="n">
        <f aca="false">'wskaźniki syn. wag 1'!L39</f>
        <v>10</v>
      </c>
      <c r="N38" s="10" t="n">
        <f aca="false">'wskaźniki syn. wag 1'!N39</f>
        <v>3</v>
      </c>
      <c r="O38" s="10" t="n">
        <f aca="false">'wskaźniki syn. wag 1'!AC39</f>
        <v>11</v>
      </c>
      <c r="P38" s="10" t="n">
        <f aca="false">'wskaźniki syn. wag 1'!AE39</f>
        <v>1</v>
      </c>
      <c r="Q38" s="10" t="n">
        <f aca="false">'wskaźniki syn. wag 2'!L39</f>
        <v>11</v>
      </c>
      <c r="R38" s="10" t="n">
        <f aca="false">'wskaźniki syn. wag 2'!N39</f>
        <v>3</v>
      </c>
      <c r="S38" s="10" t="n">
        <f aca="false">'wskaźniki syn. wag 2'!AC39</f>
        <v>11</v>
      </c>
      <c r="T38" s="10" t="n">
        <f aca="false">'wskaźniki syn. wag 2'!AE39</f>
        <v>1</v>
      </c>
    </row>
    <row r="39" customFormat="false" ht="13.8" hidden="false" customHeight="false" outlineLevel="0" collapsed="false">
      <c r="L39" s="164" t="s">
        <v>54</v>
      </c>
      <c r="M39" s="10" t="n">
        <f aca="false">'wskaźniki syn. wag 1'!L40</f>
        <v>15</v>
      </c>
      <c r="N39" s="10" t="n">
        <f aca="false">'wskaźniki syn. wag 1'!N40</f>
        <v>16</v>
      </c>
      <c r="O39" s="10" t="n">
        <f aca="false">'wskaźniki syn. wag 1'!AC40</f>
        <v>15</v>
      </c>
      <c r="P39" s="10" t="n">
        <f aca="false">'wskaźniki syn. wag 1'!AE40</f>
        <v>2</v>
      </c>
      <c r="Q39" s="10" t="n">
        <f aca="false">'wskaźniki syn. wag 2'!L40</f>
        <v>15</v>
      </c>
      <c r="R39" s="10" t="n">
        <f aca="false">'wskaźniki syn. wag 2'!N40</f>
        <v>16</v>
      </c>
      <c r="S39" s="10" t="n">
        <f aca="false">'wskaźniki syn. wag 2'!AC40</f>
        <v>15</v>
      </c>
      <c r="T39" s="10" t="n">
        <f aca="false">'wskaźniki syn. wag 2'!AE40</f>
        <v>2</v>
      </c>
    </row>
    <row r="40" customFormat="false" ht="13.8" hidden="false" customHeight="false" outlineLevel="0" collapsed="false">
      <c r="L40" s="173" t="s">
        <v>55</v>
      </c>
      <c r="M40" s="10" t="n">
        <f aca="false">'wskaźniki syn. wag 1'!L41</f>
        <v>12</v>
      </c>
      <c r="N40" s="10" t="n">
        <f aca="false">'wskaźniki syn. wag 1'!N41</f>
        <v>9</v>
      </c>
      <c r="O40" s="10" t="n">
        <f aca="false">'wskaźniki syn. wag 1'!AC41</f>
        <v>12</v>
      </c>
      <c r="P40" s="10" t="n">
        <f aca="false">'wskaźniki syn. wag 1'!AE41</f>
        <v>6</v>
      </c>
      <c r="Q40" s="10" t="n">
        <f aca="false">'wskaźniki syn. wag 2'!L41</f>
        <v>13</v>
      </c>
      <c r="R40" s="10" t="n">
        <f aca="false">'wskaźniki syn. wag 2'!N41</f>
        <v>9</v>
      </c>
      <c r="S40" s="10" t="n">
        <f aca="false">'wskaźniki syn. wag 2'!AC41</f>
        <v>13</v>
      </c>
      <c r="T40" s="10" t="n">
        <f aca="false">'wskaźniki syn. wag 2'!AE41</f>
        <v>6</v>
      </c>
    </row>
    <row r="41" customFormat="false" ht="12.8" hidden="false" customHeight="false" outlineLevel="0" collapsed="false">
      <c r="G41" s="41"/>
      <c r="M41" s="0" t="n">
        <f aca="false">AVERAGE(M25:M40)</f>
        <v>8.5</v>
      </c>
      <c r="N41" s="0" t="n">
        <f aca="false">AVERAGE(N25:N40)</f>
        <v>8.5</v>
      </c>
      <c r="O41" s="0" t="n">
        <f aca="false">AVERAGE(O25:O40)</f>
        <v>8.5</v>
      </c>
      <c r="P41" s="0" t="n">
        <f aca="false">AVERAGE(P25:P40)</f>
        <v>8.5</v>
      </c>
      <c r="Q41" s="0" t="n">
        <f aca="false">AVERAGE(Q25:Q40)</f>
        <v>8.5</v>
      </c>
      <c r="R41" s="0" t="n">
        <f aca="false">AVERAGE(R25:R40)</f>
        <v>8.5</v>
      </c>
      <c r="S41" s="0" t="n">
        <f aca="false">AVERAGE(S25:S40)</f>
        <v>8.5</v>
      </c>
      <c r="T41" s="0" t="n">
        <f aca="false">AVERAGE(T25:T40)</f>
        <v>8.5</v>
      </c>
    </row>
    <row r="43" customFormat="false" ht="19.7" hidden="false" customHeight="false" outlineLevel="0" collapsed="false">
      <c r="B43" s="79" t="s">
        <v>163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9" customFormat="false" ht="18.55" hidden="false" customHeight="false" outlineLevel="0" collapsed="false">
      <c r="A49" s="178" t="n">
        <v>2015</v>
      </c>
      <c r="B49" s="178"/>
      <c r="C49" s="178"/>
      <c r="D49" s="178"/>
      <c r="E49" s="178"/>
      <c r="F49" s="178"/>
      <c r="G49" s="178"/>
      <c r="H49" s="178"/>
      <c r="I49" s="178"/>
      <c r="J49" s="179" t="n">
        <v>2017</v>
      </c>
      <c r="K49" s="179"/>
      <c r="L49" s="179"/>
      <c r="M49" s="179"/>
      <c r="N49" s="179"/>
      <c r="O49" s="179"/>
      <c r="P49" s="179"/>
      <c r="Q49" s="179"/>
    </row>
    <row r="50" customFormat="false" ht="12.8" hidden="false" customHeight="false" outlineLevel="0" collapsed="false">
      <c r="A50" s="123" t="s">
        <v>135</v>
      </c>
      <c r="B50" s="90" t="s">
        <v>101</v>
      </c>
      <c r="C50" s="90" t="s">
        <v>102</v>
      </c>
      <c r="D50" s="90" t="s">
        <v>103</v>
      </c>
      <c r="E50" s="90" t="s">
        <v>104</v>
      </c>
      <c r="F50" s="90" t="s">
        <v>105</v>
      </c>
      <c r="G50" s="90" t="s">
        <v>106</v>
      </c>
      <c r="H50" s="90" t="s">
        <v>107</v>
      </c>
      <c r="I50" s="90" t="s">
        <v>108</v>
      </c>
      <c r="J50" s="90" t="s">
        <v>101</v>
      </c>
      <c r="K50" s="90" t="s">
        <v>102</v>
      </c>
      <c r="L50" s="90" t="s">
        <v>103</v>
      </c>
      <c r="M50" s="90" t="s">
        <v>104</v>
      </c>
      <c r="N50" s="90" t="s">
        <v>105</v>
      </c>
      <c r="O50" s="90" t="s">
        <v>106</v>
      </c>
      <c r="P50" s="90" t="s">
        <v>107</v>
      </c>
      <c r="Q50" s="90" t="s">
        <v>108</v>
      </c>
    </row>
    <row r="51" customFormat="false" ht="12.8" hidden="false" customHeight="false" outlineLevel="0" collapsed="false">
      <c r="A51" s="124" t="s">
        <v>59</v>
      </c>
      <c r="B51" s="126" t="n">
        <f aca="false">normalizacje!B6</f>
        <v>0.423656525447825</v>
      </c>
      <c r="C51" s="126" t="n">
        <f aca="false">normalizacje!C6</f>
        <v>0.285714285714286</v>
      </c>
      <c r="D51" s="126" t="n">
        <f aca="false">normalizacje!D6</f>
        <v>0.571084337349398</v>
      </c>
      <c r="E51" s="126" t="n">
        <f aca="false">normalizacje!E6</f>
        <v>0.5625</v>
      </c>
      <c r="F51" s="126" t="n">
        <f aca="false">normalizacje!F6</f>
        <v>0.427083333333333</v>
      </c>
      <c r="G51" s="126" t="n">
        <f aca="false">normalizacje!G6</f>
        <v>0.666666666666667</v>
      </c>
      <c r="H51" s="126" t="n">
        <f aca="false">normalizacje!H6</f>
        <v>0.5</v>
      </c>
      <c r="I51" s="180" t="n">
        <f aca="false">normalizacje!I6</f>
        <v>0.594339622641509</v>
      </c>
      <c r="J51" s="131" t="n">
        <f aca="false">normalizacje!B22</f>
        <v>0.455786181404606</v>
      </c>
      <c r="K51" s="131" t="n">
        <f aca="false">normalizacje!C22</f>
        <v>0.333333333333333</v>
      </c>
      <c r="L51" s="131" t="n">
        <f aca="false">normalizacje!D22</f>
        <v>0.660240963855422</v>
      </c>
      <c r="M51" s="131" t="n">
        <f aca="false">normalizacje!E22</f>
        <v>0.625</v>
      </c>
      <c r="N51" s="131" t="n">
        <f aca="false">normalizacje!F22</f>
        <v>0.498958333333333</v>
      </c>
      <c r="O51" s="131" t="n">
        <f aca="false">normalizacje!G22</f>
        <v>0.666666666666667</v>
      </c>
      <c r="P51" s="131" t="n">
        <f aca="false">normalizacje!H22</f>
        <v>0.490196078431372</v>
      </c>
      <c r="Q51" s="131" t="n">
        <f aca="false">normalizacje!I22</f>
        <v>0.811320754716981</v>
      </c>
    </row>
    <row r="52" customFormat="false" ht="12.8" hidden="false" customHeight="false" outlineLevel="0" collapsed="false">
      <c r="A52" s="124" t="s">
        <v>60</v>
      </c>
      <c r="B52" s="126" t="n">
        <f aca="false">normalizacje!B7</f>
        <v>0.354563548478817</v>
      </c>
      <c r="C52" s="126" t="n">
        <f aca="false">normalizacje!C7</f>
        <v>0.428571428571429</v>
      </c>
      <c r="D52" s="126" t="n">
        <f aca="false">normalizacje!D7</f>
        <v>0.332530120481928</v>
      </c>
      <c r="E52" s="126" t="n">
        <f aca="false">normalizacje!E7</f>
        <v>0.1875</v>
      </c>
      <c r="F52" s="126" t="n">
        <f aca="false">normalizacje!F7</f>
        <v>0.394097222222222</v>
      </c>
      <c r="G52" s="126" t="n">
        <f aca="false">normalizacje!G7</f>
        <v>1</v>
      </c>
      <c r="H52" s="126" t="n">
        <f aca="false">normalizacje!H7</f>
        <v>0.588235294117647</v>
      </c>
      <c r="I52" s="180" t="n">
        <f aca="false">normalizacje!I7</f>
        <v>0.0566037735849057</v>
      </c>
      <c r="J52" s="131" t="n">
        <f aca="false">normalizacje!B23</f>
        <v>0.49417116860961</v>
      </c>
      <c r="K52" s="131" t="n">
        <f aca="false">normalizacje!C23</f>
        <v>0.428571428571429</v>
      </c>
      <c r="L52" s="131" t="n">
        <f aca="false">normalizacje!D23</f>
        <v>0.409638554216868</v>
      </c>
      <c r="M52" s="131" t="n">
        <f aca="false">normalizacje!E23</f>
        <v>0.125</v>
      </c>
      <c r="N52" s="131" t="n">
        <f aca="false">normalizacje!F23</f>
        <v>0.491319444444444</v>
      </c>
      <c r="O52" s="131" t="n">
        <f aca="false">normalizacje!G23</f>
        <v>0.333333333333333</v>
      </c>
      <c r="P52" s="131" t="n">
        <f aca="false">normalizacje!H23</f>
        <v>0.627450980392157</v>
      </c>
      <c r="Q52" s="131" t="n">
        <f aca="false">normalizacje!I23</f>
        <v>0.245283018867925</v>
      </c>
    </row>
    <row r="53" customFormat="false" ht="12.8" hidden="false" customHeight="false" outlineLevel="0" collapsed="false">
      <c r="A53" s="124" t="s">
        <v>61</v>
      </c>
      <c r="B53" s="126" t="n">
        <f aca="false">normalizacje!B8</f>
        <v>0.637190787603071</v>
      </c>
      <c r="C53" s="126" t="n">
        <f aca="false">normalizacje!C8</f>
        <v>0.380952380952381</v>
      </c>
      <c r="D53" s="126" t="n">
        <f aca="false">normalizacje!D8</f>
        <v>0.857831325301205</v>
      </c>
      <c r="E53" s="126" t="n">
        <f aca="false">normalizacje!E8</f>
        <v>0.5625</v>
      </c>
      <c r="F53" s="126" t="n">
        <f aca="false">normalizacje!F8</f>
        <v>0.735069444444444</v>
      </c>
      <c r="G53" s="126" t="n">
        <f aca="false">normalizacje!G8</f>
        <v>0.666666666666667</v>
      </c>
      <c r="H53" s="126" t="n">
        <f aca="false">normalizacje!H8</f>
        <v>0.441176470588235</v>
      </c>
      <c r="I53" s="180" t="n">
        <f aca="false">normalizacje!I8</f>
        <v>0.924528301886792</v>
      </c>
      <c r="J53" s="131" t="n">
        <f aca="false">normalizacje!B24</f>
        <v>0.706568097810634</v>
      </c>
      <c r="K53" s="131" t="n">
        <f aca="false">normalizacje!C24</f>
        <v>0.428571428571429</v>
      </c>
      <c r="L53" s="131" t="n">
        <f aca="false">normalizacje!D24</f>
        <v>0.930120481927711</v>
      </c>
      <c r="M53" s="131" t="n">
        <f aca="false">normalizacje!E24</f>
        <v>0.4375</v>
      </c>
      <c r="N53" s="131" t="n">
        <f aca="false">normalizacje!F24</f>
        <v>0.816666666666666</v>
      </c>
      <c r="O53" s="131" t="n">
        <f aca="false">normalizacje!G24</f>
        <v>0.666666666666667</v>
      </c>
      <c r="P53" s="131" t="n">
        <f aca="false">normalizacje!H24</f>
        <v>0.490196078431372</v>
      </c>
      <c r="Q53" s="131" t="n">
        <f aca="false">normalizacje!I24</f>
        <v>1</v>
      </c>
    </row>
    <row r="54" customFormat="false" ht="12.8" hidden="false" customHeight="false" outlineLevel="0" collapsed="false">
      <c r="A54" s="124" t="s">
        <v>62</v>
      </c>
      <c r="B54" s="126" t="n">
        <f aca="false">normalizacje!B9</f>
        <v>0.16946261017913</v>
      </c>
      <c r="C54" s="126" t="n">
        <f aca="false">normalizacje!C9</f>
        <v>0.80952380952381</v>
      </c>
      <c r="D54" s="126" t="n">
        <f aca="false">normalizacje!D9</f>
        <v>0.0867469879518073</v>
      </c>
      <c r="E54" s="126" t="n">
        <f aca="false">normalizacje!E9</f>
        <v>0.5</v>
      </c>
      <c r="F54" s="126" t="n">
        <f aca="false">normalizacje!F9</f>
        <v>0.334027777777778</v>
      </c>
      <c r="G54" s="126" t="n">
        <f aca="false">normalizacje!G9</f>
        <v>0.333333333333333</v>
      </c>
      <c r="H54" s="126" t="n">
        <f aca="false">normalizacje!H9</f>
        <v>0.196078431372549</v>
      </c>
      <c r="I54" s="180" t="n">
        <f aca="false">normalizacje!I9</f>
        <v>0.235849056603774</v>
      </c>
      <c r="J54" s="131" t="n">
        <f aca="false">normalizacje!B25</f>
        <v>0.244526585157805</v>
      </c>
      <c r="K54" s="131" t="n">
        <f aca="false">normalizacje!C25</f>
        <v>0.80952380952381</v>
      </c>
      <c r="L54" s="131" t="n">
        <f aca="false">normalizacje!D25</f>
        <v>0.171084337349397</v>
      </c>
      <c r="M54" s="131" t="n">
        <f aca="false">normalizacje!E25</f>
        <v>0.375</v>
      </c>
      <c r="N54" s="131" t="n">
        <f aca="false">normalizacje!F25</f>
        <v>0.433680555555555</v>
      </c>
      <c r="O54" s="131" t="n">
        <f aca="false">normalizacje!G25</f>
        <v>0.333333333333333</v>
      </c>
      <c r="P54" s="131" t="n">
        <f aca="false">normalizacje!H25</f>
        <v>0.225490196078431</v>
      </c>
      <c r="Q54" s="131" t="n">
        <f aca="false">normalizacje!I25</f>
        <v>0.367924528301887</v>
      </c>
    </row>
    <row r="55" customFormat="false" ht="12.8" hidden="false" customHeight="false" outlineLevel="0" collapsed="false">
      <c r="A55" s="124" t="s">
        <v>63</v>
      </c>
      <c r="B55" s="126" t="n">
        <f aca="false">normalizacje!B10</f>
        <v>0.755757748080751</v>
      </c>
      <c r="C55" s="126" t="n">
        <f aca="false">normalizacje!C10</f>
        <v>0.238095238095238</v>
      </c>
      <c r="D55" s="126" t="n">
        <f aca="false">normalizacje!D10</f>
        <v>0.83855421686747</v>
      </c>
      <c r="E55" s="126" t="n">
        <f aca="false">normalizacje!E10</f>
        <v>0.5625</v>
      </c>
      <c r="F55" s="126" t="n">
        <f aca="false">normalizacje!F10</f>
        <v>0.436111111111111</v>
      </c>
      <c r="G55" s="126" t="n">
        <f aca="false">normalizacje!G10</f>
        <v>0.666666666666667</v>
      </c>
      <c r="H55" s="126" t="n">
        <f aca="false">normalizacje!H10</f>
        <v>0.754901960784314</v>
      </c>
      <c r="I55" s="180" t="n">
        <f aca="false">normalizacje!I10</f>
        <v>0.764150943396226</v>
      </c>
      <c r="J55" s="131" t="n">
        <f aca="false">normalizacje!B26</f>
        <v>0.806369064543645</v>
      </c>
      <c r="K55" s="131" t="n">
        <f aca="false">normalizacje!C26</f>
        <v>0.333333333333333</v>
      </c>
      <c r="L55" s="131" t="n">
        <f aca="false">normalizacje!D26</f>
        <v>1</v>
      </c>
      <c r="M55" s="131" t="n">
        <f aca="false">normalizacje!E26</f>
        <v>0.5</v>
      </c>
      <c r="N55" s="131" t="n">
        <f aca="false">normalizacje!F26</f>
        <v>0.521180555555555</v>
      </c>
      <c r="O55" s="131" t="n">
        <f aca="false">normalizacje!G26</f>
        <v>0.666666666666667</v>
      </c>
      <c r="P55" s="131" t="n">
        <f aca="false">normalizacje!H26</f>
        <v>0.754901960784314</v>
      </c>
      <c r="Q55" s="131" t="n">
        <f aca="false">normalizacje!I26</f>
        <v>0.915094339622641</v>
      </c>
    </row>
    <row r="56" customFormat="false" ht="12.8" hidden="false" customHeight="false" outlineLevel="0" collapsed="false">
      <c r="A56" s="124" t="s">
        <v>64</v>
      </c>
      <c r="B56" s="126" t="n">
        <f aca="false">normalizacje!B11</f>
        <v>0.686096104634632</v>
      </c>
      <c r="C56" s="126" t="n">
        <f aca="false">normalizacje!C11</f>
        <v>0.142857142857143</v>
      </c>
      <c r="D56" s="126" t="n">
        <f aca="false">normalizacje!D11</f>
        <v>0.619277108433735</v>
      </c>
      <c r="E56" s="126" t="n">
        <f aca="false">normalizacje!E11</f>
        <v>0.375</v>
      </c>
      <c r="F56" s="126" t="n">
        <f aca="false">normalizacje!F11</f>
        <v>0.616319444444444</v>
      </c>
      <c r="G56" s="126" t="n">
        <f aca="false">normalizacje!G11</f>
        <v>0.666666666666667</v>
      </c>
      <c r="H56" s="126" t="n">
        <f aca="false">normalizacje!H11</f>
        <v>0.5</v>
      </c>
      <c r="I56" s="180" t="n">
        <f aca="false">normalizacje!I11</f>
        <v>0.5</v>
      </c>
      <c r="J56" s="131" t="n">
        <f aca="false">normalizacje!B27</f>
        <v>0.867500710833096</v>
      </c>
      <c r="K56" s="131" t="n">
        <f aca="false">normalizacje!C27</f>
        <v>0.238095238095238</v>
      </c>
      <c r="L56" s="131" t="n">
        <f aca="false">normalizacje!D27</f>
        <v>0.573493975903614</v>
      </c>
      <c r="M56" s="131" t="n">
        <f aca="false">normalizacje!E27</f>
        <v>0.5</v>
      </c>
      <c r="N56" s="131" t="n">
        <f aca="false">normalizacje!F27</f>
        <v>0.783680555555555</v>
      </c>
      <c r="O56" s="131" t="n">
        <f aca="false">normalizacje!G27</f>
        <v>0.666666666666667</v>
      </c>
      <c r="P56" s="131" t="n">
        <f aca="false">normalizacje!H27</f>
        <v>0.529411764705882</v>
      </c>
      <c r="Q56" s="131" t="n">
        <f aca="false">normalizacje!I27</f>
        <v>0.528301886792453</v>
      </c>
    </row>
    <row r="57" customFormat="false" ht="12.8" hidden="false" customHeight="false" outlineLevel="0" collapsed="false">
      <c r="A57" s="124" t="s">
        <v>65</v>
      </c>
      <c r="B57" s="126" t="n">
        <f aca="false">normalizacje!B12</f>
        <v>0.913847028717657</v>
      </c>
      <c r="C57" s="126" t="n">
        <f aca="false">normalizacje!C12</f>
        <v>0.0952380952380953</v>
      </c>
      <c r="D57" s="126" t="n">
        <f aca="false">normalizacje!D12</f>
        <v>0.703614457831325</v>
      </c>
      <c r="E57" s="126" t="n">
        <f aca="false">normalizacje!E12</f>
        <v>0.1875</v>
      </c>
      <c r="F57" s="126" t="n">
        <f aca="false">normalizacje!F12</f>
        <v>0.680555555555556</v>
      </c>
      <c r="G57" s="126" t="n">
        <f aca="false">normalizacje!G12</f>
        <v>0.333333333333333</v>
      </c>
      <c r="H57" s="126" t="n">
        <f aca="false">normalizacje!H12</f>
        <v>0.431372549019608</v>
      </c>
      <c r="I57" s="180" t="n">
        <f aca="false">normalizacje!I12</f>
        <v>0.377358490566038</v>
      </c>
      <c r="J57" s="131" t="n">
        <f aca="false">normalizacje!B28</f>
        <v>1</v>
      </c>
      <c r="K57" s="131" t="n">
        <f aca="false">normalizacje!C28</f>
        <v>0.142857142857143</v>
      </c>
      <c r="L57" s="131" t="n">
        <f aca="false">normalizacje!D28</f>
        <v>0.732530120481927</v>
      </c>
      <c r="M57" s="131" t="n">
        <f aca="false">normalizacje!E28</f>
        <v>0.25</v>
      </c>
      <c r="N57" s="131" t="n">
        <f aca="false">normalizacje!F28</f>
        <v>0.740625</v>
      </c>
      <c r="O57" s="131" t="n">
        <f aca="false">normalizacje!G28</f>
        <v>0.333333333333333</v>
      </c>
      <c r="P57" s="131" t="n">
        <f aca="false">normalizacje!H28</f>
        <v>0.5</v>
      </c>
      <c r="Q57" s="131" t="n">
        <f aca="false">normalizacje!I28</f>
        <v>0.452830188679245</v>
      </c>
    </row>
    <row r="58" customFormat="false" ht="12.8" hidden="false" customHeight="false" outlineLevel="0" collapsed="false">
      <c r="A58" s="124" t="s">
        <v>66</v>
      </c>
      <c r="B58" s="126" t="n">
        <f aca="false">normalizacje!B13</f>
        <v>0.0179129940290019</v>
      </c>
      <c r="C58" s="126" t="n">
        <f aca="false">normalizacje!C13</f>
        <v>0.428571428571429</v>
      </c>
      <c r="D58" s="126" t="n">
        <f aca="false">normalizacje!D13</f>
        <v>0.137349397590361</v>
      </c>
      <c r="E58" s="126" t="n">
        <f aca="false">normalizacje!E13</f>
        <v>0.625</v>
      </c>
      <c r="F58" s="126" t="n">
        <f aca="false">normalizacje!F13</f>
        <v>0.660416666666666</v>
      </c>
      <c r="G58" s="126" t="n">
        <f aca="false">normalizacje!G13</f>
        <v>1</v>
      </c>
      <c r="H58" s="126" t="n">
        <f aca="false">normalizacje!H13</f>
        <v>0.333333333333333</v>
      </c>
      <c r="I58" s="180" t="n">
        <f aca="false">normalizacje!I13</f>
        <v>0.283018867924528</v>
      </c>
      <c r="J58" s="131" t="n">
        <f aca="false">normalizacje!B29</f>
        <v>0.0844469718510093</v>
      </c>
      <c r="K58" s="131" t="n">
        <f aca="false">normalizacje!C29</f>
        <v>0.428571428571429</v>
      </c>
      <c r="L58" s="131" t="n">
        <f aca="false">normalizacje!D29</f>
        <v>0.313253012048193</v>
      </c>
      <c r="M58" s="131" t="n">
        <f aca="false">normalizacje!E29</f>
        <v>0.8125</v>
      </c>
      <c r="N58" s="131" t="n">
        <f aca="false">normalizacje!F29</f>
        <v>0.498611111111111</v>
      </c>
      <c r="O58" s="131" t="n">
        <f aca="false">normalizacje!G29</f>
        <v>0.666666666666667</v>
      </c>
      <c r="P58" s="131" t="n">
        <f aca="false">normalizacje!H29</f>
        <v>0.264705882352941</v>
      </c>
      <c r="Q58" s="131" t="n">
        <f aca="false">normalizacje!I29</f>
        <v>0.5</v>
      </c>
    </row>
    <row r="59" customFormat="false" ht="12.8" hidden="false" customHeight="false" outlineLevel="0" collapsed="false">
      <c r="A59" s="124" t="s">
        <v>67</v>
      </c>
      <c r="B59" s="126" t="n">
        <f aca="false">normalizacje!B14</f>
        <v>0.139891953369349</v>
      </c>
      <c r="C59" s="126" t="n">
        <f aca="false">normalizacje!C14</f>
        <v>0.333333333333333</v>
      </c>
      <c r="D59" s="126" t="n">
        <f aca="false">normalizacje!D14</f>
        <v>0.214457831325301</v>
      </c>
      <c r="E59" s="126" t="n">
        <f aca="false">normalizacje!E14</f>
        <v>0.0625</v>
      </c>
      <c r="F59" s="126" t="n">
        <f aca="false">normalizacje!F14</f>
        <v>0.793402777777778</v>
      </c>
      <c r="G59" s="126" t="n">
        <f aca="false">normalizacje!G14</f>
        <v>0.333333333333333</v>
      </c>
      <c r="H59" s="126" t="n">
        <f aca="false">normalizacje!H14</f>
        <v>0.764705882352941</v>
      </c>
      <c r="I59" s="180" t="n">
        <f aca="false">normalizacje!I14</f>
        <v>0.216981132075472</v>
      </c>
      <c r="J59" s="131" t="n">
        <f aca="false">normalizacje!B30</f>
        <v>0.213534262155246</v>
      </c>
      <c r="K59" s="131" t="n">
        <f aca="false">normalizacje!C30</f>
        <v>0.333333333333333</v>
      </c>
      <c r="L59" s="131" t="n">
        <f aca="false">normalizacje!D30</f>
        <v>0.303614457831325</v>
      </c>
      <c r="M59" s="131" t="n">
        <f aca="false">normalizacje!E30</f>
        <v>0.0625</v>
      </c>
      <c r="N59" s="131" t="n">
        <f aca="false">normalizacje!F30</f>
        <v>0.875</v>
      </c>
      <c r="O59" s="131" t="n">
        <f aca="false">normalizacje!G30</f>
        <v>0.666666666666667</v>
      </c>
      <c r="P59" s="131" t="n">
        <f aca="false">normalizacje!H30</f>
        <v>0.852941176470588</v>
      </c>
      <c r="Q59" s="131" t="n">
        <f aca="false">normalizacje!I30</f>
        <v>0.471698113207547</v>
      </c>
    </row>
    <row r="60" customFormat="false" ht="12.8" hidden="false" customHeight="false" outlineLevel="0" collapsed="false">
      <c r="A60" s="124" t="s">
        <v>68</v>
      </c>
      <c r="B60" s="126" t="n">
        <f aca="false">normalizacje!B15</f>
        <v>0.394938868353711</v>
      </c>
      <c r="C60" s="126" t="n">
        <f aca="false">normalizacje!C15</f>
        <v>0.571428571428571</v>
      </c>
      <c r="D60" s="126" t="n">
        <f aca="false">normalizacje!D15</f>
        <v>0.407228915662651</v>
      </c>
      <c r="E60" s="126" t="n">
        <f aca="false">normalizacje!E15</f>
        <v>0.6875</v>
      </c>
      <c r="F60" s="126" t="n">
        <f aca="false">normalizacje!F15</f>
        <v>0.573611111111111</v>
      </c>
      <c r="G60" s="126" t="n">
        <f aca="false">normalizacje!G15</f>
        <v>0.666666666666667</v>
      </c>
      <c r="H60" s="126" t="n">
        <f aca="false">normalizacje!H15</f>
        <v>0.46078431372549</v>
      </c>
      <c r="I60" s="180" t="n">
        <f aca="false">normalizacje!I15</f>
        <v>0.386792452830189</v>
      </c>
      <c r="J60" s="131" t="n">
        <f aca="false">normalizacje!B31</f>
        <v>0.44782485072505</v>
      </c>
      <c r="K60" s="131" t="n">
        <f aca="false">normalizacje!C31</f>
        <v>0.619047619047619</v>
      </c>
      <c r="L60" s="131" t="n">
        <f aca="false">normalizacje!D31</f>
        <v>0.667469879518072</v>
      </c>
      <c r="M60" s="131" t="n">
        <f aca="false">normalizacje!E31</f>
        <v>0.75</v>
      </c>
      <c r="N60" s="131" t="n">
        <f aca="false">normalizacje!F31</f>
        <v>0.591666666666667</v>
      </c>
      <c r="O60" s="131" t="n">
        <f aca="false">normalizacje!G31</f>
        <v>0.666666666666667</v>
      </c>
      <c r="P60" s="131" t="n">
        <f aca="false">normalizacje!H31</f>
        <v>0.441176470588235</v>
      </c>
      <c r="Q60" s="131" t="n">
        <f aca="false">normalizacje!I31</f>
        <v>0.60377358490566</v>
      </c>
    </row>
    <row r="61" customFormat="false" ht="12.8" hidden="false" customHeight="false" outlineLevel="0" collapsed="false">
      <c r="A61" s="124" t="s">
        <v>69</v>
      </c>
      <c r="B61" s="126" t="n">
        <f aca="false">normalizacje!B16</f>
        <v>0.4046061984646</v>
      </c>
      <c r="C61" s="126" t="n">
        <f aca="false">normalizacje!C16</f>
        <v>0.19047619047619</v>
      </c>
      <c r="D61" s="126" t="n">
        <f aca="false">normalizacje!D16</f>
        <v>0.706024096385542</v>
      </c>
      <c r="E61" s="126" t="n">
        <f aca="false">normalizacje!E16</f>
        <v>0.3125</v>
      </c>
      <c r="F61" s="126" t="n">
        <f aca="false">normalizacje!F16</f>
        <v>0.157291666666666</v>
      </c>
      <c r="G61" s="126" t="n">
        <f aca="false">normalizacje!G16</f>
        <v>0</v>
      </c>
      <c r="H61" s="126" t="n">
        <f aca="false">normalizacje!H16</f>
        <v>0.147058823529412</v>
      </c>
      <c r="I61" s="180" t="n">
        <f aca="false">normalizacje!I16</f>
        <v>0.283018867924528</v>
      </c>
      <c r="J61" s="131" t="n">
        <f aca="false">normalizacje!B32</f>
        <v>0.559567813477395</v>
      </c>
      <c r="K61" s="131" t="n">
        <f aca="false">normalizacje!C32</f>
        <v>0.238095238095238</v>
      </c>
      <c r="L61" s="131" t="n">
        <f aca="false">normalizacje!D32</f>
        <v>0.754216867469879</v>
      </c>
      <c r="M61" s="131" t="n">
        <f aca="false">normalizacje!E32</f>
        <v>0.0625</v>
      </c>
      <c r="N61" s="131" t="n">
        <f aca="false">normalizacje!F32</f>
        <v>0.190625</v>
      </c>
      <c r="O61" s="131" t="n">
        <f aca="false">normalizacje!G32</f>
        <v>0</v>
      </c>
      <c r="P61" s="131" t="n">
        <f aca="false">normalizacje!H32</f>
        <v>0.156862745098039</v>
      </c>
      <c r="Q61" s="131" t="n">
        <f aca="false">normalizacje!I32</f>
        <v>0.339622641509434</v>
      </c>
    </row>
    <row r="62" customFormat="false" ht="12.8" hidden="false" customHeight="false" outlineLevel="0" collapsed="false">
      <c r="A62" s="124" t="s">
        <v>70</v>
      </c>
      <c r="B62" s="126" t="n">
        <f aca="false">normalizacje!B17</f>
        <v>0.718794427068524</v>
      </c>
      <c r="C62" s="126" t="n">
        <f aca="false">normalizacje!C17</f>
        <v>0.0476190476190477</v>
      </c>
      <c r="D62" s="126" t="n">
        <f aca="false">normalizacje!D17</f>
        <v>0.525301204819277</v>
      </c>
      <c r="E62" s="126" t="n">
        <f aca="false">normalizacje!E17</f>
        <v>0.9375</v>
      </c>
      <c r="F62" s="126" t="n">
        <f aca="false">normalizacje!F17</f>
        <v>0.823263888888889</v>
      </c>
      <c r="G62" s="126" t="n">
        <f aca="false">normalizacje!G17</f>
        <v>1</v>
      </c>
      <c r="H62" s="126" t="n">
        <f aca="false">normalizacje!H17</f>
        <v>0.254901960784314</v>
      </c>
      <c r="I62" s="180" t="n">
        <f aca="false">normalizacje!I17</f>
        <v>0.377358490566038</v>
      </c>
      <c r="J62" s="131" t="n">
        <f aca="false">normalizacje!B33</f>
        <v>0.845891384702872</v>
      </c>
      <c r="K62" s="131" t="n">
        <f aca="false">normalizacje!C33</f>
        <v>0.0952380952380953</v>
      </c>
      <c r="L62" s="131" t="n">
        <f aca="false">normalizacje!D33</f>
        <v>0.595180722891566</v>
      </c>
      <c r="M62" s="131" t="n">
        <f aca="false">normalizacje!E33</f>
        <v>1</v>
      </c>
      <c r="N62" s="131" t="n">
        <f aca="false">normalizacje!F33</f>
        <v>0.941319444444444</v>
      </c>
      <c r="O62" s="131" t="n">
        <f aca="false">normalizacje!G33</f>
        <v>0.666666666666667</v>
      </c>
      <c r="P62" s="131" t="n">
        <f aca="false">normalizacje!H33</f>
        <v>0.245098039215686</v>
      </c>
      <c r="Q62" s="131" t="n">
        <f aca="false">normalizacje!I33</f>
        <v>0.481132075471698</v>
      </c>
    </row>
    <row r="63" customFormat="false" ht="12.8" hidden="false" customHeight="false" outlineLevel="0" collapsed="false">
      <c r="A63" s="124" t="s">
        <v>71</v>
      </c>
      <c r="B63" s="126" t="n">
        <f aca="false">normalizacje!B18</f>
        <v>0.332385555871481</v>
      </c>
      <c r="C63" s="126" t="n">
        <f aca="false">normalizacje!C18</f>
        <v>0.19047619047619</v>
      </c>
      <c r="D63" s="126" t="n">
        <f aca="false">normalizacje!D18</f>
        <v>0.23855421686747</v>
      </c>
      <c r="E63" s="126" t="n">
        <f aca="false">normalizacje!E18</f>
        <v>0.125</v>
      </c>
      <c r="F63" s="126" t="n">
        <f aca="false">normalizacje!F18</f>
        <v>0.770486111111111</v>
      </c>
      <c r="G63" s="126" t="n">
        <f aca="false">normalizacje!G18</f>
        <v>1</v>
      </c>
      <c r="H63" s="126" t="n">
        <f aca="false">normalizacje!H18</f>
        <v>0.990196078431373</v>
      </c>
      <c r="I63" s="180" t="n">
        <f aca="false">normalizacje!I18</f>
        <v>0.471698113207547</v>
      </c>
      <c r="J63" s="131" t="n">
        <f aca="false">normalizacje!B34</f>
        <v>0.431333522888826</v>
      </c>
      <c r="K63" s="131" t="n">
        <f aca="false">normalizacje!C34</f>
        <v>0.19047619047619</v>
      </c>
      <c r="L63" s="131" t="n">
        <f aca="false">normalizacje!D34</f>
        <v>0.293975903614458</v>
      </c>
      <c r="M63" s="131" t="n">
        <f aca="false">normalizacje!E34</f>
        <v>0.125</v>
      </c>
      <c r="N63" s="131" t="n">
        <f aca="false">normalizacje!F34</f>
        <v>1</v>
      </c>
      <c r="O63" s="131" t="n">
        <f aca="false">normalizacje!G34</f>
        <v>1</v>
      </c>
      <c r="P63" s="131" t="n">
        <f aca="false">normalizacje!H34</f>
        <v>1</v>
      </c>
      <c r="Q63" s="131" t="n">
        <f aca="false">normalizacje!I34</f>
        <v>0.575471698113207</v>
      </c>
    </row>
    <row r="64" customFormat="false" ht="12.8" hidden="false" customHeight="false" outlineLevel="0" collapsed="false">
      <c r="A64" s="124" t="s">
        <v>72</v>
      </c>
      <c r="B64" s="126" t="n">
        <f aca="false">normalizacje!B19</f>
        <v>0.061984646005118</v>
      </c>
      <c r="C64" s="126" t="n">
        <f aca="false">normalizacje!C19</f>
        <v>0.952380952380952</v>
      </c>
      <c r="D64" s="126" t="n">
        <f aca="false">normalizacje!D19</f>
        <v>0</v>
      </c>
      <c r="E64" s="126" t="n">
        <f aca="false">normalizacje!E19</f>
        <v>0.75</v>
      </c>
      <c r="F64" s="126" t="n">
        <f aca="false">normalizacje!F19</f>
        <v>0.281597222222222</v>
      </c>
      <c r="G64" s="126" t="n">
        <f aca="false">normalizacje!G19</f>
        <v>0.666666666666667</v>
      </c>
      <c r="H64" s="126" t="n">
        <f aca="false">normalizacje!H19</f>
        <v>0.274509803921569</v>
      </c>
      <c r="I64" s="180" t="n">
        <f aca="false">normalizacje!I19</f>
        <v>0</v>
      </c>
      <c r="J64" s="131" t="n">
        <f aca="false">normalizacje!B35</f>
        <v>0.115723628092124</v>
      </c>
      <c r="K64" s="131" t="n">
        <f aca="false">normalizacje!C35</f>
        <v>1</v>
      </c>
      <c r="L64" s="131" t="n">
        <f aca="false">normalizacje!D35</f>
        <v>0.0385542168674699</v>
      </c>
      <c r="M64" s="131" t="n">
        <f aca="false">normalizacje!E35</f>
        <v>0.8125</v>
      </c>
      <c r="N64" s="131" t="n">
        <f aca="false">normalizacje!F35</f>
        <v>0.398611111111111</v>
      </c>
      <c r="O64" s="131" t="n">
        <f aca="false">normalizacje!G35</f>
        <v>0.666666666666667</v>
      </c>
      <c r="P64" s="131" t="n">
        <f aca="false">normalizacje!H35</f>
        <v>0.294117647058823</v>
      </c>
      <c r="Q64" s="131" t="n">
        <f aca="false">normalizacje!I35</f>
        <v>0.19811320754717</v>
      </c>
    </row>
    <row r="65" customFormat="false" ht="12.8" hidden="false" customHeight="false" outlineLevel="0" collapsed="false">
      <c r="A65" s="124" t="s">
        <v>73</v>
      </c>
      <c r="B65" s="126" t="n">
        <f aca="false">normalizacje!B20</f>
        <v>0</v>
      </c>
      <c r="C65" s="126" t="n">
        <f aca="false">normalizacje!C20</f>
        <v>0</v>
      </c>
      <c r="D65" s="126" t="n">
        <f aca="false">normalizacje!D20</f>
        <v>0.573493975903614</v>
      </c>
      <c r="E65" s="126" t="n">
        <f aca="false">normalizacje!E20</f>
        <v>0.0625</v>
      </c>
      <c r="F65" s="126" t="n">
        <f aca="false">normalizacje!F20</f>
        <v>0</v>
      </c>
      <c r="G65" s="126" t="n">
        <f aca="false">normalizacje!G20</f>
        <v>0.666666666666667</v>
      </c>
      <c r="H65" s="126" t="n">
        <f aca="false">normalizacje!H20</f>
        <v>0.0294117647058823</v>
      </c>
      <c r="I65" s="180" t="n">
        <f aca="false">normalizacje!I20</f>
        <v>0.660377358490566</v>
      </c>
      <c r="J65" s="131" t="n">
        <f aca="false">normalizacje!B36</f>
        <v>0.0324139891953369</v>
      </c>
      <c r="K65" s="131" t="n">
        <f aca="false">normalizacje!C36</f>
        <v>0.0476190476190477</v>
      </c>
      <c r="L65" s="131" t="n">
        <f aca="false">normalizacje!D36</f>
        <v>0.72289156626506</v>
      </c>
      <c r="M65" s="131" t="n">
        <f aca="false">normalizacje!E36</f>
        <v>0</v>
      </c>
      <c r="N65" s="131" t="n">
        <f aca="false">normalizacje!F36</f>
        <v>0.0506944444444444</v>
      </c>
      <c r="O65" s="131" t="n">
        <f aca="false">normalizacje!G36</f>
        <v>0.666666666666667</v>
      </c>
      <c r="P65" s="131" t="n">
        <f aca="false">normalizacje!H36</f>
        <v>0</v>
      </c>
      <c r="Q65" s="131" t="n">
        <f aca="false">normalizacje!I36</f>
        <v>1</v>
      </c>
    </row>
    <row r="66" customFormat="false" ht="12.8" hidden="false" customHeight="false" outlineLevel="0" collapsed="false">
      <c r="A66" s="129" t="s">
        <v>74</v>
      </c>
      <c r="B66" s="126" t="n">
        <f aca="false">normalizacje!B21</f>
        <v>0.241967586010804</v>
      </c>
      <c r="C66" s="126" t="n">
        <f aca="false">normalizacje!C21</f>
        <v>0.714285714285714</v>
      </c>
      <c r="D66" s="126" t="n">
        <f aca="false">normalizacje!D21</f>
        <v>0.139759036144578</v>
      </c>
      <c r="E66" s="126" t="n">
        <f aca="false">normalizacje!E21</f>
        <v>0.625</v>
      </c>
      <c r="F66" s="126" t="n">
        <f aca="false">normalizacje!F21</f>
        <v>0.229861111111111</v>
      </c>
      <c r="G66" s="126" t="n">
        <f aca="false">normalizacje!G21</f>
        <v>0.333333333333333</v>
      </c>
      <c r="H66" s="126" t="n">
        <f aca="false">normalizacje!H21</f>
        <v>0.137254901960784</v>
      </c>
      <c r="I66" s="180" t="n">
        <f aca="false">normalizacje!I21</f>
        <v>0.39622641509434</v>
      </c>
      <c r="J66" s="131" t="n">
        <f aca="false">normalizacje!B37</f>
        <v>0.349161216946261</v>
      </c>
      <c r="K66" s="131" t="n">
        <f aca="false">normalizacje!C37</f>
        <v>0.714285714285714</v>
      </c>
      <c r="L66" s="131" t="n">
        <f aca="false">normalizacje!D37</f>
        <v>0.2</v>
      </c>
      <c r="M66" s="131" t="n">
        <f aca="false">normalizacje!E37</f>
        <v>0.5</v>
      </c>
      <c r="N66" s="131" t="n">
        <f aca="false">normalizacje!F37</f>
        <v>0.26875</v>
      </c>
      <c r="O66" s="131" t="n">
        <f aca="false">normalizacje!G37</f>
        <v>0.333333333333333</v>
      </c>
      <c r="P66" s="131" t="n">
        <f aca="false">normalizacje!H37</f>
        <v>0.137254901960784</v>
      </c>
      <c r="Q66" s="131" t="n">
        <f aca="false">normalizacje!I37</f>
        <v>0.566037735849056</v>
      </c>
    </row>
    <row r="67" customFormat="false" ht="12.8" hidden="false" customHeight="false" outlineLevel="0" collapsed="false">
      <c r="A67" s="0" t="s">
        <v>90</v>
      </c>
      <c r="B67" s="0" t="n">
        <f aca="false">AVERAGE(B51:B66)</f>
        <v>0.390816036394654</v>
      </c>
      <c r="C67" s="0" t="n">
        <f aca="false">AVERAGE(C51:C66)</f>
        <v>0.363095238095238</v>
      </c>
      <c r="D67" s="0" t="n">
        <f aca="false">AVERAGE(D51:D66)</f>
        <v>0.434487951807229</v>
      </c>
      <c r="E67" s="0" t="n">
        <f aca="false">AVERAGE(E51:E66)</f>
        <v>0.4453125</v>
      </c>
      <c r="F67" s="0" t="n">
        <f aca="false">AVERAGE(F51:F66)</f>
        <v>0.494574652777778</v>
      </c>
      <c r="G67" s="0" t="n">
        <f aca="false">AVERAGE(G51:G66)</f>
        <v>0.625</v>
      </c>
      <c r="H67" s="0" t="n">
        <f aca="false">AVERAGE(H51:H66)</f>
        <v>0.425245098039216</v>
      </c>
      <c r="I67" s="0" t="n">
        <f aca="false">AVERAGE(I51:I66)</f>
        <v>0.408018867924528</v>
      </c>
      <c r="J67" s="0" t="n">
        <f aca="false">AVERAGE(J51:J66)</f>
        <v>0.478426215524595</v>
      </c>
      <c r="K67" s="0" t="n">
        <f aca="false">AVERAGE(K51:K66)</f>
        <v>0.398809523809524</v>
      </c>
      <c r="L67" s="0" t="n">
        <f aca="false">AVERAGE(L51:L66)</f>
        <v>0.52289156626506</v>
      </c>
      <c r="M67" s="0" t="n">
        <f aca="false">AVERAGE(M51:M66)</f>
        <v>0.43359375</v>
      </c>
      <c r="N67" s="0" t="n">
        <f aca="false">AVERAGE(N51:N66)</f>
        <v>0.568836805555555</v>
      </c>
      <c r="O67" s="0" t="n">
        <f aca="false">AVERAGE(O51:O66)</f>
        <v>0.5625</v>
      </c>
      <c r="P67" s="0" t="n">
        <f aca="false">AVERAGE(P51:P66)</f>
        <v>0.438112745098039</v>
      </c>
      <c r="Q67" s="0" t="n">
        <f aca="false">AVERAGE(Q51:Q66)</f>
        <v>0.566037735849057</v>
      </c>
    </row>
    <row r="68" customFormat="false" ht="12.8" hidden="false" customHeight="false" outlineLevel="0" collapsed="false">
      <c r="A68" s="0" t="s">
        <v>91</v>
      </c>
      <c r="B68" s="0" t="n">
        <f aca="false">STDEVP(B51:B66)</f>
        <v>0.274118883178996</v>
      </c>
      <c r="C68" s="0" t="n">
        <f aca="false">STDEVP(C51:C66)</f>
        <v>0.26878147392561</v>
      </c>
      <c r="D68" s="0" t="n">
        <f aca="false">STDEVP(D51:D66)</f>
        <v>0.268308030567382</v>
      </c>
      <c r="E68" s="0" t="n">
        <f aca="false">STDEVP(E51:E66)</f>
        <v>0.256626057900888</v>
      </c>
      <c r="F68" s="0" t="n">
        <f aca="false">STDEVP(F51:F66)</f>
        <v>0.241363495024006</v>
      </c>
      <c r="G68" s="0" t="n">
        <f aca="false">STDEVP(G51:G66)</f>
        <v>0.28565227501671</v>
      </c>
      <c r="H68" s="0" t="n">
        <f aca="false">STDEVP(H51:H66)</f>
        <v>0.251506299302829</v>
      </c>
      <c r="I68" s="0" t="n">
        <f aca="false">STDEVP(I51:I66)</f>
        <v>0.236426180679392</v>
      </c>
      <c r="J68" s="0" t="n">
        <f aca="false">STDEVP(J51:J66)</f>
        <v>0.291100132787109</v>
      </c>
      <c r="K68" s="0" t="n">
        <f aca="false">STDEVP(K51:K66)</f>
        <v>0.258569126535398</v>
      </c>
      <c r="L68" s="0" t="n">
        <f aca="false">STDEVP(L51:L66)</f>
        <v>0.27367304789872</v>
      </c>
      <c r="M68" s="0" t="n">
        <f aca="false">STDEVP(M51:M66)</f>
        <v>0.300933403074397</v>
      </c>
      <c r="N68" s="0" t="n">
        <f aca="false">STDEVP(N51:N66)</f>
        <v>0.264917116281199</v>
      </c>
      <c r="O68" s="0" t="n">
        <f aca="false">STDEVP(O51:O66)</f>
        <v>0.227264835721577</v>
      </c>
      <c r="P68" s="0" t="n">
        <f aca="false">STDEVP(P51:P66)</f>
        <v>0.266508900084951</v>
      </c>
      <c r="Q68" s="0" t="n">
        <f aca="false">STDEVP(Q51:Q66)</f>
        <v>0.240265257768208</v>
      </c>
    </row>
    <row r="71" customFormat="false" ht="12.8" hidden="false" customHeight="false" outlineLevel="0" collapsed="false">
      <c r="C71" s="181" t="n">
        <v>2015</v>
      </c>
      <c r="D71" s="181" t="n">
        <v>2017</v>
      </c>
    </row>
    <row r="72" customFormat="false" ht="12.8" hidden="false" customHeight="false" outlineLevel="0" collapsed="false">
      <c r="C72" s="181"/>
      <c r="D72" s="181"/>
    </row>
    <row r="73" customFormat="false" ht="12.8" hidden="false" customHeight="false" outlineLevel="0" collapsed="false">
      <c r="B73" s="0" t="s">
        <v>90</v>
      </c>
      <c r="C73" s="0" t="n">
        <f aca="false">grupowanie!D66</f>
        <v>0.504558134198387</v>
      </c>
      <c r="D73" s="0" t="n">
        <f aca="false">grupowanie!D84</f>
        <v>0.543871465608158</v>
      </c>
    </row>
    <row r="74" customFormat="false" ht="12.8" hidden="false" customHeight="false" outlineLevel="0" collapsed="false">
      <c r="B74" s="0" t="s">
        <v>91</v>
      </c>
      <c r="C74" s="0" t="n">
        <f aca="false">grupowanie!D67</f>
        <v>0.0731694169075995</v>
      </c>
      <c r="D74" s="0" t="n">
        <f aca="false">grupowanie!D85</f>
        <v>0.0634135914302946</v>
      </c>
    </row>
    <row r="94" customFormat="false" ht="12.8" hidden="false" customHeight="false" outlineLevel="0" collapsed="false">
      <c r="E94" s="178" t="s">
        <v>164</v>
      </c>
      <c r="F94" s="178"/>
      <c r="G94" s="178"/>
      <c r="H94" s="178"/>
      <c r="I94" s="178"/>
      <c r="J94" s="178"/>
      <c r="K94" s="178"/>
      <c r="L94" s="178"/>
    </row>
    <row r="95" customFormat="false" ht="12.8" hidden="false" customHeight="false" outlineLevel="0" collapsed="false">
      <c r="E95" s="178"/>
      <c r="F95" s="178"/>
      <c r="G95" s="178"/>
      <c r="H95" s="178"/>
      <c r="I95" s="178"/>
      <c r="J95" s="178"/>
      <c r="K95" s="178"/>
      <c r="L95" s="178"/>
    </row>
  </sheetData>
  <mergeCells count="34">
    <mergeCell ref="M1:T1"/>
    <mergeCell ref="B2:F2"/>
    <mergeCell ref="M2:N2"/>
    <mergeCell ref="O2:P2"/>
    <mergeCell ref="Q2:R2"/>
    <mergeCell ref="S2:T2"/>
    <mergeCell ref="C5:D5"/>
    <mergeCell ref="E5:F5"/>
    <mergeCell ref="G5:H5"/>
    <mergeCell ref="I5:J5"/>
    <mergeCell ref="A7:A8"/>
    <mergeCell ref="A9:A10"/>
    <mergeCell ref="A11:A12"/>
    <mergeCell ref="A13:A14"/>
    <mergeCell ref="M22:T22"/>
    <mergeCell ref="B23:F23"/>
    <mergeCell ref="M23:N23"/>
    <mergeCell ref="O23:P23"/>
    <mergeCell ref="Q23:R23"/>
    <mergeCell ref="S23:T23"/>
    <mergeCell ref="C26:D26"/>
    <mergeCell ref="E26:F26"/>
    <mergeCell ref="G26:H26"/>
    <mergeCell ref="I26:J26"/>
    <mergeCell ref="A28:A29"/>
    <mergeCell ref="A30:A31"/>
    <mergeCell ref="A32:A33"/>
    <mergeCell ref="A34:A35"/>
    <mergeCell ref="B43:O43"/>
    <mergeCell ref="A49:I49"/>
    <mergeCell ref="J49:Q49"/>
    <mergeCell ref="C71:C72"/>
    <mergeCell ref="D71:D72"/>
    <mergeCell ref="E94:L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K22" activeCellId="0" sqref="K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6.89"/>
    <col collapsed="false" customWidth="true" hidden="false" outlineLevel="0" max="7" min="7" style="0" width="12.49"/>
    <col collapsed="false" customWidth="true" hidden="false" outlineLevel="0" max="8" min="8" style="0" width="13.33"/>
    <col collapsed="false" customWidth="true" hidden="false" outlineLevel="0" max="11" min="11" style="0" width="17.32"/>
    <col collapsed="false" customWidth="true" hidden="false" outlineLevel="0" max="13" min="13" style="0" width="38.31"/>
  </cols>
  <sheetData>
    <row r="1" customFormat="false" ht="24.45" hidden="false" customHeight="false" outlineLevel="0" collapsed="false">
      <c r="A1" s="182" t="s">
        <v>165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customFormat="false" ht="12.8" hidden="false" customHeight="false" outlineLevel="0" collapsed="false">
      <c r="C2" s="28"/>
      <c r="D2" s="0" t="s">
        <v>56</v>
      </c>
    </row>
    <row r="3" customFormat="false" ht="12.8" hidden="false" customHeight="false" outlineLevel="0" collapsed="false">
      <c r="A3" s="107"/>
      <c r="B3" s="107"/>
      <c r="C3" s="107"/>
      <c r="D3" s="107"/>
      <c r="E3" s="107"/>
      <c r="F3" s="107"/>
      <c r="G3" s="107"/>
      <c r="H3" s="107"/>
      <c r="I3" s="107"/>
      <c r="J3" s="107"/>
    </row>
    <row r="4" customFormat="false" ht="17.35" hidden="false" customHeight="false" outlineLevel="0" collapsed="false">
      <c r="A4" s="183" t="s">
        <v>135</v>
      </c>
      <c r="B4" s="184" t="s">
        <v>101</v>
      </c>
      <c r="C4" s="184" t="s">
        <v>102</v>
      </c>
      <c r="D4" s="184" t="s">
        <v>103</v>
      </c>
      <c r="E4" s="184" t="s">
        <v>104</v>
      </c>
      <c r="F4" s="184" t="s">
        <v>105</v>
      </c>
      <c r="G4" s="184" t="s">
        <v>106</v>
      </c>
      <c r="H4" s="184" t="s">
        <v>107</v>
      </c>
      <c r="I4" s="184" t="s">
        <v>108</v>
      </c>
      <c r="J4" s="91" t="n">
        <v>2015</v>
      </c>
    </row>
    <row r="5" customFormat="false" ht="19.7" hidden="false" customHeight="false" outlineLevel="0" collapsed="false">
      <c r="A5" s="185" t="s">
        <v>59</v>
      </c>
      <c r="B5" s="186" t="n">
        <f aca="false">normalizacje!B6</f>
        <v>0.423656525447825</v>
      </c>
      <c r="C5" s="186" t="n">
        <f aca="false">normalizacje!C6</f>
        <v>0.285714285714286</v>
      </c>
      <c r="D5" s="186" t="n">
        <f aca="false">normalizacje!D6</f>
        <v>0.571084337349398</v>
      </c>
      <c r="E5" s="186" t="n">
        <f aca="false">normalizacje!E6</f>
        <v>0.5625</v>
      </c>
      <c r="F5" s="186" t="n">
        <f aca="false">normalizacje!F6</f>
        <v>0.427083333333333</v>
      </c>
      <c r="G5" s="186" t="n">
        <f aca="false">normalizacje!G6</f>
        <v>0.666666666666667</v>
      </c>
      <c r="H5" s="186" t="n">
        <f aca="false">normalizacje!H6</f>
        <v>0.5</v>
      </c>
      <c r="I5" s="186" t="n">
        <f aca="false">normalizacje!I6</f>
        <v>0.594339622641509</v>
      </c>
      <c r="J5" s="91"/>
      <c r="M5" s="187" t="s">
        <v>166</v>
      </c>
      <c r="N5" s="187"/>
      <c r="O5" s="187"/>
      <c r="P5" s="187"/>
    </row>
    <row r="6" customFormat="false" ht="17.35" hidden="false" customHeight="false" outlineLevel="0" collapsed="false">
      <c r="A6" s="185" t="s">
        <v>60</v>
      </c>
      <c r="B6" s="186" t="n">
        <f aca="false">normalizacje!B7</f>
        <v>0.354563548478817</v>
      </c>
      <c r="C6" s="186" t="n">
        <f aca="false">normalizacje!C7</f>
        <v>0.428571428571429</v>
      </c>
      <c r="D6" s="186" t="n">
        <f aca="false">normalizacje!D7</f>
        <v>0.332530120481928</v>
      </c>
      <c r="E6" s="186" t="n">
        <f aca="false">normalizacje!E7</f>
        <v>0.1875</v>
      </c>
      <c r="F6" s="186" t="n">
        <f aca="false">normalizacje!F7</f>
        <v>0.394097222222222</v>
      </c>
      <c r="G6" s="186" t="n">
        <f aca="false">normalizacje!G7</f>
        <v>1</v>
      </c>
      <c r="H6" s="186" t="n">
        <f aca="false">normalizacje!H7</f>
        <v>0.588235294117647</v>
      </c>
      <c r="I6" s="186" t="n">
        <f aca="false">normalizacje!I7</f>
        <v>0.0566037735849057</v>
      </c>
      <c r="J6" s="91"/>
      <c r="M6" s="188" t="s">
        <v>167</v>
      </c>
      <c r="N6" s="188" t="n">
        <v>2015</v>
      </c>
      <c r="O6" s="188" t="n">
        <v>2017</v>
      </c>
    </row>
    <row r="7" customFormat="false" ht="17.35" hidden="false" customHeight="false" outlineLevel="0" collapsed="false">
      <c r="A7" s="185" t="s">
        <v>61</v>
      </c>
      <c r="B7" s="186" t="n">
        <f aca="false">normalizacje!B8</f>
        <v>0.637190787603071</v>
      </c>
      <c r="C7" s="186" t="n">
        <f aca="false">normalizacje!C8</f>
        <v>0.380952380952381</v>
      </c>
      <c r="D7" s="186" t="n">
        <f aca="false">normalizacje!D8</f>
        <v>0.857831325301205</v>
      </c>
      <c r="E7" s="186" t="n">
        <f aca="false">normalizacje!E8</f>
        <v>0.5625</v>
      </c>
      <c r="F7" s="186" t="n">
        <f aca="false">normalizacje!F8</f>
        <v>0.735069444444444</v>
      </c>
      <c r="G7" s="186" t="n">
        <f aca="false">normalizacje!G8</f>
        <v>0.666666666666667</v>
      </c>
      <c r="H7" s="186" t="n">
        <f aca="false">normalizacje!H8</f>
        <v>0.441176470588235</v>
      </c>
      <c r="I7" s="186" t="n">
        <f aca="false">normalizacje!I8</f>
        <v>0.924528301886792</v>
      </c>
      <c r="J7" s="91"/>
      <c r="M7" s="189" t="s">
        <v>40</v>
      </c>
      <c r="N7" s="189" t="n">
        <v>13</v>
      </c>
      <c r="O7" s="189" t="n">
        <v>12</v>
      </c>
    </row>
    <row r="8" customFormat="false" ht="17.35" hidden="false" customHeight="false" outlineLevel="0" collapsed="false">
      <c r="A8" s="185" t="s">
        <v>62</v>
      </c>
      <c r="B8" s="186" t="n">
        <f aca="false">normalizacje!B9</f>
        <v>0.16946261017913</v>
      </c>
      <c r="C8" s="186" t="n">
        <f aca="false">normalizacje!C9</f>
        <v>0.80952380952381</v>
      </c>
      <c r="D8" s="186" t="n">
        <f aca="false">normalizacje!D9</f>
        <v>0.0867469879518073</v>
      </c>
      <c r="E8" s="186" t="n">
        <f aca="false">normalizacje!E9</f>
        <v>0.5</v>
      </c>
      <c r="F8" s="186" t="n">
        <f aca="false">normalizacje!F9</f>
        <v>0.334027777777778</v>
      </c>
      <c r="G8" s="186" t="n">
        <f aca="false">normalizacje!G9</f>
        <v>0.333333333333333</v>
      </c>
      <c r="H8" s="186" t="n">
        <f aca="false">normalizacje!H9</f>
        <v>0.196078431372549</v>
      </c>
      <c r="I8" s="186" t="n">
        <f aca="false">normalizacje!I9</f>
        <v>0.235849056603774</v>
      </c>
      <c r="J8" s="91"/>
      <c r="M8" s="189" t="s">
        <v>41</v>
      </c>
      <c r="N8" s="189" t="n">
        <v>15</v>
      </c>
      <c r="O8" s="189" t="n">
        <v>14</v>
      </c>
    </row>
    <row r="9" customFormat="false" ht="17.35" hidden="false" customHeight="false" outlineLevel="0" collapsed="false">
      <c r="A9" s="185" t="s">
        <v>63</v>
      </c>
      <c r="B9" s="186" t="n">
        <f aca="false">normalizacje!B10</f>
        <v>0.755757748080751</v>
      </c>
      <c r="C9" s="186" t="n">
        <f aca="false">normalizacje!C10</f>
        <v>0.238095238095238</v>
      </c>
      <c r="D9" s="186" t="n">
        <f aca="false">normalizacje!D10</f>
        <v>0.83855421686747</v>
      </c>
      <c r="E9" s="186" t="n">
        <f aca="false">normalizacje!E10</f>
        <v>0.5625</v>
      </c>
      <c r="F9" s="186" t="n">
        <f aca="false">normalizacje!F10</f>
        <v>0.436111111111111</v>
      </c>
      <c r="G9" s="186" t="n">
        <f aca="false">normalizacje!G10</f>
        <v>0.666666666666667</v>
      </c>
      <c r="H9" s="186" t="n">
        <f aca="false">normalizacje!H10</f>
        <v>0.754901960784314</v>
      </c>
      <c r="I9" s="186" t="n">
        <f aca="false">normalizacje!I10</f>
        <v>0.764150943396226</v>
      </c>
      <c r="J9" s="91"/>
      <c r="M9" s="189" t="s">
        <v>42</v>
      </c>
      <c r="N9" s="189" t="n">
        <v>2</v>
      </c>
      <c r="O9" s="189" t="n">
        <v>4</v>
      </c>
    </row>
    <row r="10" customFormat="false" ht="17.35" hidden="false" customHeight="false" outlineLevel="0" collapsed="false">
      <c r="A10" s="185" t="s">
        <v>64</v>
      </c>
      <c r="B10" s="186" t="n">
        <f aca="false">normalizacje!B11</f>
        <v>0.686096104634632</v>
      </c>
      <c r="C10" s="186" t="n">
        <f aca="false">normalizacje!C11</f>
        <v>0.142857142857143</v>
      </c>
      <c r="D10" s="186" t="n">
        <f aca="false">normalizacje!D11</f>
        <v>0.619277108433735</v>
      </c>
      <c r="E10" s="186" t="n">
        <f aca="false">normalizacje!E11</f>
        <v>0.375</v>
      </c>
      <c r="F10" s="186" t="n">
        <f aca="false">normalizacje!F11</f>
        <v>0.616319444444444</v>
      </c>
      <c r="G10" s="186" t="n">
        <f aca="false">normalizacje!G11</f>
        <v>0.666666666666667</v>
      </c>
      <c r="H10" s="186" t="n">
        <f aca="false">normalizacje!H11</f>
        <v>0.5</v>
      </c>
      <c r="I10" s="186" t="n">
        <f aca="false">normalizacje!I11</f>
        <v>0.5</v>
      </c>
      <c r="J10" s="91"/>
      <c r="M10" s="189" t="s">
        <v>43</v>
      </c>
      <c r="N10" s="189" t="n">
        <v>7</v>
      </c>
      <c r="O10" s="189" t="n">
        <v>10</v>
      </c>
    </row>
    <row r="11" customFormat="false" ht="17.35" hidden="false" customHeight="false" outlineLevel="0" collapsed="false">
      <c r="A11" s="185" t="s">
        <v>65</v>
      </c>
      <c r="B11" s="186" t="n">
        <f aca="false">normalizacje!B12</f>
        <v>0.913847028717657</v>
      </c>
      <c r="C11" s="186" t="n">
        <f aca="false">normalizacje!C12</f>
        <v>0.0952380952380953</v>
      </c>
      <c r="D11" s="186" t="n">
        <f aca="false">normalizacje!D12</f>
        <v>0.703614457831325</v>
      </c>
      <c r="E11" s="186" t="n">
        <f aca="false">normalizacje!E12</f>
        <v>0.1875</v>
      </c>
      <c r="F11" s="186" t="n">
        <f aca="false">normalizacje!F12</f>
        <v>0.680555555555556</v>
      </c>
      <c r="G11" s="186" t="n">
        <f aca="false">normalizacje!G12</f>
        <v>0.333333333333333</v>
      </c>
      <c r="H11" s="186" t="n">
        <f aca="false">normalizacje!H12</f>
        <v>0.431372549019608</v>
      </c>
      <c r="I11" s="186" t="n">
        <f aca="false">normalizacje!I12</f>
        <v>0.377358490566038</v>
      </c>
      <c r="J11" s="91"/>
      <c r="M11" s="189" t="s">
        <v>44</v>
      </c>
      <c r="N11" s="189" t="n">
        <v>6</v>
      </c>
      <c r="O11" s="189" t="n">
        <v>5</v>
      </c>
    </row>
    <row r="12" customFormat="false" ht="17.35" hidden="false" customHeight="false" outlineLevel="0" collapsed="false">
      <c r="A12" s="185" t="s">
        <v>66</v>
      </c>
      <c r="B12" s="186" t="n">
        <f aca="false">normalizacje!B13</f>
        <v>0.0179129940290019</v>
      </c>
      <c r="C12" s="186" t="n">
        <f aca="false">normalizacje!C13</f>
        <v>0.428571428571429</v>
      </c>
      <c r="D12" s="186" t="n">
        <f aca="false">normalizacje!D13</f>
        <v>0.137349397590361</v>
      </c>
      <c r="E12" s="186" t="n">
        <f aca="false">normalizacje!E13</f>
        <v>0.625</v>
      </c>
      <c r="F12" s="186" t="n">
        <f aca="false">normalizacje!F13</f>
        <v>0.660416666666666</v>
      </c>
      <c r="G12" s="186" t="n">
        <f aca="false">normalizacje!G13</f>
        <v>1</v>
      </c>
      <c r="H12" s="186" t="n">
        <f aca="false">normalizacje!H13</f>
        <v>0.333333333333333</v>
      </c>
      <c r="I12" s="186" t="n">
        <f aca="false">normalizacje!I13</f>
        <v>0.283018867924528</v>
      </c>
      <c r="J12" s="91"/>
      <c r="M12" s="189" t="s">
        <v>45</v>
      </c>
      <c r="N12" s="189" t="n">
        <v>12</v>
      </c>
      <c r="O12" s="189" t="n">
        <v>7</v>
      </c>
    </row>
    <row r="13" customFormat="false" ht="17.35" hidden="false" customHeight="false" outlineLevel="0" collapsed="false">
      <c r="A13" s="185" t="s">
        <v>67</v>
      </c>
      <c r="B13" s="186" t="n">
        <f aca="false">normalizacje!B14</f>
        <v>0.139891953369349</v>
      </c>
      <c r="C13" s="186" t="n">
        <f aca="false">normalizacje!C14</f>
        <v>0.333333333333333</v>
      </c>
      <c r="D13" s="186" t="n">
        <f aca="false">normalizacje!D14</f>
        <v>0.214457831325301</v>
      </c>
      <c r="E13" s="186" t="n">
        <f aca="false">normalizacje!E14</f>
        <v>0.0625</v>
      </c>
      <c r="F13" s="186" t="n">
        <f aca="false">normalizacje!F14</f>
        <v>0.793402777777778</v>
      </c>
      <c r="G13" s="186" t="n">
        <f aca="false">normalizacje!G14</f>
        <v>0.333333333333333</v>
      </c>
      <c r="H13" s="186" t="n">
        <f aca="false">normalizacje!H14</f>
        <v>0.764705882352941</v>
      </c>
      <c r="I13" s="186" t="n">
        <f aca="false">normalizacje!I14</f>
        <v>0.216981132075472</v>
      </c>
      <c r="J13" s="91"/>
      <c r="M13" s="189" t="s">
        <v>46</v>
      </c>
      <c r="N13" s="190" t="n">
        <v>9</v>
      </c>
      <c r="O13" s="190" t="n">
        <v>6</v>
      </c>
    </row>
    <row r="14" customFormat="false" ht="17.35" hidden="false" customHeight="false" outlineLevel="0" collapsed="false">
      <c r="A14" s="185" t="s">
        <v>68</v>
      </c>
      <c r="B14" s="186" t="n">
        <f aca="false">normalizacje!B15</f>
        <v>0.394938868353711</v>
      </c>
      <c r="C14" s="186" t="n">
        <f aca="false">normalizacje!C15</f>
        <v>0.571428571428571</v>
      </c>
      <c r="D14" s="186" t="n">
        <f aca="false">normalizacje!D15</f>
        <v>0.407228915662651</v>
      </c>
      <c r="E14" s="186" t="n">
        <f aca="false">normalizacje!E15</f>
        <v>0.6875</v>
      </c>
      <c r="F14" s="186" t="n">
        <f aca="false">normalizacje!F15</f>
        <v>0.573611111111111</v>
      </c>
      <c r="G14" s="186" t="n">
        <f aca="false">normalizacje!G15</f>
        <v>0.666666666666667</v>
      </c>
      <c r="H14" s="186" t="n">
        <f aca="false">normalizacje!H15</f>
        <v>0.46078431372549</v>
      </c>
      <c r="I14" s="186" t="n">
        <f aca="false">normalizacje!I15</f>
        <v>0.386792452830189</v>
      </c>
      <c r="J14" s="91"/>
      <c r="M14" s="189" t="s">
        <v>47</v>
      </c>
      <c r="N14" s="189" t="n">
        <v>11</v>
      </c>
      <c r="O14" s="190" t="n">
        <v>13</v>
      </c>
    </row>
    <row r="15" customFormat="false" ht="17.35" hidden="false" customHeight="false" outlineLevel="0" collapsed="false">
      <c r="A15" s="185" t="s">
        <v>69</v>
      </c>
      <c r="B15" s="186" t="n">
        <f aca="false">normalizacje!B16</f>
        <v>0.4046061984646</v>
      </c>
      <c r="C15" s="186" t="n">
        <f aca="false">normalizacje!C16</f>
        <v>0.19047619047619</v>
      </c>
      <c r="D15" s="186" t="n">
        <f aca="false">normalizacje!D16</f>
        <v>0.706024096385542</v>
      </c>
      <c r="E15" s="186" t="n">
        <f aca="false">normalizacje!E16</f>
        <v>0.3125</v>
      </c>
      <c r="F15" s="186" t="n">
        <f aca="false">normalizacje!F16</f>
        <v>0.157291666666666</v>
      </c>
      <c r="G15" s="186" t="n">
        <f aca="false">normalizacje!G16</f>
        <v>0</v>
      </c>
      <c r="H15" s="186" t="n">
        <f aca="false">normalizacje!H16</f>
        <v>0.147058823529412</v>
      </c>
      <c r="I15" s="186" t="n">
        <f aca="false">normalizacje!I16</f>
        <v>0.283018867924528</v>
      </c>
      <c r="J15" s="91"/>
      <c r="M15" s="189" t="s">
        <v>48</v>
      </c>
      <c r="N15" s="189" t="n">
        <v>5</v>
      </c>
      <c r="O15" s="189" t="n">
        <v>8</v>
      </c>
    </row>
    <row r="16" customFormat="false" ht="17.35" hidden="false" customHeight="false" outlineLevel="0" collapsed="false">
      <c r="A16" s="185" t="s">
        <v>70</v>
      </c>
      <c r="B16" s="186" t="n">
        <f aca="false">normalizacje!B17</f>
        <v>0.718794427068524</v>
      </c>
      <c r="C16" s="186" t="n">
        <f aca="false">normalizacje!C17</f>
        <v>0.0476190476190477</v>
      </c>
      <c r="D16" s="186" t="n">
        <f aca="false">normalizacje!D17</f>
        <v>0.525301204819277</v>
      </c>
      <c r="E16" s="186" t="n">
        <f aca="false">normalizacje!E17</f>
        <v>0.9375</v>
      </c>
      <c r="F16" s="186" t="n">
        <f aca="false">normalizacje!F17</f>
        <v>0.823263888888889</v>
      </c>
      <c r="G16" s="186" t="n">
        <f aca="false">normalizacje!G17</f>
        <v>1</v>
      </c>
      <c r="H16" s="186" t="n">
        <f aca="false">normalizacje!H17</f>
        <v>0.254901960784314</v>
      </c>
      <c r="I16" s="186" t="n">
        <f aca="false">normalizacje!I17</f>
        <v>0.377358490566038</v>
      </c>
      <c r="J16" s="91"/>
      <c r="M16" s="189" t="s">
        <v>49</v>
      </c>
      <c r="N16" s="189" t="n">
        <v>10</v>
      </c>
      <c r="O16" s="189" t="n">
        <v>11</v>
      </c>
    </row>
    <row r="17" customFormat="false" ht="17.35" hidden="false" customHeight="false" outlineLevel="0" collapsed="false">
      <c r="A17" s="185" t="s">
        <v>71</v>
      </c>
      <c r="B17" s="186" t="n">
        <f aca="false">normalizacje!B18</f>
        <v>0.332385555871481</v>
      </c>
      <c r="C17" s="186" t="n">
        <f aca="false">normalizacje!C18</f>
        <v>0.19047619047619</v>
      </c>
      <c r="D17" s="186" t="n">
        <f aca="false">normalizacje!D18</f>
        <v>0.23855421686747</v>
      </c>
      <c r="E17" s="186" t="n">
        <f aca="false">normalizacje!E18</f>
        <v>0.125</v>
      </c>
      <c r="F17" s="186" t="n">
        <f aca="false">normalizacje!F18</f>
        <v>0.770486111111111</v>
      </c>
      <c r="G17" s="186" t="n">
        <f aca="false">normalizacje!G18</f>
        <v>1</v>
      </c>
      <c r="H17" s="186" t="n">
        <f aca="false">normalizacje!H18</f>
        <v>0.990196078431373</v>
      </c>
      <c r="I17" s="186" t="n">
        <f aca="false">normalizacje!I18</f>
        <v>0.471698113207547</v>
      </c>
      <c r="J17" s="91"/>
      <c r="M17" s="189" t="s">
        <v>50</v>
      </c>
      <c r="N17" s="190" t="n">
        <v>14</v>
      </c>
      <c r="O17" s="189" t="n">
        <v>15</v>
      </c>
    </row>
    <row r="18" customFormat="false" ht="17.35" hidden="false" customHeight="false" outlineLevel="0" collapsed="false">
      <c r="A18" s="185" t="s">
        <v>72</v>
      </c>
      <c r="B18" s="186" t="n">
        <f aca="false">normalizacje!B19</f>
        <v>0.061984646005118</v>
      </c>
      <c r="C18" s="186" t="n">
        <f aca="false">normalizacje!C19</f>
        <v>0.952380952380952</v>
      </c>
      <c r="D18" s="186" t="n">
        <f aca="false">normalizacje!D19</f>
        <v>0</v>
      </c>
      <c r="E18" s="186" t="n">
        <f aca="false">normalizacje!E19</f>
        <v>0.75</v>
      </c>
      <c r="F18" s="186" t="n">
        <f aca="false">normalizacje!F19</f>
        <v>0.281597222222222</v>
      </c>
      <c r="G18" s="186" t="n">
        <f aca="false">normalizacje!G19</f>
        <v>0.666666666666667</v>
      </c>
      <c r="H18" s="186" t="n">
        <f aca="false">normalizacje!H19</f>
        <v>0.274509803921569</v>
      </c>
      <c r="I18" s="186" t="n">
        <f aca="false">normalizacje!I19</f>
        <v>0</v>
      </c>
      <c r="J18" s="91"/>
      <c r="M18" s="189" t="s">
        <v>51</v>
      </c>
      <c r="N18" s="189" t="n">
        <v>4</v>
      </c>
      <c r="O18" s="191" t="n">
        <v>1</v>
      </c>
    </row>
    <row r="19" customFormat="false" ht="17.35" hidden="false" customHeight="false" outlineLevel="0" collapsed="false">
      <c r="A19" s="185" t="s">
        <v>73</v>
      </c>
      <c r="B19" s="186" t="n">
        <f aca="false">normalizacje!B20</f>
        <v>0</v>
      </c>
      <c r="C19" s="186" t="n">
        <f aca="false">normalizacje!C20</f>
        <v>0</v>
      </c>
      <c r="D19" s="186" t="n">
        <f aca="false">normalizacje!D20</f>
        <v>0.573493975903614</v>
      </c>
      <c r="E19" s="186" t="n">
        <f aca="false">normalizacje!E20</f>
        <v>0.0625</v>
      </c>
      <c r="F19" s="186" t="n">
        <f aca="false">normalizacje!F20</f>
        <v>0</v>
      </c>
      <c r="G19" s="186" t="n">
        <f aca="false">normalizacje!G20</f>
        <v>0.666666666666667</v>
      </c>
      <c r="H19" s="186" t="n">
        <f aca="false">normalizacje!H20</f>
        <v>0.0294117647058823</v>
      </c>
      <c r="I19" s="186" t="n">
        <f aca="false">normalizacje!I20</f>
        <v>0.660377358490566</v>
      </c>
      <c r="J19" s="91"/>
      <c r="M19" s="189" t="s">
        <v>52</v>
      </c>
      <c r="N19" s="189" t="n">
        <v>3</v>
      </c>
      <c r="O19" s="189" t="n">
        <v>2</v>
      </c>
    </row>
    <row r="20" customFormat="false" ht="17.35" hidden="false" customHeight="false" outlineLevel="0" collapsed="false">
      <c r="A20" s="192" t="s">
        <v>74</v>
      </c>
      <c r="B20" s="186" t="n">
        <f aca="false">normalizacje!B21</f>
        <v>0.241967586010804</v>
      </c>
      <c r="C20" s="186" t="n">
        <f aca="false">normalizacje!C21</f>
        <v>0.714285714285714</v>
      </c>
      <c r="D20" s="186" t="n">
        <f aca="false">normalizacje!D21</f>
        <v>0.139759036144578</v>
      </c>
      <c r="E20" s="186" t="n">
        <f aca="false">normalizacje!E21</f>
        <v>0.625</v>
      </c>
      <c r="F20" s="186" t="n">
        <f aca="false">normalizacje!F21</f>
        <v>0.229861111111111</v>
      </c>
      <c r="G20" s="186" t="n">
        <f aca="false">normalizacje!G21</f>
        <v>0.333333333333333</v>
      </c>
      <c r="H20" s="186" t="n">
        <f aca="false">normalizacje!H21</f>
        <v>0.137254901960784</v>
      </c>
      <c r="I20" s="186" t="n">
        <f aca="false">normalizacje!I21</f>
        <v>0.39622641509434</v>
      </c>
      <c r="J20" s="91"/>
      <c r="M20" s="189" t="s">
        <v>53</v>
      </c>
      <c r="N20" s="191" t="n">
        <v>1</v>
      </c>
      <c r="O20" s="190" t="n">
        <v>3</v>
      </c>
    </row>
    <row r="21" customFormat="false" ht="17.35" hidden="false" customHeight="false" outlineLevel="0" collapsed="false">
      <c r="A21" s="185" t="s">
        <v>59</v>
      </c>
      <c r="B21" s="193" t="n">
        <f aca="false">normalizacje!B22</f>
        <v>0.455786181404606</v>
      </c>
      <c r="C21" s="193" t="n">
        <f aca="false">normalizacje!C22</f>
        <v>0.333333333333333</v>
      </c>
      <c r="D21" s="193" t="n">
        <f aca="false">normalizacje!D22</f>
        <v>0.660240963855422</v>
      </c>
      <c r="E21" s="193" t="n">
        <f aca="false">normalizacje!E22</f>
        <v>0.625</v>
      </c>
      <c r="F21" s="193" t="n">
        <f aca="false">normalizacje!F22</f>
        <v>0.498958333333333</v>
      </c>
      <c r="G21" s="193" t="n">
        <f aca="false">normalizacje!G22</f>
        <v>0.666666666666667</v>
      </c>
      <c r="H21" s="193" t="n">
        <f aca="false">normalizacje!H22</f>
        <v>0.490196078431372</v>
      </c>
      <c r="I21" s="193" t="n">
        <f aca="false">normalizacje!I22</f>
        <v>0.811320754716981</v>
      </c>
      <c r="J21" s="92" t="n">
        <v>2017</v>
      </c>
      <c r="M21" s="189" t="s">
        <v>54</v>
      </c>
      <c r="N21" s="194" t="n">
        <v>16</v>
      </c>
      <c r="O21" s="194" t="n">
        <v>16</v>
      </c>
    </row>
    <row r="22" customFormat="false" ht="17.35" hidden="false" customHeight="false" outlineLevel="0" collapsed="false">
      <c r="A22" s="185" t="s">
        <v>60</v>
      </c>
      <c r="B22" s="186" t="n">
        <f aca="false">normalizacje!B23</f>
        <v>0.49417116860961</v>
      </c>
      <c r="C22" s="186" t="n">
        <f aca="false">normalizacje!C23</f>
        <v>0.428571428571429</v>
      </c>
      <c r="D22" s="186" t="n">
        <f aca="false">normalizacje!D23</f>
        <v>0.409638554216868</v>
      </c>
      <c r="E22" s="186" t="n">
        <f aca="false">normalizacje!E23</f>
        <v>0.125</v>
      </c>
      <c r="F22" s="186" t="n">
        <f aca="false">normalizacje!F23</f>
        <v>0.491319444444444</v>
      </c>
      <c r="G22" s="186" t="n">
        <f aca="false">normalizacje!G23</f>
        <v>0.333333333333333</v>
      </c>
      <c r="H22" s="186" t="n">
        <f aca="false">normalizacje!H23</f>
        <v>0.627450980392157</v>
      </c>
      <c r="I22" s="186" t="n">
        <f aca="false">normalizacje!I23</f>
        <v>0.245283018867925</v>
      </c>
      <c r="J22" s="92"/>
      <c r="M22" s="189" t="s">
        <v>55</v>
      </c>
      <c r="N22" s="189" t="n">
        <v>8</v>
      </c>
      <c r="O22" s="189" t="n">
        <v>9</v>
      </c>
    </row>
    <row r="23" customFormat="false" ht="17.35" hidden="false" customHeight="false" outlineLevel="0" collapsed="false">
      <c r="A23" s="185" t="s">
        <v>61</v>
      </c>
      <c r="B23" s="186" t="n">
        <f aca="false">normalizacje!B24</f>
        <v>0.706568097810634</v>
      </c>
      <c r="C23" s="186" t="n">
        <f aca="false">normalizacje!C24</f>
        <v>0.428571428571429</v>
      </c>
      <c r="D23" s="186" t="n">
        <f aca="false">normalizacje!D24</f>
        <v>0.930120481927711</v>
      </c>
      <c r="E23" s="186" t="n">
        <f aca="false">normalizacje!E24</f>
        <v>0.4375</v>
      </c>
      <c r="F23" s="186" t="n">
        <f aca="false">normalizacje!F24</f>
        <v>0.816666666666666</v>
      </c>
      <c r="G23" s="186" t="n">
        <f aca="false">normalizacje!G24</f>
        <v>0.666666666666667</v>
      </c>
      <c r="H23" s="186" t="n">
        <f aca="false">normalizacje!H24</f>
        <v>0.490196078431372</v>
      </c>
      <c r="I23" s="186" t="n">
        <f aca="false">normalizacje!I24</f>
        <v>1</v>
      </c>
      <c r="J23" s="92"/>
    </row>
    <row r="24" customFormat="false" ht="17.35" hidden="false" customHeight="false" outlineLevel="0" collapsed="false">
      <c r="A24" s="185" t="s">
        <v>62</v>
      </c>
      <c r="B24" s="186" t="n">
        <f aca="false">normalizacje!B25</f>
        <v>0.244526585157805</v>
      </c>
      <c r="C24" s="186" t="n">
        <f aca="false">normalizacje!C25</f>
        <v>0.80952380952381</v>
      </c>
      <c r="D24" s="186" t="n">
        <f aca="false">normalizacje!D25</f>
        <v>0.171084337349397</v>
      </c>
      <c r="E24" s="186" t="n">
        <f aca="false">normalizacje!E25</f>
        <v>0.375</v>
      </c>
      <c r="F24" s="186" t="n">
        <f aca="false">normalizacje!F25</f>
        <v>0.433680555555555</v>
      </c>
      <c r="G24" s="186" t="n">
        <f aca="false">normalizacje!G25</f>
        <v>0.333333333333333</v>
      </c>
      <c r="H24" s="186" t="n">
        <f aca="false">normalizacje!H25</f>
        <v>0.225490196078431</v>
      </c>
      <c r="I24" s="186" t="n">
        <f aca="false">normalizacje!I25</f>
        <v>0.367924528301887</v>
      </c>
      <c r="J24" s="92"/>
    </row>
    <row r="25" customFormat="false" ht="17.35" hidden="false" customHeight="false" outlineLevel="0" collapsed="false">
      <c r="A25" s="185" t="s">
        <v>63</v>
      </c>
      <c r="B25" s="186" t="n">
        <f aca="false">normalizacje!B26</f>
        <v>0.806369064543645</v>
      </c>
      <c r="C25" s="186" t="n">
        <f aca="false">normalizacje!C26</f>
        <v>0.333333333333333</v>
      </c>
      <c r="D25" s="186" t="n">
        <f aca="false">normalizacje!D26</f>
        <v>1</v>
      </c>
      <c r="E25" s="186" t="n">
        <f aca="false">normalizacje!E26</f>
        <v>0.5</v>
      </c>
      <c r="F25" s="186" t="n">
        <f aca="false">normalizacje!F26</f>
        <v>0.521180555555555</v>
      </c>
      <c r="G25" s="186" t="n">
        <f aca="false">normalizacje!G26</f>
        <v>0.666666666666667</v>
      </c>
      <c r="H25" s="186" t="n">
        <f aca="false">normalizacje!H26</f>
        <v>0.754901960784314</v>
      </c>
      <c r="I25" s="186" t="n">
        <f aca="false">normalizacje!I26</f>
        <v>0.915094339622641</v>
      </c>
      <c r="J25" s="92"/>
    </row>
    <row r="26" customFormat="false" ht="17.35" hidden="false" customHeight="false" outlineLevel="0" collapsed="false">
      <c r="A26" s="185" t="s">
        <v>64</v>
      </c>
      <c r="B26" s="186" t="n">
        <f aca="false">normalizacje!B27</f>
        <v>0.867500710833096</v>
      </c>
      <c r="C26" s="186" t="n">
        <f aca="false">normalizacje!C27</f>
        <v>0.238095238095238</v>
      </c>
      <c r="D26" s="186" t="n">
        <f aca="false">normalizacje!D27</f>
        <v>0.573493975903614</v>
      </c>
      <c r="E26" s="186" t="n">
        <f aca="false">normalizacje!E27</f>
        <v>0.5</v>
      </c>
      <c r="F26" s="186" t="n">
        <f aca="false">normalizacje!F27</f>
        <v>0.783680555555555</v>
      </c>
      <c r="G26" s="186" t="n">
        <f aca="false">normalizacje!G27</f>
        <v>0.666666666666667</v>
      </c>
      <c r="H26" s="186" t="n">
        <f aca="false">normalizacje!H27</f>
        <v>0.529411764705882</v>
      </c>
      <c r="I26" s="186" t="n">
        <f aca="false">normalizacje!I27</f>
        <v>0.528301886792453</v>
      </c>
      <c r="J26" s="92"/>
    </row>
    <row r="27" customFormat="false" ht="17.35" hidden="false" customHeight="false" outlineLevel="0" collapsed="false">
      <c r="A27" s="185" t="s">
        <v>65</v>
      </c>
      <c r="B27" s="186" t="n">
        <f aca="false">normalizacje!B28</f>
        <v>1</v>
      </c>
      <c r="C27" s="186" t="n">
        <f aca="false">normalizacje!C28</f>
        <v>0.142857142857143</v>
      </c>
      <c r="D27" s="186" t="n">
        <f aca="false">normalizacje!D28</f>
        <v>0.732530120481927</v>
      </c>
      <c r="E27" s="186" t="n">
        <f aca="false">normalizacje!E28</f>
        <v>0.25</v>
      </c>
      <c r="F27" s="186" t="n">
        <f aca="false">normalizacje!F28</f>
        <v>0.740625</v>
      </c>
      <c r="G27" s="186" t="n">
        <f aca="false">normalizacje!G28</f>
        <v>0.333333333333333</v>
      </c>
      <c r="H27" s="186" t="n">
        <f aca="false">normalizacje!H28</f>
        <v>0.5</v>
      </c>
      <c r="I27" s="186" t="n">
        <f aca="false">normalizacje!I28</f>
        <v>0.452830188679245</v>
      </c>
      <c r="J27" s="92"/>
    </row>
    <row r="28" customFormat="false" ht="17.35" hidden="false" customHeight="false" outlineLevel="0" collapsed="false">
      <c r="A28" s="185" t="s">
        <v>66</v>
      </c>
      <c r="B28" s="186" t="n">
        <f aca="false">normalizacje!B29</f>
        <v>0.0844469718510093</v>
      </c>
      <c r="C28" s="186" t="n">
        <f aca="false">normalizacje!C29</f>
        <v>0.428571428571429</v>
      </c>
      <c r="D28" s="186" t="n">
        <f aca="false">normalizacje!D29</f>
        <v>0.313253012048193</v>
      </c>
      <c r="E28" s="186" t="n">
        <f aca="false">normalizacje!E29</f>
        <v>0.8125</v>
      </c>
      <c r="F28" s="186" t="n">
        <f aca="false">normalizacje!F29</f>
        <v>0.498611111111111</v>
      </c>
      <c r="G28" s="186" t="n">
        <f aca="false">normalizacje!G29</f>
        <v>0.666666666666667</v>
      </c>
      <c r="H28" s="186" t="n">
        <f aca="false">normalizacje!H29</f>
        <v>0.264705882352941</v>
      </c>
      <c r="I28" s="186" t="n">
        <f aca="false">normalizacje!I29</f>
        <v>0.5</v>
      </c>
      <c r="J28" s="92"/>
    </row>
    <row r="29" customFormat="false" ht="17.35" hidden="false" customHeight="false" outlineLevel="0" collapsed="false">
      <c r="A29" s="185" t="s">
        <v>67</v>
      </c>
      <c r="B29" s="186" t="n">
        <f aca="false">normalizacje!B30</f>
        <v>0.213534262155246</v>
      </c>
      <c r="C29" s="186" t="n">
        <f aca="false">normalizacje!C30</f>
        <v>0.333333333333333</v>
      </c>
      <c r="D29" s="186" t="n">
        <f aca="false">normalizacje!D30</f>
        <v>0.303614457831325</v>
      </c>
      <c r="E29" s="186" t="n">
        <f aca="false">normalizacje!E30</f>
        <v>0.0625</v>
      </c>
      <c r="F29" s="186" t="n">
        <f aca="false">normalizacje!F30</f>
        <v>0.875</v>
      </c>
      <c r="G29" s="186" t="n">
        <f aca="false">normalizacje!G30</f>
        <v>0.666666666666667</v>
      </c>
      <c r="H29" s="186" t="n">
        <f aca="false">normalizacje!H30</f>
        <v>0.852941176470588</v>
      </c>
      <c r="I29" s="186" t="n">
        <f aca="false">normalizacje!I30</f>
        <v>0.471698113207547</v>
      </c>
      <c r="J29" s="92"/>
    </row>
    <row r="30" customFormat="false" ht="17.35" hidden="false" customHeight="false" outlineLevel="0" collapsed="false">
      <c r="A30" s="185" t="s">
        <v>68</v>
      </c>
      <c r="B30" s="186" t="n">
        <f aca="false">normalizacje!B31</f>
        <v>0.44782485072505</v>
      </c>
      <c r="C30" s="186" t="n">
        <f aca="false">normalizacje!C31</f>
        <v>0.619047619047619</v>
      </c>
      <c r="D30" s="186" t="n">
        <f aca="false">normalizacje!D31</f>
        <v>0.667469879518072</v>
      </c>
      <c r="E30" s="186" t="n">
        <f aca="false">normalizacje!E31</f>
        <v>0.75</v>
      </c>
      <c r="F30" s="186" t="n">
        <f aca="false">normalizacje!F31</f>
        <v>0.591666666666667</v>
      </c>
      <c r="G30" s="186" t="n">
        <f aca="false">normalizacje!G31</f>
        <v>0.666666666666667</v>
      </c>
      <c r="H30" s="186" t="n">
        <f aca="false">normalizacje!H31</f>
        <v>0.441176470588235</v>
      </c>
      <c r="I30" s="186" t="n">
        <f aca="false">normalizacje!I31</f>
        <v>0.60377358490566</v>
      </c>
      <c r="J30" s="92"/>
    </row>
    <row r="31" customFormat="false" ht="17.35" hidden="false" customHeight="false" outlineLevel="0" collapsed="false">
      <c r="A31" s="185" t="s">
        <v>69</v>
      </c>
      <c r="B31" s="186" t="n">
        <f aca="false">normalizacje!B32</f>
        <v>0.559567813477395</v>
      </c>
      <c r="C31" s="186" t="n">
        <f aca="false">normalizacje!C32</f>
        <v>0.238095238095238</v>
      </c>
      <c r="D31" s="186" t="n">
        <f aca="false">normalizacje!D32</f>
        <v>0.754216867469879</v>
      </c>
      <c r="E31" s="186" t="n">
        <f aca="false">normalizacje!E32</f>
        <v>0.0625</v>
      </c>
      <c r="F31" s="186" t="n">
        <f aca="false">normalizacje!F32</f>
        <v>0.190625</v>
      </c>
      <c r="G31" s="186" t="n">
        <f aca="false">normalizacje!G32</f>
        <v>0</v>
      </c>
      <c r="H31" s="186" t="n">
        <f aca="false">normalizacje!H32</f>
        <v>0.156862745098039</v>
      </c>
      <c r="I31" s="186" t="n">
        <f aca="false">normalizacje!I32</f>
        <v>0.339622641509434</v>
      </c>
      <c r="J31" s="92"/>
    </row>
    <row r="32" customFormat="false" ht="17.35" hidden="false" customHeight="false" outlineLevel="0" collapsed="false">
      <c r="A32" s="185" t="s">
        <v>70</v>
      </c>
      <c r="B32" s="186" t="n">
        <f aca="false">normalizacje!B33</f>
        <v>0.845891384702872</v>
      </c>
      <c r="C32" s="186" t="n">
        <f aca="false">normalizacje!C33</f>
        <v>0.0952380952380953</v>
      </c>
      <c r="D32" s="186" t="n">
        <f aca="false">normalizacje!D33</f>
        <v>0.595180722891566</v>
      </c>
      <c r="E32" s="186" t="n">
        <f aca="false">normalizacje!E33</f>
        <v>1</v>
      </c>
      <c r="F32" s="186" t="n">
        <f aca="false">normalizacje!F33</f>
        <v>0.941319444444444</v>
      </c>
      <c r="G32" s="186" t="n">
        <f aca="false">normalizacje!G33</f>
        <v>0.666666666666667</v>
      </c>
      <c r="H32" s="186" t="n">
        <f aca="false">normalizacje!H33</f>
        <v>0.245098039215686</v>
      </c>
      <c r="I32" s="186" t="n">
        <f aca="false">normalizacje!I33</f>
        <v>0.481132075471698</v>
      </c>
      <c r="J32" s="92"/>
    </row>
    <row r="33" customFormat="false" ht="17.35" hidden="false" customHeight="false" outlineLevel="0" collapsed="false">
      <c r="A33" s="185" t="s">
        <v>71</v>
      </c>
      <c r="B33" s="186" t="n">
        <f aca="false">normalizacje!B34</f>
        <v>0.431333522888826</v>
      </c>
      <c r="C33" s="186" t="n">
        <f aca="false">normalizacje!C34</f>
        <v>0.19047619047619</v>
      </c>
      <c r="D33" s="186" t="n">
        <f aca="false">normalizacje!D34</f>
        <v>0.293975903614458</v>
      </c>
      <c r="E33" s="186" t="n">
        <f aca="false">normalizacje!E34</f>
        <v>0.125</v>
      </c>
      <c r="F33" s="186" t="n">
        <f aca="false">normalizacje!F34</f>
        <v>1</v>
      </c>
      <c r="G33" s="186" t="n">
        <f aca="false">normalizacje!G34</f>
        <v>1</v>
      </c>
      <c r="H33" s="186" t="n">
        <f aca="false">normalizacje!H34</f>
        <v>1</v>
      </c>
      <c r="I33" s="186" t="n">
        <f aca="false">normalizacje!I34</f>
        <v>0.575471698113207</v>
      </c>
      <c r="J33" s="92"/>
    </row>
    <row r="34" customFormat="false" ht="17.35" hidden="false" customHeight="false" outlineLevel="0" collapsed="false">
      <c r="A34" s="185" t="s">
        <v>72</v>
      </c>
      <c r="B34" s="186" t="n">
        <f aca="false">normalizacje!B35</f>
        <v>0.115723628092124</v>
      </c>
      <c r="C34" s="186" t="n">
        <f aca="false">normalizacje!C35</f>
        <v>1</v>
      </c>
      <c r="D34" s="186" t="n">
        <f aca="false">normalizacje!D35</f>
        <v>0.0385542168674699</v>
      </c>
      <c r="E34" s="186" t="n">
        <f aca="false">normalizacje!E35</f>
        <v>0.8125</v>
      </c>
      <c r="F34" s="186" t="n">
        <f aca="false">normalizacje!F35</f>
        <v>0.398611111111111</v>
      </c>
      <c r="G34" s="186" t="n">
        <f aca="false">normalizacje!G35</f>
        <v>0.666666666666667</v>
      </c>
      <c r="H34" s="186" t="n">
        <f aca="false">normalizacje!H35</f>
        <v>0.294117647058823</v>
      </c>
      <c r="I34" s="186" t="n">
        <f aca="false">normalizacje!I35</f>
        <v>0.19811320754717</v>
      </c>
      <c r="J34" s="92"/>
    </row>
    <row r="35" customFormat="false" ht="17.35" hidden="false" customHeight="false" outlineLevel="0" collapsed="false">
      <c r="A35" s="185" t="s">
        <v>73</v>
      </c>
      <c r="B35" s="186" t="n">
        <f aca="false">normalizacje!B36</f>
        <v>0.0324139891953369</v>
      </c>
      <c r="C35" s="186" t="n">
        <f aca="false">normalizacje!C36</f>
        <v>0.0476190476190477</v>
      </c>
      <c r="D35" s="186" t="n">
        <f aca="false">normalizacje!D36</f>
        <v>0.72289156626506</v>
      </c>
      <c r="E35" s="186" t="n">
        <f aca="false">normalizacje!E36</f>
        <v>0</v>
      </c>
      <c r="F35" s="186" t="n">
        <f aca="false">normalizacje!F36</f>
        <v>0.0506944444444444</v>
      </c>
      <c r="G35" s="186" t="n">
        <f aca="false">normalizacje!G36</f>
        <v>0.666666666666667</v>
      </c>
      <c r="H35" s="186" t="n">
        <f aca="false">normalizacje!H36</f>
        <v>0</v>
      </c>
      <c r="I35" s="186" t="n">
        <f aca="false">normalizacje!I36</f>
        <v>1</v>
      </c>
      <c r="J35" s="92"/>
    </row>
    <row r="36" customFormat="false" ht="17.35" hidden="false" customHeight="false" outlineLevel="0" collapsed="false">
      <c r="A36" s="185" t="s">
        <v>74</v>
      </c>
      <c r="B36" s="186" t="n">
        <f aca="false">normalizacje!B37</f>
        <v>0.349161216946261</v>
      </c>
      <c r="C36" s="186" t="n">
        <f aca="false">normalizacje!C37</f>
        <v>0.714285714285714</v>
      </c>
      <c r="D36" s="186" t="n">
        <f aca="false">normalizacje!D37</f>
        <v>0.2</v>
      </c>
      <c r="E36" s="186" t="n">
        <f aca="false">normalizacje!E37</f>
        <v>0.5</v>
      </c>
      <c r="F36" s="186" t="n">
        <f aca="false">normalizacje!F37</f>
        <v>0.26875</v>
      </c>
      <c r="G36" s="186" t="n">
        <f aca="false">normalizacje!G37</f>
        <v>0.333333333333333</v>
      </c>
      <c r="H36" s="186" t="n">
        <f aca="false">normalizacje!H37</f>
        <v>0.137254901960784</v>
      </c>
      <c r="I36" s="186" t="n">
        <f aca="false">normalizacje!I37</f>
        <v>0.566037735849056</v>
      </c>
      <c r="J36" s="92"/>
    </row>
    <row r="37" customFormat="false" ht="17.35" hidden="false" customHeight="false" outlineLevel="0" collapsed="false">
      <c r="A37" s="195" t="s">
        <v>90</v>
      </c>
      <c r="B37" s="196" t="n">
        <f aca="false">AVERAGE(B5:B36)</f>
        <v>0.434621125959625</v>
      </c>
      <c r="C37" s="196" t="n">
        <f aca="false">AVERAGE(C5:C36)</f>
        <v>0.380952380952381</v>
      </c>
      <c r="D37" s="196" t="n">
        <f aca="false">AVERAGE(D5:D36)</f>
        <v>0.478689759036144</v>
      </c>
      <c r="E37" s="196" t="n">
        <f aca="false">AVERAGE(E5:E36)</f>
        <v>0.439453125</v>
      </c>
      <c r="F37" s="196" t="n">
        <f aca="false">AVERAGE(F5:F36)</f>
        <v>0.531705729166667</v>
      </c>
      <c r="G37" s="196" t="n">
        <f aca="false">AVERAGE(G5:G36)</f>
        <v>0.59375</v>
      </c>
      <c r="H37" s="196" t="n">
        <f aca="false">AVERAGE(H5:H36)</f>
        <v>0.431678921568628</v>
      </c>
      <c r="I37" s="197" t="n">
        <f aca="false">AVERAGE(I5:I36)</f>
        <v>0.487028301886793</v>
      </c>
      <c r="J37" s="198"/>
    </row>
    <row r="38" customFormat="false" ht="17.35" hidden="false" customHeight="false" outlineLevel="0" collapsed="false">
      <c r="A38" s="199" t="s">
        <v>91</v>
      </c>
      <c r="B38" s="200" t="n">
        <f aca="false">STDEVP(B5:B36)</f>
        <v>0.286110311914446</v>
      </c>
      <c r="C38" s="200" t="n">
        <f aca="false">STDEVP(C5:C36)</f>
        <v>0.264328610847316</v>
      </c>
      <c r="D38" s="200" t="n">
        <f aca="false">STDEVP(D5:D36)</f>
        <v>0.274584901203368</v>
      </c>
      <c r="E38" s="200" t="n">
        <f aca="false">STDEVP(E5:E36)</f>
        <v>0.279719959272188</v>
      </c>
      <c r="F38" s="200" t="n">
        <f aca="false">STDEVP(F5:F36)</f>
        <v>0.256119941527934</v>
      </c>
      <c r="G38" s="200" t="n">
        <f aca="false">STDEVP(G5:G36)</f>
        <v>0.259999666132264</v>
      </c>
      <c r="H38" s="200" t="n">
        <f aca="false">STDEVP(H5:H36)</f>
        <v>0.259196065348136</v>
      </c>
      <c r="I38" s="200" t="n">
        <f aca="false">STDEVP(I5:I36)</f>
        <v>0.251107262251754</v>
      </c>
      <c r="J38" s="198"/>
    </row>
  </sheetData>
  <mergeCells count="4">
    <mergeCell ref="A1:N1"/>
    <mergeCell ref="J4:J20"/>
    <mergeCell ref="M5:P5"/>
    <mergeCell ref="J21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Z50:AB58"/>
  <sheetViews>
    <sheetView showFormulas="false" showGridLines="true" showRowColHeaders="true" showZeros="true" rightToLeft="false" tabSelected="false" showOutlineSymbols="true" defaultGridColor="true" view="normal" topLeftCell="T31" colorId="64" zoomScale="95" zoomScaleNormal="95" zoomScalePageLayoutView="100" workbookViewId="0">
      <selection pane="topLeft" activeCell="W87" activeCellId="0" sqref="W87"/>
    </sheetView>
  </sheetViews>
  <sheetFormatPr defaultColWidth="11.58984375" defaultRowHeight="12.8" zeroHeight="false" outlineLevelRow="0" outlineLevelCol="0"/>
  <cols>
    <col collapsed="false" customWidth="false" hidden="false" outlineLevel="0" max="1024" min="1" style="41" width="11.57"/>
  </cols>
  <sheetData>
    <row r="50" customFormat="false" ht="12.8" hidden="false" customHeight="false" outlineLevel="0" collapsed="false">
      <c r="Z50" s="201"/>
      <c r="AA50" s="201"/>
      <c r="AB50" s="201"/>
    </row>
    <row r="51" customFormat="false" ht="18.55" hidden="false" customHeight="false" outlineLevel="0" collapsed="false">
      <c r="Z51" s="202" t="s">
        <v>168</v>
      </c>
      <c r="AA51" s="201"/>
      <c r="AB51" s="201"/>
    </row>
    <row r="52" customFormat="false" ht="12.8" hidden="false" customHeight="false" outlineLevel="0" collapsed="false">
      <c r="Z52" s="201"/>
      <c r="AA52" s="201"/>
      <c r="AB52" s="201"/>
    </row>
    <row r="53" customFormat="false" ht="18.55" hidden="false" customHeight="false" outlineLevel="0" collapsed="false">
      <c r="Z53" s="0"/>
      <c r="AA53" s="203"/>
      <c r="AB53" s="201"/>
    </row>
    <row r="54" customFormat="false" ht="18.55" hidden="false" customHeight="false" outlineLevel="0" collapsed="false">
      <c r="Z54" s="204"/>
      <c r="AA54" s="203" t="n">
        <v>-2015</v>
      </c>
      <c r="AB54" s="201"/>
    </row>
    <row r="55" customFormat="false" ht="18.55" hidden="false" customHeight="false" outlineLevel="0" collapsed="false">
      <c r="Z55" s="205"/>
      <c r="AA55" s="203" t="n">
        <v>-2017</v>
      </c>
      <c r="AB55" s="201"/>
    </row>
    <row r="56" customFormat="false" ht="18.55" hidden="false" customHeight="false" outlineLevel="0" collapsed="false">
      <c r="Z56" s="206"/>
      <c r="AA56" s="203" t="s">
        <v>169</v>
      </c>
      <c r="AB56" s="201"/>
    </row>
    <row r="57" customFormat="false" ht="12.8" hidden="false" customHeight="false" outlineLevel="0" collapsed="false">
      <c r="Z57" s="201"/>
      <c r="AA57" s="201"/>
      <c r="AB57" s="201"/>
    </row>
    <row r="58" customFormat="false" ht="12.8" hidden="false" customHeight="false" outlineLevel="0" collapsed="false">
      <c r="Z58" s="201"/>
      <c r="AA58" s="201"/>
      <c r="AB58" s="20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Z50:AB58"/>
  <sheetViews>
    <sheetView showFormulas="false" showGridLines="true" showRowColHeaders="true" showZeros="true" rightToLeft="false" tabSelected="false" showOutlineSymbols="true" defaultGridColor="true" view="normal" topLeftCell="A37" colorId="64" zoomScale="95" zoomScaleNormal="95" zoomScalePageLayoutView="100" workbookViewId="0">
      <selection pane="topLeft" activeCell="AH7" activeCellId="0" sqref="AH7"/>
    </sheetView>
  </sheetViews>
  <sheetFormatPr defaultColWidth="11.58984375" defaultRowHeight="12.8" zeroHeight="false" outlineLevelRow="0" outlineLevelCol="0"/>
  <cols>
    <col collapsed="false" customWidth="false" hidden="false" outlineLevel="0" max="1024" min="1" style="41" width="11.57"/>
  </cols>
  <sheetData>
    <row r="50" customFormat="false" ht="12.8" hidden="false" customHeight="false" outlineLevel="0" collapsed="false">
      <c r="Z50" s="201"/>
      <c r="AA50" s="201"/>
      <c r="AB50" s="201"/>
    </row>
    <row r="51" customFormat="false" ht="18.55" hidden="false" customHeight="false" outlineLevel="0" collapsed="false">
      <c r="Z51" s="202" t="s">
        <v>168</v>
      </c>
      <c r="AA51" s="201"/>
      <c r="AB51" s="201"/>
    </row>
    <row r="52" customFormat="false" ht="12.8" hidden="false" customHeight="false" outlineLevel="0" collapsed="false">
      <c r="Z52" s="201"/>
      <c r="AA52" s="201"/>
      <c r="AB52" s="201"/>
    </row>
    <row r="53" customFormat="false" ht="18.55" hidden="false" customHeight="false" outlineLevel="0" collapsed="false">
      <c r="Z53" s="0"/>
      <c r="AA53" s="203"/>
      <c r="AB53" s="201"/>
    </row>
    <row r="54" customFormat="false" ht="18.55" hidden="false" customHeight="false" outlineLevel="0" collapsed="false">
      <c r="Z54" s="204"/>
      <c r="AA54" s="203" t="n">
        <v>-2015</v>
      </c>
      <c r="AB54" s="201"/>
    </row>
    <row r="55" customFormat="false" ht="18.55" hidden="false" customHeight="false" outlineLevel="0" collapsed="false">
      <c r="Z55" s="205"/>
      <c r="AA55" s="203" t="n">
        <v>-2017</v>
      </c>
      <c r="AB55" s="201"/>
    </row>
    <row r="56" customFormat="false" ht="18.55" hidden="false" customHeight="false" outlineLevel="0" collapsed="false">
      <c r="Z56" s="206"/>
      <c r="AA56" s="203" t="s">
        <v>169</v>
      </c>
      <c r="AB56" s="201"/>
    </row>
    <row r="57" customFormat="false" ht="12.8" hidden="false" customHeight="false" outlineLevel="0" collapsed="false">
      <c r="Z57" s="201"/>
      <c r="AA57" s="201"/>
      <c r="AB57" s="201"/>
    </row>
    <row r="58" customFormat="false" ht="12.8" hidden="false" customHeight="false" outlineLevel="0" collapsed="false">
      <c r="Z58" s="201"/>
      <c r="AA58" s="201"/>
      <c r="AB58" s="20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U23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D5" activeCellId="0" sqref="D5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6.82"/>
    <col collapsed="false" customWidth="true" hidden="false" outlineLevel="0" max="3" min="3" style="0" width="23.08"/>
  </cols>
  <sheetData>
    <row r="3" customFormat="false" ht="12.8" hidden="false" customHeight="false" outlineLevel="0" collapsed="false">
      <c r="F3" s="10"/>
      <c r="G3" s="10"/>
    </row>
    <row r="4" customFormat="false" ht="13.8" hidden="false" customHeight="false" outlineLevel="0" collapsed="false">
      <c r="F4" s="11"/>
      <c r="G4" s="12"/>
      <c r="H4" s="13"/>
      <c r="I4" s="13"/>
      <c r="J4" s="11"/>
    </row>
    <row r="5" customFormat="false" ht="46.95" hidden="false" customHeight="true" outlineLevel="0" collapsed="false">
      <c r="C5" s="14" t="s">
        <v>25</v>
      </c>
      <c r="D5" s="15" t="s">
        <v>26</v>
      </c>
      <c r="E5" s="15"/>
      <c r="F5" s="14" t="s">
        <v>27</v>
      </c>
      <c r="G5" s="14"/>
      <c r="H5" s="14" t="s">
        <v>28</v>
      </c>
      <c r="I5" s="14"/>
      <c r="J5" s="14" t="s">
        <v>29</v>
      </c>
      <c r="K5" s="14"/>
      <c r="L5" s="14" t="s">
        <v>30</v>
      </c>
      <c r="M5" s="14"/>
      <c r="N5" s="14" t="s">
        <v>31</v>
      </c>
      <c r="O5" s="14"/>
      <c r="P5" s="14" t="s">
        <v>32</v>
      </c>
      <c r="Q5" s="14"/>
      <c r="R5" s="14" t="s">
        <v>33</v>
      </c>
      <c r="S5" s="14"/>
      <c r="T5" s="14" t="s">
        <v>34</v>
      </c>
      <c r="U5" s="14"/>
    </row>
    <row r="6" customFormat="false" ht="13.8" hidden="false" customHeight="false" outlineLevel="0" collapsed="false">
      <c r="C6" s="14"/>
      <c r="D6" s="15" t="s">
        <v>35</v>
      </c>
      <c r="E6" s="15" t="s">
        <v>36</v>
      </c>
      <c r="F6" s="14" t="s">
        <v>35</v>
      </c>
      <c r="G6" s="14" t="s">
        <v>36</v>
      </c>
      <c r="H6" s="14" t="s">
        <v>35</v>
      </c>
      <c r="I6" s="14" t="s">
        <v>36</v>
      </c>
      <c r="J6" s="14" t="s">
        <v>35</v>
      </c>
      <c r="K6" s="14" t="s">
        <v>36</v>
      </c>
      <c r="L6" s="14" t="s">
        <v>35</v>
      </c>
      <c r="M6" s="14" t="s">
        <v>36</v>
      </c>
      <c r="N6" s="14" t="s">
        <v>35</v>
      </c>
      <c r="O6" s="14" t="s">
        <v>36</v>
      </c>
      <c r="P6" s="14" t="s">
        <v>35</v>
      </c>
      <c r="Q6" s="14" t="s">
        <v>36</v>
      </c>
      <c r="R6" s="14" t="s">
        <v>35</v>
      </c>
      <c r="S6" s="14" t="s">
        <v>36</v>
      </c>
      <c r="T6" s="14" t="s">
        <v>35</v>
      </c>
      <c r="U6" s="14" t="s">
        <v>36</v>
      </c>
    </row>
    <row r="7" customFormat="false" ht="13.8" hidden="false" customHeight="false" outlineLevel="0" collapsed="false">
      <c r="C7" s="14"/>
      <c r="D7" s="15" t="s">
        <v>37</v>
      </c>
      <c r="E7" s="15" t="s">
        <v>37</v>
      </c>
      <c r="F7" s="14" t="s">
        <v>37</v>
      </c>
      <c r="G7" s="14" t="s">
        <v>37</v>
      </c>
      <c r="H7" s="14" t="s">
        <v>38</v>
      </c>
      <c r="I7" s="14" t="s">
        <v>38</v>
      </c>
      <c r="J7" s="14" t="s">
        <v>37</v>
      </c>
      <c r="K7" s="14" t="s">
        <v>37</v>
      </c>
      <c r="L7" s="14" t="s">
        <v>37</v>
      </c>
      <c r="M7" s="14" t="s">
        <v>37</v>
      </c>
      <c r="N7" s="14" t="s">
        <v>37</v>
      </c>
      <c r="O7" s="14" t="s">
        <v>37</v>
      </c>
      <c r="P7" s="14" t="s">
        <v>39</v>
      </c>
      <c r="Q7" s="14" t="s">
        <v>39</v>
      </c>
      <c r="R7" s="14" t="s">
        <v>39</v>
      </c>
      <c r="S7" s="14" t="s">
        <v>39</v>
      </c>
      <c r="T7" s="14" t="s">
        <v>39</v>
      </c>
      <c r="U7" s="14" t="s">
        <v>39</v>
      </c>
    </row>
    <row r="8" customFormat="false" ht="13.8" hidden="false" customHeight="false" outlineLevel="0" collapsed="false">
      <c r="C8" s="16" t="s">
        <v>40</v>
      </c>
      <c r="D8" s="17" t="n">
        <v>2904207</v>
      </c>
      <c r="E8" s="18" t="n">
        <v>2902547</v>
      </c>
      <c r="F8" s="19" t="n">
        <v>14946</v>
      </c>
      <c r="G8" s="19" t="n">
        <v>15264</v>
      </c>
      <c r="H8" s="20" t="n">
        <v>114</v>
      </c>
      <c r="I8" s="20" t="n">
        <v>116</v>
      </c>
      <c r="J8" s="20" t="n">
        <v>2190</v>
      </c>
      <c r="K8" s="20" t="n">
        <v>2296</v>
      </c>
      <c r="L8" s="19" t="n">
        <v>79</v>
      </c>
      <c r="M8" s="19" t="n">
        <v>81</v>
      </c>
      <c r="N8" s="19" t="n">
        <v>16900</v>
      </c>
      <c r="O8" s="19" t="n">
        <v>17491</v>
      </c>
      <c r="P8" s="20" t="n">
        <v>5</v>
      </c>
      <c r="Q8" s="20" t="n">
        <v>6</v>
      </c>
      <c r="R8" s="20" t="n">
        <v>209</v>
      </c>
      <c r="S8" s="20" t="n">
        <v>207</v>
      </c>
      <c r="T8" s="20" t="n">
        <v>1012</v>
      </c>
      <c r="U8" s="20" t="n">
        <v>1077</v>
      </c>
    </row>
    <row r="9" customFormat="false" ht="13.8" hidden="false" customHeight="false" outlineLevel="0" collapsed="false">
      <c r="C9" s="21" t="s">
        <v>41</v>
      </c>
      <c r="D9" s="17" t="n">
        <v>2086210</v>
      </c>
      <c r="E9" s="18" t="n">
        <v>2082944</v>
      </c>
      <c r="F9" s="19" t="n">
        <v>10229</v>
      </c>
      <c r="G9" s="19" t="n">
        <v>11236</v>
      </c>
      <c r="H9" s="22" t="n">
        <v>87</v>
      </c>
      <c r="I9" s="22" t="n">
        <v>88</v>
      </c>
      <c r="J9" s="22" t="n">
        <v>1367</v>
      </c>
      <c r="K9" s="22" t="n">
        <v>1432</v>
      </c>
      <c r="L9" s="19" t="n">
        <v>43</v>
      </c>
      <c r="M9" s="19" t="n">
        <v>41</v>
      </c>
      <c r="N9" s="19" t="n">
        <v>11941</v>
      </c>
      <c r="O9" s="19" t="n">
        <v>12507</v>
      </c>
      <c r="P9" s="22" t="n">
        <v>7</v>
      </c>
      <c r="Q9" s="22" t="n">
        <v>3</v>
      </c>
      <c r="R9" s="22" t="n">
        <v>169</v>
      </c>
      <c r="S9" s="22" t="n">
        <v>177</v>
      </c>
      <c r="T9" s="22" t="n">
        <v>607</v>
      </c>
      <c r="U9" s="22" t="n">
        <v>648</v>
      </c>
    </row>
    <row r="10" customFormat="false" ht="13.8" hidden="false" customHeight="false" outlineLevel="0" collapsed="false">
      <c r="C10" s="21" t="s">
        <v>42</v>
      </c>
      <c r="D10" s="17" t="n">
        <v>2139726</v>
      </c>
      <c r="E10" s="18" t="n">
        <v>2126317</v>
      </c>
      <c r="F10" s="19" t="n">
        <v>12618</v>
      </c>
      <c r="G10" s="19" t="n">
        <v>13058</v>
      </c>
      <c r="H10" s="22" t="n">
        <v>88</v>
      </c>
      <c r="I10" s="22" t="n">
        <v>89</v>
      </c>
      <c r="J10" s="22" t="n">
        <v>1868</v>
      </c>
      <c r="K10" s="22" t="n">
        <v>1921</v>
      </c>
      <c r="L10" s="19" t="n">
        <v>57</v>
      </c>
      <c r="M10" s="19" t="n">
        <v>53</v>
      </c>
      <c r="N10" s="19" t="n">
        <v>14350</v>
      </c>
      <c r="O10" s="19" t="n">
        <v>14759</v>
      </c>
      <c r="P10" s="22" t="n">
        <v>5</v>
      </c>
      <c r="Q10" s="22" t="n">
        <v>5</v>
      </c>
      <c r="R10" s="22" t="n">
        <v>141</v>
      </c>
      <c r="S10" s="22" t="n">
        <v>150</v>
      </c>
      <c r="T10" s="22" t="n">
        <v>819</v>
      </c>
      <c r="U10" s="22" t="n">
        <v>831</v>
      </c>
    </row>
    <row r="11" customFormat="false" ht="13.8" hidden="false" customHeight="false" outlineLevel="0" collapsed="false">
      <c r="C11" s="21" t="s">
        <v>43</v>
      </c>
      <c r="D11" s="17" t="n">
        <v>1018075</v>
      </c>
      <c r="E11" s="18" t="n">
        <v>1016832</v>
      </c>
      <c r="F11" s="19" t="n">
        <v>4329</v>
      </c>
      <c r="G11" s="19" t="n">
        <v>4592</v>
      </c>
      <c r="H11" s="22" t="n">
        <v>51</v>
      </c>
      <c r="I11" s="22" t="n">
        <v>51</v>
      </c>
      <c r="J11" s="22" t="n">
        <v>563</v>
      </c>
      <c r="K11" s="22" t="n">
        <v>598</v>
      </c>
      <c r="L11" s="19" t="n">
        <v>26</v>
      </c>
      <c r="M11" s="19" t="n">
        <v>24</v>
      </c>
      <c r="N11" s="19" t="n">
        <v>5651</v>
      </c>
      <c r="O11" s="19" t="n">
        <v>5936</v>
      </c>
      <c r="P11" s="22" t="n">
        <v>1</v>
      </c>
      <c r="Q11" s="22" t="n">
        <v>1</v>
      </c>
      <c r="R11" s="22" t="n">
        <v>42</v>
      </c>
      <c r="S11" s="22" t="n">
        <v>45</v>
      </c>
      <c r="T11" s="22" t="n">
        <v>316</v>
      </c>
      <c r="U11" s="22" t="n">
        <v>329</v>
      </c>
    </row>
    <row r="12" customFormat="false" ht="13.8" hidden="false" customHeight="false" outlineLevel="0" collapsed="false">
      <c r="C12" s="21" t="s">
        <v>44</v>
      </c>
      <c r="D12" s="17" t="n">
        <v>2493603</v>
      </c>
      <c r="E12" s="18" t="n">
        <v>2476315</v>
      </c>
      <c r="F12" s="19" t="n">
        <v>15744</v>
      </c>
      <c r="G12" s="19" t="n">
        <v>16075</v>
      </c>
      <c r="H12" s="22" t="n">
        <v>94</v>
      </c>
      <c r="I12" s="22" t="n">
        <v>98</v>
      </c>
      <c r="J12" s="22" t="n">
        <v>2158</v>
      </c>
      <c r="K12" s="22" t="n">
        <v>2308</v>
      </c>
      <c r="L12" s="19" t="n">
        <v>68</v>
      </c>
      <c r="M12" s="19" t="n">
        <v>65</v>
      </c>
      <c r="N12" s="19" t="n">
        <v>14575</v>
      </c>
      <c r="O12" s="19" t="n">
        <v>15081</v>
      </c>
      <c r="P12" s="22" t="n">
        <v>6</v>
      </c>
      <c r="Q12" s="22" t="n">
        <v>6</v>
      </c>
      <c r="R12" s="22" t="n">
        <v>244</v>
      </c>
      <c r="S12" s="22" t="n">
        <v>243</v>
      </c>
      <c r="T12" s="22" t="n">
        <v>912</v>
      </c>
      <c r="U12" s="22" t="n">
        <v>945</v>
      </c>
    </row>
    <row r="13" customFormat="false" ht="13.8" hidden="false" customHeight="false" outlineLevel="0" collapsed="false">
      <c r="C13" s="21" t="s">
        <v>45</v>
      </c>
      <c r="D13" s="17" t="n">
        <v>3372618</v>
      </c>
      <c r="E13" s="18" t="n">
        <v>3391380</v>
      </c>
      <c r="F13" s="19" t="n">
        <v>20470</v>
      </c>
      <c r="G13" s="19" t="n">
        <v>22747</v>
      </c>
      <c r="H13" s="22" t="n">
        <v>123</v>
      </c>
      <c r="I13" s="22" t="n">
        <v>130</v>
      </c>
      <c r="J13" s="22" t="n">
        <v>2612</v>
      </c>
      <c r="K13" s="22" t="n">
        <v>2562</v>
      </c>
      <c r="L13" s="19" t="n">
        <v>81</v>
      </c>
      <c r="M13" s="19" t="n">
        <v>87</v>
      </c>
      <c r="N13" s="19" t="n">
        <v>21465</v>
      </c>
      <c r="O13" s="19" t="n">
        <v>23216</v>
      </c>
      <c r="P13" s="22" t="n">
        <v>8</v>
      </c>
      <c r="Q13" s="22" t="n">
        <v>8</v>
      </c>
      <c r="R13" s="22" t="n">
        <v>242</v>
      </c>
      <c r="S13" s="22" t="n">
        <v>254</v>
      </c>
      <c r="T13" s="22" t="n">
        <v>1140</v>
      </c>
      <c r="U13" s="22" t="n">
        <v>1157</v>
      </c>
    </row>
    <row r="14" customFormat="false" ht="13.8" hidden="false" customHeight="false" outlineLevel="0" collapsed="false">
      <c r="C14" s="21" t="s">
        <v>46</v>
      </c>
      <c r="D14" s="17" t="n">
        <v>5349114</v>
      </c>
      <c r="E14" s="18" t="n">
        <v>5384617</v>
      </c>
      <c r="F14" s="19" t="n">
        <v>36746</v>
      </c>
      <c r="G14" s="19" t="n">
        <v>38625</v>
      </c>
      <c r="H14" s="22" t="n">
        <v>185</v>
      </c>
      <c r="I14" s="22" t="n">
        <v>193</v>
      </c>
      <c r="J14" s="22" t="n">
        <v>4329</v>
      </c>
      <c r="K14" s="22" t="n">
        <v>4422</v>
      </c>
      <c r="L14" s="19" t="n">
        <v>112</v>
      </c>
      <c r="M14" s="19" t="n">
        <v>118</v>
      </c>
      <c r="N14" s="19" t="n">
        <v>35029</v>
      </c>
      <c r="O14" s="19" t="n">
        <v>36195</v>
      </c>
      <c r="P14" s="22" t="n">
        <v>6</v>
      </c>
      <c r="Q14" s="22" t="n">
        <v>5</v>
      </c>
      <c r="R14" s="22" t="n">
        <v>349</v>
      </c>
      <c r="S14" s="22" t="n">
        <v>387</v>
      </c>
      <c r="T14" s="22" t="n">
        <v>1738</v>
      </c>
      <c r="U14" s="22" t="n">
        <v>1795</v>
      </c>
    </row>
    <row r="15" customFormat="false" ht="13.8" hidden="false" customHeight="false" outlineLevel="0" collapsed="false">
      <c r="C15" s="21" t="s">
        <v>47</v>
      </c>
      <c r="D15" s="17" t="n">
        <v>996011</v>
      </c>
      <c r="E15" s="18" t="n">
        <v>990069</v>
      </c>
      <c r="F15" s="19" t="n">
        <v>3704</v>
      </c>
      <c r="G15" s="19" t="n">
        <v>3914</v>
      </c>
      <c r="H15" s="22" t="n">
        <v>42</v>
      </c>
      <c r="I15" s="22" t="n">
        <v>42</v>
      </c>
      <c r="J15" s="22" t="n">
        <v>572</v>
      </c>
      <c r="K15" s="22" t="n">
        <v>641</v>
      </c>
      <c r="L15" s="19" t="n">
        <v>28</v>
      </c>
      <c r="M15" s="19" t="n">
        <v>31</v>
      </c>
      <c r="N15" s="19" t="n">
        <v>6465</v>
      </c>
      <c r="O15" s="19" t="n">
        <v>5965</v>
      </c>
      <c r="P15" s="22" t="n">
        <v>3</v>
      </c>
      <c r="Q15" s="22" t="n">
        <v>2</v>
      </c>
      <c r="R15" s="22" t="n">
        <v>55</v>
      </c>
      <c r="S15" s="22" t="n">
        <v>48</v>
      </c>
      <c r="T15" s="22" t="n">
        <v>314</v>
      </c>
      <c r="U15" s="22" t="n">
        <v>335</v>
      </c>
    </row>
    <row r="16" customFormat="false" ht="13.8" hidden="false" customHeight="false" outlineLevel="0" collapsed="false">
      <c r="C16" s="21" t="s">
        <v>48</v>
      </c>
      <c r="D16" s="17" t="n">
        <v>2127657</v>
      </c>
      <c r="E16" s="18" t="n">
        <v>2129138</v>
      </c>
      <c r="F16" s="19" t="n">
        <v>8826</v>
      </c>
      <c r="G16" s="19" t="n">
        <v>9383</v>
      </c>
      <c r="H16" s="22" t="n">
        <v>85</v>
      </c>
      <c r="I16" s="22" t="n">
        <v>86</v>
      </c>
      <c r="J16" s="22" t="n">
        <v>1290</v>
      </c>
      <c r="K16" s="22" t="n">
        <v>1370</v>
      </c>
      <c r="L16" s="19" t="n">
        <v>41</v>
      </c>
      <c r="M16" s="19" t="n">
        <v>41</v>
      </c>
      <c r="N16" s="19" t="n">
        <v>14626</v>
      </c>
      <c r="O16" s="19" t="n">
        <v>15137</v>
      </c>
      <c r="P16" s="22" t="n">
        <v>2</v>
      </c>
      <c r="Q16" s="22" t="n">
        <v>4</v>
      </c>
      <c r="R16" s="22" t="n">
        <v>210</v>
      </c>
      <c r="S16" s="22" t="n">
        <v>230</v>
      </c>
      <c r="T16" s="22" t="n">
        <v>655</v>
      </c>
      <c r="U16" s="22" t="n">
        <v>714</v>
      </c>
    </row>
    <row r="17" customFormat="false" ht="13.8" hidden="false" customHeight="false" outlineLevel="0" collapsed="false">
      <c r="C17" s="21" t="s">
        <v>49</v>
      </c>
      <c r="D17" s="17" t="n">
        <v>1188800</v>
      </c>
      <c r="E17" s="18" t="n">
        <v>1184548</v>
      </c>
      <c r="F17" s="19" t="n">
        <v>5997</v>
      </c>
      <c r="G17" s="19" t="n">
        <v>6196</v>
      </c>
      <c r="H17" s="22" t="n">
        <v>54</v>
      </c>
      <c r="I17" s="22" t="n">
        <v>55</v>
      </c>
      <c r="J17" s="22" t="n">
        <v>815</v>
      </c>
      <c r="K17" s="22" t="n">
        <v>941</v>
      </c>
      <c r="L17" s="19" t="n">
        <v>34</v>
      </c>
      <c r="M17" s="19" t="n">
        <v>36</v>
      </c>
      <c r="N17" s="19" t="n">
        <v>7419</v>
      </c>
      <c r="O17" s="19" t="n">
        <v>7454</v>
      </c>
      <c r="P17" s="22" t="n">
        <v>2</v>
      </c>
      <c r="Q17" s="22" t="n">
        <v>2</v>
      </c>
      <c r="R17" s="22" t="n">
        <v>81</v>
      </c>
      <c r="S17" s="22" t="n">
        <v>78</v>
      </c>
      <c r="T17" s="22" t="n">
        <v>387</v>
      </c>
      <c r="U17" s="22" t="n">
        <v>413</v>
      </c>
    </row>
    <row r="18" customFormat="false" ht="13.8" hidden="false" customHeight="false" outlineLevel="0" collapsed="false">
      <c r="C18" s="21" t="s">
        <v>50</v>
      </c>
      <c r="D18" s="17" t="n">
        <v>2307710</v>
      </c>
      <c r="E18" s="18" t="n">
        <v>2324251</v>
      </c>
      <c r="F18" s="19" t="n">
        <v>11720</v>
      </c>
      <c r="G18" s="19" t="n">
        <v>13071</v>
      </c>
      <c r="H18" s="22" t="n">
        <v>86</v>
      </c>
      <c r="I18" s="22" t="n">
        <v>89</v>
      </c>
      <c r="J18" s="22" t="n">
        <v>1869</v>
      </c>
      <c r="K18" s="22" t="n">
        <v>1929</v>
      </c>
      <c r="L18" s="19" t="n">
        <v>54</v>
      </c>
      <c r="M18" s="19" t="n">
        <v>44</v>
      </c>
      <c r="N18" s="19" t="n">
        <v>11636</v>
      </c>
      <c r="O18" s="19" t="n">
        <v>11943</v>
      </c>
      <c r="P18" s="22" t="n">
        <v>0</v>
      </c>
      <c r="Q18" s="22" t="n">
        <v>1</v>
      </c>
      <c r="R18" s="22" t="n">
        <v>84</v>
      </c>
      <c r="S18" s="22" t="n">
        <v>86</v>
      </c>
      <c r="T18" s="22" t="n">
        <v>728</v>
      </c>
      <c r="U18" s="22" t="n">
        <v>745</v>
      </c>
    </row>
    <row r="19" customFormat="false" ht="13.8" hidden="false" customHeight="false" outlineLevel="0" collapsed="false">
      <c r="C19" s="21" t="s">
        <v>51</v>
      </c>
      <c r="D19" s="17" t="n">
        <v>4570849</v>
      </c>
      <c r="E19" s="18" t="n">
        <v>4548180</v>
      </c>
      <c r="F19" s="19" t="n">
        <v>28264</v>
      </c>
      <c r="G19" s="19" t="n">
        <v>30157</v>
      </c>
      <c r="H19" s="22" t="n">
        <v>155</v>
      </c>
      <c r="I19" s="22" t="n">
        <v>160</v>
      </c>
      <c r="J19" s="22" t="n">
        <v>3361</v>
      </c>
      <c r="K19" s="22" t="n">
        <v>3476</v>
      </c>
      <c r="L19" s="19" t="n">
        <v>152</v>
      </c>
      <c r="M19" s="19" t="n">
        <v>155</v>
      </c>
      <c r="N19" s="19" t="n">
        <v>31813</v>
      </c>
      <c r="O19" s="19" t="n">
        <v>33203</v>
      </c>
      <c r="P19" s="22" t="n">
        <v>13</v>
      </c>
      <c r="Q19" s="22" t="n">
        <v>7</v>
      </c>
      <c r="R19" s="22" t="n">
        <v>213</v>
      </c>
      <c r="S19" s="22" t="n">
        <v>210</v>
      </c>
      <c r="T19" s="22" t="n">
        <v>1486</v>
      </c>
      <c r="U19" s="22" t="n">
        <v>1526</v>
      </c>
    </row>
    <row r="20" customFormat="false" ht="13.8" hidden="false" customHeight="false" outlineLevel="0" collapsed="false">
      <c r="C20" s="21" t="s">
        <v>52</v>
      </c>
      <c r="D20" s="17" t="n">
        <v>1257179</v>
      </c>
      <c r="E20" s="18" t="n">
        <v>1247732</v>
      </c>
      <c r="F20" s="19" t="n">
        <v>6066</v>
      </c>
      <c r="G20" s="19" t="n">
        <v>6455</v>
      </c>
      <c r="H20" s="22" t="n">
        <v>46</v>
      </c>
      <c r="I20" s="22" t="n">
        <v>46</v>
      </c>
      <c r="J20" s="22" t="n">
        <v>774</v>
      </c>
      <c r="K20" s="22" t="n">
        <v>797</v>
      </c>
      <c r="L20" s="19" t="n">
        <v>25</v>
      </c>
      <c r="M20" s="19" t="n">
        <v>25</v>
      </c>
      <c r="N20" s="19" t="n">
        <v>8559</v>
      </c>
      <c r="O20" s="19" t="n">
        <v>9319</v>
      </c>
      <c r="P20" s="22" t="n">
        <v>4</v>
      </c>
      <c r="Q20" s="22" t="n">
        <v>4</v>
      </c>
      <c r="R20" s="22" t="n">
        <v>154</v>
      </c>
      <c r="S20" s="22" t="n">
        <v>157</v>
      </c>
      <c r="T20" s="22" t="n">
        <v>421</v>
      </c>
      <c r="U20" s="22" t="n">
        <v>432</v>
      </c>
    </row>
    <row r="21" customFormat="false" ht="13.8" hidden="false" customHeight="false" outlineLevel="0" collapsed="false">
      <c r="C21" s="21" t="s">
        <v>53</v>
      </c>
      <c r="D21" s="17" t="n">
        <v>1439675</v>
      </c>
      <c r="E21" s="18" t="n">
        <v>1433945</v>
      </c>
      <c r="F21" s="19" t="n">
        <v>5577</v>
      </c>
      <c r="G21" s="19" t="n">
        <v>5826</v>
      </c>
      <c r="H21" s="22" t="n">
        <v>79</v>
      </c>
      <c r="I21" s="22" t="n">
        <v>77</v>
      </c>
      <c r="J21" s="22" t="n">
        <v>745</v>
      </c>
      <c r="K21" s="22" t="n">
        <v>765</v>
      </c>
      <c r="L21" s="19" t="n">
        <v>43</v>
      </c>
      <c r="M21" s="19" t="n">
        <v>44</v>
      </c>
      <c r="N21" s="19" t="n">
        <v>7774</v>
      </c>
      <c r="O21" s="19" t="n">
        <v>8227</v>
      </c>
      <c r="P21" s="22" t="n">
        <v>3</v>
      </c>
      <c r="Q21" s="22" t="n">
        <v>3</v>
      </c>
      <c r="R21" s="22" t="n">
        <v>71</v>
      </c>
      <c r="S21" s="22" t="n">
        <v>73</v>
      </c>
      <c r="T21" s="22" t="n">
        <v>411</v>
      </c>
      <c r="U21" s="22" t="n">
        <v>439</v>
      </c>
    </row>
    <row r="22" customFormat="false" ht="13.8" hidden="false" customHeight="false" outlineLevel="0" collapsed="false">
      <c r="C22" s="21" t="s">
        <v>54</v>
      </c>
      <c r="D22" s="17" t="n">
        <v>3475323</v>
      </c>
      <c r="E22" s="18" t="n">
        <v>3489210</v>
      </c>
      <c r="F22" s="19" t="n">
        <v>12705</v>
      </c>
      <c r="G22" s="19" t="n">
        <v>13154</v>
      </c>
      <c r="H22" s="22" t="n">
        <v>115</v>
      </c>
      <c r="I22" s="22" t="n">
        <v>117</v>
      </c>
      <c r="J22" s="22" t="n">
        <v>2625</v>
      </c>
      <c r="K22" s="22" t="n">
        <v>2849</v>
      </c>
      <c r="L22" s="19" t="n">
        <v>65</v>
      </c>
      <c r="M22" s="19" t="n">
        <v>62</v>
      </c>
      <c r="N22" s="19" t="n">
        <v>15949</v>
      </c>
      <c r="O22" s="19" t="n">
        <v>16522</v>
      </c>
      <c r="P22" s="22" t="n">
        <v>6</v>
      </c>
      <c r="Q22" s="22" t="n">
        <v>8</v>
      </c>
      <c r="R22" s="22" t="n">
        <v>83</v>
      </c>
      <c r="S22" s="22" t="n">
        <v>75</v>
      </c>
      <c r="T22" s="22" t="n">
        <v>1234</v>
      </c>
      <c r="U22" s="22" t="n">
        <v>1364</v>
      </c>
    </row>
    <row r="23" customFormat="false" ht="13.8" hidden="false" customHeight="false" outlineLevel="0" collapsed="false">
      <c r="C23" s="23" t="s">
        <v>55</v>
      </c>
      <c r="D23" s="24" t="n">
        <v>1710482</v>
      </c>
      <c r="E23" s="25" t="n">
        <v>1705533</v>
      </c>
      <c r="F23" s="26" t="n">
        <v>7709</v>
      </c>
      <c r="G23" s="26" t="n">
        <v>8330</v>
      </c>
      <c r="H23" s="27" t="n">
        <v>82</v>
      </c>
      <c r="I23" s="27" t="n">
        <v>82</v>
      </c>
      <c r="J23" s="27" t="n">
        <v>983</v>
      </c>
      <c r="K23" s="27" t="n">
        <v>1023</v>
      </c>
      <c r="L23" s="26" t="n">
        <v>48</v>
      </c>
      <c r="M23" s="26" t="n">
        <v>44</v>
      </c>
      <c r="N23" s="26" t="n">
        <v>8982</v>
      </c>
      <c r="O23" s="26" t="n">
        <v>9147</v>
      </c>
      <c r="P23" s="27" t="n">
        <v>1</v>
      </c>
      <c r="Q23" s="27" t="n">
        <v>1</v>
      </c>
      <c r="R23" s="27" t="n">
        <v>60</v>
      </c>
      <c r="S23" s="27" t="n">
        <v>59</v>
      </c>
      <c r="T23" s="27" t="n">
        <v>560</v>
      </c>
      <c r="U23" s="27" t="n">
        <v>588</v>
      </c>
    </row>
  </sheetData>
  <mergeCells count="10">
    <mergeCell ref="C5:C7"/>
    <mergeCell ref="D5:E5"/>
    <mergeCell ref="F5:G5"/>
    <mergeCell ref="H5:I5"/>
    <mergeCell ref="J5:K5"/>
    <mergeCell ref="L5:M5"/>
    <mergeCell ref="N5:O5"/>
    <mergeCell ref="P5:Q5"/>
    <mergeCell ref="R5:S5"/>
    <mergeCell ref="T5:U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T52"/>
  <sheetViews>
    <sheetView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E38" activeCellId="0" sqref="E38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5.44"/>
  </cols>
  <sheetData>
    <row r="2" customFormat="false" ht="12.8" hidden="false" customHeight="false" outlineLevel="0" collapsed="false">
      <c r="D2" s="28"/>
      <c r="E2" s="0" t="s">
        <v>56</v>
      </c>
    </row>
    <row r="4" customFormat="false" ht="54.2" hidden="false" customHeight="true" outlineLevel="0" collapsed="false">
      <c r="B4" s="14" t="s">
        <v>25</v>
      </c>
      <c r="C4" s="29" t="s">
        <v>57</v>
      </c>
      <c r="D4" s="29"/>
      <c r="E4" s="30" t="s">
        <v>9</v>
      </c>
      <c r="F4" s="30"/>
      <c r="G4" s="30" t="s">
        <v>11</v>
      </c>
      <c r="H4" s="30"/>
      <c r="I4" s="30" t="s">
        <v>13</v>
      </c>
      <c r="J4" s="30"/>
      <c r="K4" s="30" t="s">
        <v>15</v>
      </c>
      <c r="L4" s="30"/>
      <c r="M4" s="30" t="s">
        <v>17</v>
      </c>
      <c r="N4" s="30"/>
      <c r="O4" s="30" t="s">
        <v>19</v>
      </c>
      <c r="P4" s="30"/>
      <c r="Q4" s="30" t="s">
        <v>21</v>
      </c>
      <c r="R4" s="30"/>
      <c r="S4" s="30" t="s">
        <v>23</v>
      </c>
      <c r="T4" s="30"/>
    </row>
    <row r="5" customFormat="false" ht="12.8" hidden="false" customHeight="false" outlineLevel="0" collapsed="false">
      <c r="B5" s="14"/>
      <c r="C5" s="29" t="n">
        <v>2015</v>
      </c>
      <c r="D5" s="29" t="n">
        <v>2017</v>
      </c>
      <c r="E5" s="31" t="n">
        <v>2015</v>
      </c>
      <c r="F5" s="31" t="n">
        <v>2017</v>
      </c>
      <c r="G5" s="31" t="n">
        <v>2015</v>
      </c>
      <c r="H5" s="31" t="n">
        <v>2017</v>
      </c>
      <c r="I5" s="31" t="n">
        <v>2015</v>
      </c>
      <c r="J5" s="31" t="n">
        <v>2017</v>
      </c>
      <c r="K5" s="31" t="n">
        <v>2015</v>
      </c>
      <c r="L5" s="31" t="n">
        <v>2017</v>
      </c>
      <c r="M5" s="31" t="n">
        <v>2015</v>
      </c>
      <c r="N5" s="31" t="n">
        <v>2017</v>
      </c>
      <c r="O5" s="31" t="n">
        <v>2015</v>
      </c>
      <c r="P5" s="31" t="n">
        <v>2017</v>
      </c>
      <c r="Q5" s="31" t="n">
        <v>2015</v>
      </c>
      <c r="R5" s="31" t="n">
        <v>2017</v>
      </c>
      <c r="S5" s="31" t="n">
        <v>2015</v>
      </c>
      <c r="T5" s="31" t="n">
        <v>2017</v>
      </c>
    </row>
    <row r="6" customFormat="false" ht="12.8" hidden="false" customHeight="false" outlineLevel="0" collapsed="false">
      <c r="B6" s="14"/>
      <c r="C6" s="29"/>
      <c r="D6" s="29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customFormat="false" ht="13.8" hidden="false" customHeight="false" outlineLevel="0" collapsed="false">
      <c r="B7" s="16" t="s">
        <v>40</v>
      </c>
      <c r="C7" s="17" t="n">
        <f aca="false">'tablica - surowe dane'!D8/1000</f>
        <v>2904.207</v>
      </c>
      <c r="D7" s="17" t="n">
        <f aca="false">'tablica - surowe dane'!E8/1000</f>
        <v>2902.547</v>
      </c>
      <c r="E7" s="32" t="n">
        <f aca="false">'tablica - surowe dane'!F8/$C7</f>
        <v>5.14632737955662</v>
      </c>
      <c r="F7" s="32" t="n">
        <f aca="false">'tablica - surowe dane'!G8/$D7</f>
        <v>5.25882957278556</v>
      </c>
      <c r="G7" s="32" t="n">
        <f aca="false">'tablica - surowe dane'!H8/$C7</f>
        <v>0.0392534003258032</v>
      </c>
      <c r="H7" s="32" t="n">
        <f aca="false">'tablica - surowe dane'!I8/$D7</f>
        <v>0.0399648997931816</v>
      </c>
      <c r="I7" s="32" t="n">
        <f aca="false">'tablica - surowe dane'!J8/$C7</f>
        <v>0.754078479943062</v>
      </c>
      <c r="J7" s="32" t="n">
        <f aca="false">'tablica - surowe dane'!K8/$D7</f>
        <v>0.791029395906423</v>
      </c>
      <c r="K7" s="32" t="n">
        <f aca="false">'tablica - surowe dane'!L8/$C7</f>
        <v>0.0272019177696356</v>
      </c>
      <c r="L7" s="32" t="n">
        <f aca="false">'tablica - surowe dane'!M8/$D7</f>
        <v>0.0279065248555837</v>
      </c>
      <c r="M7" s="32" t="n">
        <f aca="false">'tablica - surowe dane'!N8/$C7</f>
        <v>5.81914443426381</v>
      </c>
      <c r="N7" s="32" t="n">
        <f aca="false">'tablica - surowe dane'!O8/$D7</f>
        <v>6.026086743815</v>
      </c>
      <c r="O7" s="32" t="n">
        <f aca="false">'tablica - surowe dane'!P8/$C7</f>
        <v>0.00172164036516681</v>
      </c>
      <c r="P7" s="32" t="n">
        <f aca="false">'tablica - surowe dane'!Q8/$D7</f>
        <v>0.0020671499893025</v>
      </c>
      <c r="Q7" s="32" t="n">
        <f aca="false">'tablica - surowe dane'!R8/$C7</f>
        <v>0.0719645672639726</v>
      </c>
      <c r="R7" s="32" t="n">
        <f aca="false">'tablica - surowe dane'!S8/$D7</f>
        <v>0.0713166746309362</v>
      </c>
      <c r="S7" s="32" t="n">
        <f aca="false">'tablica - surowe dane'!T8/$C7</f>
        <v>0.348460009909762</v>
      </c>
      <c r="T7" s="32" t="n">
        <f aca="false">'tablica - surowe dane'!U8/$D7</f>
        <v>0.371053423079799</v>
      </c>
    </row>
    <row r="8" customFormat="false" ht="13.8" hidden="false" customHeight="false" outlineLevel="0" collapsed="false">
      <c r="B8" s="21" t="s">
        <v>41</v>
      </c>
      <c r="C8" s="17" t="n">
        <f aca="false">'tablica - surowe dane'!D9/1000</f>
        <v>2086.21</v>
      </c>
      <c r="D8" s="17" t="n">
        <f aca="false">'tablica - surowe dane'!E9/1000</f>
        <v>2082.944</v>
      </c>
      <c r="E8" s="32" t="n">
        <f aca="false">'tablica - surowe dane'!F9/$C8</f>
        <v>4.90314973085164</v>
      </c>
      <c r="F8" s="32" t="n">
        <f aca="false">'tablica - surowe dane'!G9/$D8</f>
        <v>5.39428808455724</v>
      </c>
      <c r="G8" s="32" t="n">
        <f aca="false">'tablica - surowe dane'!H9/$C8</f>
        <v>0.0417024173021891</v>
      </c>
      <c r="H8" s="32" t="n">
        <f aca="false">'tablica - surowe dane'!I9/$D8</f>
        <v>0.0422478952866712</v>
      </c>
      <c r="I8" s="32" t="n">
        <f aca="false">'tablica - surowe dane'!J9/$C8</f>
        <v>0.655255223587271</v>
      </c>
      <c r="J8" s="32" t="n">
        <f aca="false">'tablica - surowe dane'!K9/$D8</f>
        <v>0.68748847784674</v>
      </c>
      <c r="K8" s="32" t="n">
        <f aca="false">'tablica - surowe dane'!L9/$C8</f>
        <v>0.0206115395861395</v>
      </c>
      <c r="L8" s="32" t="n">
        <f aca="false">'tablica - surowe dane'!M9/$D8</f>
        <v>0.0196836784858354</v>
      </c>
      <c r="M8" s="32" t="n">
        <f aca="false">'tablica - surowe dane'!N9/$C8</f>
        <v>5.72377660925794</v>
      </c>
      <c r="N8" s="32" t="n">
        <f aca="false">'tablica - surowe dane'!O9/$D8</f>
        <v>6.00448211761814</v>
      </c>
      <c r="O8" s="32" t="n">
        <f aca="false">'tablica - surowe dane'!P9/$C8</f>
        <v>0.00335536690937154</v>
      </c>
      <c r="P8" s="32" t="n">
        <f aca="false">'tablica - surowe dane'!Q9/$D8</f>
        <v>0.00144026915750015</v>
      </c>
      <c r="Q8" s="32" t="n">
        <f aca="false">'tablica - surowe dane'!R9/$C8</f>
        <v>0.0810081439548272</v>
      </c>
      <c r="R8" s="32" t="n">
        <f aca="false">'tablica - surowe dane'!S9/$D8</f>
        <v>0.0849758802925091</v>
      </c>
      <c r="S8" s="32" t="n">
        <f aca="false">'tablica - surowe dane'!T9/$C8</f>
        <v>0.290958244855504</v>
      </c>
      <c r="T8" s="32" t="n">
        <f aca="false">'tablica - surowe dane'!U9/$D8</f>
        <v>0.311098138020033</v>
      </c>
    </row>
    <row r="9" customFormat="false" ht="13.8" hidden="false" customHeight="false" outlineLevel="0" collapsed="false">
      <c r="B9" s="21" t="s">
        <v>42</v>
      </c>
      <c r="C9" s="17" t="n">
        <f aca="false">'tablica - surowe dane'!D10/1000</f>
        <v>2139.726</v>
      </c>
      <c r="D9" s="17" t="n">
        <f aca="false">'tablica - surowe dane'!E10/1000</f>
        <v>2126.317</v>
      </c>
      <c r="E9" s="32" t="n">
        <f aca="false">'tablica - surowe dane'!F10/$C9</f>
        <v>5.89701672083248</v>
      </c>
      <c r="F9" s="32" t="n">
        <f aca="false">'tablica - surowe dane'!G10/$D9</f>
        <v>6.1411351176706</v>
      </c>
      <c r="G9" s="32" t="n">
        <f aca="false">'tablica - surowe dane'!H10/$C9</f>
        <v>0.0411267610899713</v>
      </c>
      <c r="H9" s="32" t="n">
        <f aca="false">'tablica - surowe dane'!I10/$D9</f>
        <v>0.041856411814419</v>
      </c>
      <c r="I9" s="32" t="n">
        <f aca="false">'tablica - surowe dane'!J10/$C9</f>
        <v>0.87300897404621</v>
      </c>
      <c r="J9" s="32" t="n">
        <f aca="false">'tablica - surowe dane'!K10/$D9</f>
        <v>0.903440079724707</v>
      </c>
      <c r="K9" s="32" t="n">
        <f aca="false">'tablica - surowe dane'!L10/$C9</f>
        <v>0.0266389247969132</v>
      </c>
      <c r="L9" s="32" t="n">
        <f aca="false">'tablica - surowe dane'!M10/$D9</f>
        <v>0.0249257283838675</v>
      </c>
      <c r="M9" s="32" t="n">
        <f aca="false">'tablica - surowe dane'!N10/$C9</f>
        <v>6.70646615501237</v>
      </c>
      <c r="N9" s="32" t="n">
        <f aca="false">'tablica - surowe dane'!O10/$D9</f>
        <v>6.94110990976416</v>
      </c>
      <c r="O9" s="32" t="n">
        <f aca="false">'tablica - surowe dane'!P10/$C9</f>
        <v>0.00233674778920292</v>
      </c>
      <c r="P9" s="32" t="n">
        <f aca="false">'tablica - surowe dane'!Q10/$D9</f>
        <v>0.00235148380979882</v>
      </c>
      <c r="Q9" s="32" t="n">
        <f aca="false">'tablica - surowe dane'!R10/$C9</f>
        <v>0.0658962876555222</v>
      </c>
      <c r="R9" s="32" t="n">
        <f aca="false">'tablica - surowe dane'!S10/$D9</f>
        <v>0.0705445142939646</v>
      </c>
      <c r="S9" s="32" t="n">
        <f aca="false">'tablica - surowe dane'!T10/$C9</f>
        <v>0.382759287871438</v>
      </c>
      <c r="T9" s="32" t="n">
        <f aca="false">'tablica - surowe dane'!U10/$D9</f>
        <v>0.390816609188564</v>
      </c>
    </row>
    <row r="10" customFormat="false" ht="13.8" hidden="false" customHeight="false" outlineLevel="0" collapsed="false">
      <c r="B10" s="21" t="s">
        <v>43</v>
      </c>
      <c r="C10" s="17" t="n">
        <f aca="false">'tablica - surowe dane'!D11/1000</f>
        <v>1018.075</v>
      </c>
      <c r="D10" s="17" t="n">
        <f aca="false">'tablica - surowe dane'!E11/1000</f>
        <v>1016.832</v>
      </c>
      <c r="E10" s="32" t="n">
        <f aca="false">'tablica - surowe dane'!F11/$C10</f>
        <v>4.25214252388085</v>
      </c>
      <c r="F10" s="32" t="n">
        <f aca="false">'tablica - surowe dane'!G11/$D10</f>
        <v>4.51598690835851</v>
      </c>
      <c r="G10" s="32" t="n">
        <f aca="false">'tablica - surowe dane'!H11/$C10</f>
        <v>0.0500945411683815</v>
      </c>
      <c r="H10" s="32" t="n">
        <f aca="false">'tablica - surowe dane'!I11/$D10</f>
        <v>0.0501557779456193</v>
      </c>
      <c r="I10" s="32" t="n">
        <f aca="false">'tablica - surowe dane'!J11/$C10</f>
        <v>0.553004444662721</v>
      </c>
      <c r="J10" s="32" t="n">
        <f aca="false">'tablica - surowe dane'!K11/$D10</f>
        <v>0.588101082578046</v>
      </c>
      <c r="K10" s="32" t="n">
        <f aca="false">'tablica - surowe dane'!L11/$C10</f>
        <v>0.0255383935368219</v>
      </c>
      <c r="L10" s="32" t="n">
        <f aca="false">'tablica - surowe dane'!M11/$D10</f>
        <v>0.0236027190332326</v>
      </c>
      <c r="M10" s="32" t="n">
        <f aca="false">'tablica - surowe dane'!N11/$C10</f>
        <v>5.55067161063772</v>
      </c>
      <c r="N10" s="32" t="n">
        <f aca="false">'tablica - surowe dane'!O11/$D10</f>
        <v>5.83773917421954</v>
      </c>
      <c r="O10" s="32" t="n">
        <f aca="false">'tablica - surowe dane'!P11/$C10</f>
        <v>0.000982245905262382</v>
      </c>
      <c r="P10" s="32" t="n">
        <f aca="false">'tablica - surowe dane'!Q11/$D10</f>
        <v>0.000983446626384693</v>
      </c>
      <c r="Q10" s="32" t="n">
        <f aca="false">'tablica - surowe dane'!R11/$C10</f>
        <v>0.0412543280210201</v>
      </c>
      <c r="R10" s="32" t="n">
        <f aca="false">'tablica - surowe dane'!S11/$D10</f>
        <v>0.0442550981873112</v>
      </c>
      <c r="S10" s="32" t="n">
        <f aca="false">'tablica - surowe dane'!T11/$C10</f>
        <v>0.310389706062913</v>
      </c>
      <c r="T10" s="32" t="n">
        <f aca="false">'tablica - surowe dane'!U11/$D10</f>
        <v>0.323553940080564</v>
      </c>
    </row>
    <row r="11" customFormat="false" ht="13.8" hidden="false" customHeight="false" outlineLevel="0" collapsed="false">
      <c r="B11" s="21" t="s">
        <v>44</v>
      </c>
      <c r="C11" s="17" t="n">
        <f aca="false">'tablica - surowe dane'!D12/1000</f>
        <v>2493.603</v>
      </c>
      <c r="D11" s="17" t="n">
        <f aca="false">'tablica - surowe dane'!E12/1000</f>
        <v>2476.315</v>
      </c>
      <c r="E11" s="32" t="n">
        <f aca="false">'tablica - surowe dane'!F12/$C11</f>
        <v>6.31375563792633</v>
      </c>
      <c r="F11" s="32" t="n">
        <f aca="false">'tablica - surowe dane'!G12/$D11</f>
        <v>6.49150047550493</v>
      </c>
      <c r="G11" s="32" t="n">
        <f aca="false">'tablica - surowe dane'!H12/$C11</f>
        <v>0.0376964576959524</v>
      </c>
      <c r="H11" s="32" t="n">
        <f aca="false">'tablica - surowe dane'!I12/$D11</f>
        <v>0.0395749329144313</v>
      </c>
      <c r="I11" s="32" t="n">
        <f aca="false">'tablica - surowe dane'!J12/$C11</f>
        <v>0.865414422424099</v>
      </c>
      <c r="J11" s="32" t="n">
        <f aca="false">'tablica - surowe dane'!K12/$D11</f>
        <v>0.932030052719464</v>
      </c>
      <c r="K11" s="32" t="n">
        <f aca="false">'tablica - surowe dane'!L12/$C11</f>
        <v>0.0272697779077102</v>
      </c>
      <c r="L11" s="32" t="n">
        <f aca="false">'tablica - surowe dane'!M12/$D11</f>
        <v>0.0262486799942657</v>
      </c>
      <c r="M11" s="32" t="n">
        <f aca="false">'tablica - surowe dane'!N12/$C11</f>
        <v>5.84495607360113</v>
      </c>
      <c r="N11" s="32" t="n">
        <f aca="false">'tablica - surowe dane'!O12/$D11</f>
        <v>6.0900975845157</v>
      </c>
      <c r="O11" s="32" t="n">
        <f aca="false">'tablica - surowe dane'!P12/$C11</f>
        <v>0.00240615687420973</v>
      </c>
      <c r="P11" s="32" t="n">
        <f aca="false">'tablica - surowe dane'!Q12/$D11</f>
        <v>0.00242295507639375</v>
      </c>
      <c r="Q11" s="32" t="n">
        <f aca="false">'tablica - surowe dane'!R12/$C11</f>
        <v>0.0978503795511956</v>
      </c>
      <c r="R11" s="32" t="n">
        <f aca="false">'tablica - surowe dane'!S12/$D11</f>
        <v>0.0981296805939471</v>
      </c>
      <c r="S11" s="32" t="n">
        <f aca="false">'tablica - surowe dane'!T12/$C11</f>
        <v>0.365735844879879</v>
      </c>
      <c r="T11" s="32" t="n">
        <f aca="false">'tablica - surowe dane'!U12/$D11</f>
        <v>0.381615424532016</v>
      </c>
    </row>
    <row r="12" customFormat="false" ht="13.8" hidden="false" customHeight="false" outlineLevel="0" collapsed="false">
      <c r="B12" s="21" t="s">
        <v>45</v>
      </c>
      <c r="C12" s="17" t="n">
        <f aca="false">'tablica - surowe dane'!D13/1000</f>
        <v>3372.618</v>
      </c>
      <c r="D12" s="17" t="n">
        <f aca="false">'tablica - surowe dane'!E13/1000</f>
        <v>3391.38</v>
      </c>
      <c r="E12" s="32" t="n">
        <f aca="false">'tablica - surowe dane'!F13/$C12</f>
        <v>6.06946888144462</v>
      </c>
      <c r="F12" s="32" t="n">
        <f aca="false">'tablica - surowe dane'!G13/$D12</f>
        <v>6.70729909358432</v>
      </c>
      <c r="G12" s="32" t="n">
        <f aca="false">'tablica - surowe dane'!H13/$C12</f>
        <v>0.0364701842900678</v>
      </c>
      <c r="H12" s="32" t="n">
        <f aca="false">'tablica - surowe dane'!I13/$D12</f>
        <v>0.0383324782242037</v>
      </c>
      <c r="I12" s="32" t="n">
        <f aca="false">'tablica - surowe dane'!J13/$C12</f>
        <v>0.774472531428107</v>
      </c>
      <c r="J12" s="32" t="n">
        <f aca="false">'tablica - surowe dane'!K13/$D12</f>
        <v>0.755444686233922</v>
      </c>
      <c r="K12" s="32" t="n">
        <f aca="false">'tablica - surowe dane'!L13/$C12</f>
        <v>0.0240169506300447</v>
      </c>
      <c r="L12" s="32" t="n">
        <f aca="false">'tablica - surowe dane'!M13/$D12</f>
        <v>0.0256532738885056</v>
      </c>
      <c r="M12" s="32" t="n">
        <f aca="false">'tablica - surowe dane'!N13/$C12</f>
        <v>6.36449191696184</v>
      </c>
      <c r="N12" s="32" t="n">
        <f aca="false">'tablica - surowe dane'!O13/$D12</f>
        <v>6.84559088040857</v>
      </c>
      <c r="O12" s="32" t="n">
        <f aca="false">'tablica - surowe dane'!P13/$C12</f>
        <v>0.00237204450667108</v>
      </c>
      <c r="P12" s="32" t="n">
        <f aca="false">'tablica - surowe dane'!Q13/$D12</f>
        <v>0.00235892173687407</v>
      </c>
      <c r="Q12" s="32" t="n">
        <f aca="false">'tablica - surowe dane'!R13/$C12</f>
        <v>0.0717543463268001</v>
      </c>
      <c r="R12" s="32" t="n">
        <f aca="false">'tablica - surowe dane'!S13/$D12</f>
        <v>0.0748957651457519</v>
      </c>
      <c r="S12" s="32" t="n">
        <f aca="false">'tablica - surowe dane'!T13/$C12</f>
        <v>0.338016342200629</v>
      </c>
      <c r="T12" s="32" t="n">
        <f aca="false">'tablica - surowe dane'!U13/$D12</f>
        <v>0.341159056195413</v>
      </c>
    </row>
    <row r="13" customFormat="false" ht="13.8" hidden="false" customHeight="false" outlineLevel="0" collapsed="false">
      <c r="B13" s="21" t="s">
        <v>46</v>
      </c>
      <c r="C13" s="17" t="n">
        <f aca="false">'tablica - surowe dane'!D14/1000</f>
        <v>5349.114</v>
      </c>
      <c r="D13" s="17" t="n">
        <f aca="false">'tablica - surowe dane'!E14/1000</f>
        <v>5384.617</v>
      </c>
      <c r="E13" s="32" t="n">
        <f aca="false">'tablica - surowe dane'!F14/$C13</f>
        <v>6.8695488636062</v>
      </c>
      <c r="F13" s="32" t="n">
        <f aca="false">'tablica - surowe dane'!G14/$D13</f>
        <v>7.17321213375065</v>
      </c>
      <c r="G13" s="32" t="n">
        <f aca="false">'tablica - surowe dane'!H14/$C13</f>
        <v>0.0345851668145416</v>
      </c>
      <c r="H13" s="32" t="n">
        <f aca="false">'tablica - surowe dane'!I14/$D13</f>
        <v>0.0358428463900032</v>
      </c>
      <c r="I13" s="32" t="n">
        <f aca="false">'tablica - surowe dane'!J14/$C13</f>
        <v>0.809292903460274</v>
      </c>
      <c r="J13" s="32" t="n">
        <f aca="false">'tablica - surowe dane'!K14/$D13</f>
        <v>0.821228325060074</v>
      </c>
      <c r="K13" s="32" t="n">
        <f aca="false">'tablica - surowe dane'!L14/$C13</f>
        <v>0.0209380469363711</v>
      </c>
      <c r="L13" s="32" t="n">
        <f aca="false">'tablica - surowe dane'!M14/$D13</f>
        <v>0.021914279140002</v>
      </c>
      <c r="M13" s="32" t="n">
        <f aca="false">'tablica - surowe dane'!N14/$C13</f>
        <v>6.54856112619772</v>
      </c>
      <c r="N13" s="32" t="n">
        <f aca="false">'tablica - surowe dane'!O14/$D13</f>
        <v>6.7219265548506</v>
      </c>
      <c r="O13" s="32" t="n">
        <f aca="false">'tablica - surowe dane'!P14/$C13</f>
        <v>0.00112168108587703</v>
      </c>
      <c r="P13" s="32" t="n">
        <f aca="false">'tablica - surowe dane'!Q14/$D13</f>
        <v>0.000928571150000083</v>
      </c>
      <c r="Q13" s="32" t="n">
        <f aca="false">'tablica - surowe dane'!R14/$C13</f>
        <v>0.0652444498285137</v>
      </c>
      <c r="R13" s="32" t="n">
        <f aca="false">'tablica - surowe dane'!S14/$D13</f>
        <v>0.0718714070100065</v>
      </c>
      <c r="S13" s="32" t="n">
        <f aca="false">'tablica - surowe dane'!T14/$C13</f>
        <v>0.324913621209045</v>
      </c>
      <c r="T13" s="32" t="n">
        <f aca="false">'tablica - surowe dane'!U14/$D13</f>
        <v>0.33335704285003</v>
      </c>
    </row>
    <row r="14" customFormat="false" ht="13.8" hidden="false" customHeight="false" outlineLevel="0" collapsed="false">
      <c r="B14" s="21" t="s">
        <v>47</v>
      </c>
      <c r="C14" s="17" t="n">
        <f aca="false">'tablica - surowe dane'!D15/1000</f>
        <v>996.011</v>
      </c>
      <c r="D14" s="17" t="n">
        <f aca="false">'tablica - surowe dane'!E15/1000</f>
        <v>990.069</v>
      </c>
      <c r="E14" s="32" t="n">
        <f aca="false">'tablica - surowe dane'!F15/$C14</f>
        <v>3.71883443054344</v>
      </c>
      <c r="F14" s="32" t="n">
        <f aca="false">'tablica - surowe dane'!G15/$D14</f>
        <v>3.95325982330524</v>
      </c>
      <c r="G14" s="32" t="n">
        <f aca="false">'tablica - surowe dane'!H15/$C14</f>
        <v>0.0421682089856437</v>
      </c>
      <c r="H14" s="32" t="n">
        <f aca="false">'tablica - surowe dane'!I15/$D14</f>
        <v>0.0424212857891723</v>
      </c>
      <c r="I14" s="32" t="n">
        <f aca="false">'tablica - surowe dane'!J15/$C14</f>
        <v>0.574290846185434</v>
      </c>
      <c r="J14" s="32" t="n">
        <f aca="false">'tablica - surowe dane'!K15/$D14</f>
        <v>0.647429623591891</v>
      </c>
      <c r="K14" s="32" t="n">
        <f aca="false">'tablica - surowe dane'!L15/$C14</f>
        <v>0.0281121393237625</v>
      </c>
      <c r="L14" s="32" t="n">
        <f aca="false">'tablica - surowe dane'!M15/$D14</f>
        <v>0.0313109490348652</v>
      </c>
      <c r="M14" s="32" t="n">
        <f aca="false">'tablica - surowe dane'!N15/$C14</f>
        <v>6.49089216886159</v>
      </c>
      <c r="N14" s="32" t="n">
        <f aca="false">'tablica - surowe dane'!O15/$D14</f>
        <v>6.02483261267649</v>
      </c>
      <c r="O14" s="32" t="n">
        <f aca="false">'tablica - surowe dane'!P15/$C14</f>
        <v>0.00301201492754598</v>
      </c>
      <c r="P14" s="32" t="n">
        <f aca="false">'tablica - surowe dane'!Q15/$D14</f>
        <v>0.00202006122805582</v>
      </c>
      <c r="Q14" s="32" t="n">
        <f aca="false">'tablica - surowe dane'!R15/$C14</f>
        <v>0.0552202736716763</v>
      </c>
      <c r="R14" s="32" t="n">
        <f aca="false">'tablica - surowe dane'!S15/$D14</f>
        <v>0.0484814694733397</v>
      </c>
      <c r="S14" s="32" t="n">
        <f aca="false">'tablica - surowe dane'!T15/$C14</f>
        <v>0.315257562416479</v>
      </c>
      <c r="T14" s="32" t="n">
        <f aca="false">'tablica - surowe dane'!U15/$D14</f>
        <v>0.33836025569935</v>
      </c>
    </row>
    <row r="15" customFormat="false" ht="13.8" hidden="false" customHeight="false" outlineLevel="0" collapsed="false">
      <c r="B15" s="21" t="s">
        <v>48</v>
      </c>
      <c r="C15" s="17" t="n">
        <f aca="false">'tablica - surowe dane'!D16/1000</f>
        <v>2127.657</v>
      </c>
      <c r="D15" s="17" t="n">
        <f aca="false">'tablica - surowe dane'!E16/1000</f>
        <v>2129.138</v>
      </c>
      <c r="E15" s="32" t="n">
        <f aca="false">'tablica - surowe dane'!F16/$C15</f>
        <v>4.14822501935227</v>
      </c>
      <c r="F15" s="32" t="n">
        <f aca="false">'tablica - surowe dane'!G16/$D15</f>
        <v>4.40694778825985</v>
      </c>
      <c r="G15" s="32" t="n">
        <f aca="false">'tablica - surowe dane'!H16/$C15</f>
        <v>0.0399500483395585</v>
      </c>
      <c r="H15" s="32" t="n">
        <f aca="false">'tablica - surowe dane'!I16/$D15</f>
        <v>0.0403919332612541</v>
      </c>
      <c r="I15" s="32" t="n">
        <f aca="false">'tablica - surowe dane'!J16/$C15</f>
        <v>0.606300733623888</v>
      </c>
      <c r="J15" s="32" t="n">
        <f aca="false">'tablica - surowe dane'!K16/$D15</f>
        <v>0.643452890324629</v>
      </c>
      <c r="K15" s="32" t="n">
        <f aca="false">'tablica - surowe dane'!L16/$C15</f>
        <v>0.0192700233167282</v>
      </c>
      <c r="L15" s="32" t="n">
        <f aca="false">'tablica - surowe dane'!M16/$D15</f>
        <v>0.0192566193454816</v>
      </c>
      <c r="M15" s="32" t="n">
        <f aca="false">'tablica - surowe dane'!N16/$C15</f>
        <v>6.87422831781626</v>
      </c>
      <c r="N15" s="32" t="n">
        <f aca="false">'tablica - surowe dane'!O16/$D15</f>
        <v>7.10944992762329</v>
      </c>
      <c r="O15" s="32" t="n">
        <f aca="false">'tablica - surowe dane'!P16/$C15</f>
        <v>0.000940001137401376</v>
      </c>
      <c r="P15" s="32" t="n">
        <f aca="false">'tablica - surowe dane'!Q16/$D15</f>
        <v>0.00187869457029089</v>
      </c>
      <c r="Q15" s="32" t="n">
        <f aca="false">'tablica - surowe dane'!R16/$C15</f>
        <v>0.0987001194271445</v>
      </c>
      <c r="R15" s="32" t="n">
        <f aca="false">'tablica - surowe dane'!S16/$D15</f>
        <v>0.108024937791726</v>
      </c>
      <c r="S15" s="32" t="n">
        <f aca="false">'tablica - surowe dane'!T16/$C15</f>
        <v>0.307850372498951</v>
      </c>
      <c r="T15" s="32" t="n">
        <f aca="false">'tablica - surowe dane'!U16/$D15</f>
        <v>0.335346980796923</v>
      </c>
    </row>
    <row r="16" customFormat="false" ht="13.8" hidden="false" customHeight="false" outlineLevel="0" collapsed="false">
      <c r="B16" s="21" t="s">
        <v>49</v>
      </c>
      <c r="C16" s="17" t="n">
        <f aca="false">'tablica - surowe dane'!D17/1000</f>
        <v>1188.8</v>
      </c>
      <c r="D16" s="17" t="n">
        <f aca="false">'tablica - surowe dane'!E17/1000</f>
        <v>1184.548</v>
      </c>
      <c r="E16" s="32" t="n">
        <f aca="false">'tablica - surowe dane'!F17/$C16</f>
        <v>5.04458277254374</v>
      </c>
      <c r="F16" s="32" t="n">
        <f aca="false">'tablica - surowe dane'!G17/$D16</f>
        <v>5.23068714817804</v>
      </c>
      <c r="G16" s="32" t="n">
        <f aca="false">'tablica - surowe dane'!H17/$C16</f>
        <v>0.0454239569313594</v>
      </c>
      <c r="H16" s="32" t="n">
        <f aca="false">'tablica - surowe dane'!I17/$D16</f>
        <v>0.0464312125806637</v>
      </c>
      <c r="I16" s="32" t="n">
        <f aca="false">'tablica - surowe dane'!J17/$C16</f>
        <v>0.685565275908479</v>
      </c>
      <c r="J16" s="32" t="n">
        <f aca="false">'tablica - surowe dane'!K17/$D16</f>
        <v>0.7943958370619</v>
      </c>
      <c r="K16" s="32" t="n">
        <f aca="false">'tablica - surowe dane'!L17/$C16</f>
        <v>0.028600269179004</v>
      </c>
      <c r="L16" s="32" t="n">
        <f aca="false">'tablica - surowe dane'!M17/$D16</f>
        <v>0.0303913391437071</v>
      </c>
      <c r="M16" s="32" t="n">
        <f aca="false">'tablica - surowe dane'!N17/$C16</f>
        <v>6.24074697173621</v>
      </c>
      <c r="N16" s="32" t="n">
        <f aca="false">'tablica - surowe dane'!O17/$D16</f>
        <v>6.29269561047758</v>
      </c>
      <c r="O16" s="32" t="n">
        <f aca="false">'tablica - surowe dane'!P17/$C16</f>
        <v>0.00168236877523553</v>
      </c>
      <c r="P16" s="32" t="n">
        <f aca="false">'tablica - surowe dane'!Q17/$D16</f>
        <v>0.00168840773020595</v>
      </c>
      <c r="Q16" s="32" t="n">
        <f aca="false">'tablica - surowe dane'!R17/$C16</f>
        <v>0.068135935397039</v>
      </c>
      <c r="R16" s="32" t="n">
        <f aca="false">'tablica - surowe dane'!S17/$D16</f>
        <v>0.0658479014780321</v>
      </c>
      <c r="S16" s="32" t="n">
        <f aca="false">'tablica - surowe dane'!T17/$C16</f>
        <v>0.325538358008075</v>
      </c>
      <c r="T16" s="32" t="n">
        <f aca="false">'tablica - surowe dane'!U17/$D16</f>
        <v>0.348656196287529</v>
      </c>
    </row>
    <row r="17" customFormat="false" ht="13.8" hidden="false" customHeight="false" outlineLevel="0" collapsed="false">
      <c r="B17" s="21" t="s">
        <v>50</v>
      </c>
      <c r="C17" s="17" t="n">
        <f aca="false">'tablica - surowe dane'!D18/1000</f>
        <v>2307.71</v>
      </c>
      <c r="D17" s="17" t="n">
        <f aca="false">'tablica - surowe dane'!E18/1000</f>
        <v>2324.251</v>
      </c>
      <c r="E17" s="32" t="n">
        <f aca="false">'tablica - surowe dane'!F18/$C17</f>
        <v>5.07862773052073</v>
      </c>
      <c r="F17" s="32" t="n">
        <f aca="false">'tablica - surowe dane'!G18/$D17</f>
        <v>5.62374717704757</v>
      </c>
      <c r="G17" s="32" t="n">
        <f aca="false">'tablica - surowe dane'!H18/$C17</f>
        <v>0.037266380957746</v>
      </c>
      <c r="H17" s="32" t="n">
        <f aca="false">'tablica - surowe dane'!I18/$D17</f>
        <v>0.0382919056504655</v>
      </c>
      <c r="I17" s="32" t="n">
        <f aca="false">'tablica - surowe dane'!J18/$C17</f>
        <v>0.80989379081427</v>
      </c>
      <c r="J17" s="32" t="n">
        <f aca="false">'tablica - surowe dane'!K18/$D17</f>
        <v>0.829944786514021</v>
      </c>
      <c r="K17" s="32" t="n">
        <f aca="false">'tablica - surowe dane'!L18/$C17</f>
        <v>0.0233998206013754</v>
      </c>
      <c r="L17" s="32" t="n">
        <f aca="false">'tablica - surowe dane'!M18/$D17</f>
        <v>0.0189308297597807</v>
      </c>
      <c r="M17" s="32" t="n">
        <f aca="false">'tablica - surowe dane'!N18/$C17</f>
        <v>5.04222800958526</v>
      </c>
      <c r="N17" s="32" t="n">
        <f aca="false">'tablica - surowe dane'!O18/$D17</f>
        <v>5.13842954138774</v>
      </c>
      <c r="O17" s="32" t="n">
        <f aca="false">'tablica - surowe dane'!P18/$C17</f>
        <v>0</v>
      </c>
      <c r="P17" s="32" t="n">
        <f aca="false">'tablica - surowe dane'!Q18/$D17</f>
        <v>0.000430246130904106</v>
      </c>
      <c r="Q17" s="32" t="n">
        <f aca="false">'tablica - surowe dane'!R18/$C17</f>
        <v>0.0363997209354728</v>
      </c>
      <c r="R17" s="32" t="n">
        <f aca="false">'tablica - surowe dane'!S18/$D17</f>
        <v>0.0370011672577531</v>
      </c>
      <c r="S17" s="32" t="n">
        <f aca="false">'tablica - surowe dane'!T18/$C17</f>
        <v>0.315464248107431</v>
      </c>
      <c r="T17" s="32" t="n">
        <f aca="false">'tablica - surowe dane'!U18/$D17</f>
        <v>0.320533367523559</v>
      </c>
    </row>
    <row r="18" customFormat="false" ht="13.8" hidden="false" customHeight="false" outlineLevel="0" collapsed="false">
      <c r="B18" s="21" t="s">
        <v>51</v>
      </c>
      <c r="C18" s="17" t="n">
        <f aca="false">'tablica - surowe dane'!D19/1000</f>
        <v>4570.849</v>
      </c>
      <c r="D18" s="17" t="n">
        <f aca="false">'tablica - surowe dane'!E19/1000</f>
        <v>4548.18</v>
      </c>
      <c r="E18" s="32" t="n">
        <f aca="false">'tablica - surowe dane'!F19/$C18</f>
        <v>6.18353395616438</v>
      </c>
      <c r="F18" s="32" t="n">
        <f aca="false">'tablica - surowe dane'!G19/$D18</f>
        <v>6.63056431363754</v>
      </c>
      <c r="G18" s="32" t="n">
        <f aca="false">'tablica - surowe dane'!H19/$C18</f>
        <v>0.0339105492218185</v>
      </c>
      <c r="H18" s="32" t="n">
        <f aca="false">'tablica - surowe dane'!I19/$D18</f>
        <v>0.0351789067275262</v>
      </c>
      <c r="I18" s="32" t="n">
        <f aca="false">'tablica - surowe dane'!J19/$C18</f>
        <v>0.735311973771175</v>
      </c>
      <c r="J18" s="32" t="n">
        <f aca="false">'tablica - surowe dane'!K19/$D18</f>
        <v>0.764261748655506</v>
      </c>
      <c r="K18" s="32" t="n">
        <f aca="false">'tablica - surowe dane'!L19/$C18</f>
        <v>0.0332542160110737</v>
      </c>
      <c r="L18" s="32" t="n">
        <f aca="false">'tablica - surowe dane'!M19/$D18</f>
        <v>0.034079565892291</v>
      </c>
      <c r="M18" s="32" t="n">
        <f aca="false">'tablica - surowe dane'!N19/$C18</f>
        <v>6.95997614447557</v>
      </c>
      <c r="N18" s="32" t="n">
        <f aca="false">'tablica - surowe dane'!O19/$D18</f>
        <v>7.30028275046282</v>
      </c>
      <c r="O18" s="32" t="n">
        <f aca="false">'tablica - surowe dane'!P19/$C18</f>
        <v>0.00284411057989446</v>
      </c>
      <c r="P18" s="32" t="n">
        <f aca="false">'tablica - surowe dane'!Q19/$D18</f>
        <v>0.00153907716932927</v>
      </c>
      <c r="Q18" s="32" t="n">
        <f aca="false">'tablica - surowe dane'!R19/$C18</f>
        <v>0.0465996579628861</v>
      </c>
      <c r="R18" s="32" t="n">
        <f aca="false">'tablica - surowe dane'!S19/$D18</f>
        <v>0.0461723150798781</v>
      </c>
      <c r="S18" s="32" t="n">
        <f aca="false">'tablica - surowe dane'!T19/$C18</f>
        <v>0.325103717055628</v>
      </c>
      <c r="T18" s="32" t="n">
        <f aca="false">'tablica - surowe dane'!U19/$D18</f>
        <v>0.335518822913781</v>
      </c>
    </row>
    <row r="19" customFormat="false" ht="13.8" hidden="false" customHeight="false" outlineLevel="0" collapsed="false">
      <c r="B19" s="21" t="s">
        <v>52</v>
      </c>
      <c r="C19" s="17" t="n">
        <f aca="false">'tablica - surowe dane'!D20/1000</f>
        <v>1257.179</v>
      </c>
      <c r="D19" s="17" t="n">
        <f aca="false">'tablica - surowe dane'!E20/1000</f>
        <v>1247.732</v>
      </c>
      <c r="E19" s="32" t="n">
        <f aca="false">'tablica - surowe dane'!F20/$C19</f>
        <v>4.82508855143142</v>
      </c>
      <c r="F19" s="32" t="n">
        <f aca="false">'tablica - surowe dane'!G20/$D19</f>
        <v>5.17338659263367</v>
      </c>
      <c r="G19" s="32" t="n">
        <f aca="false">'tablica - surowe dane'!H20/$C19</f>
        <v>0.0365898571325165</v>
      </c>
      <c r="H19" s="32" t="n">
        <f aca="false">'tablica - surowe dane'!I20/$D19</f>
        <v>0.0368668912875521</v>
      </c>
      <c r="I19" s="32" t="n">
        <f aca="false">'tablica - surowe dane'!J20/$C19</f>
        <v>0.61566411783843</v>
      </c>
      <c r="J19" s="32" t="n">
        <f aca="false">'tablica - surowe dane'!K20/$D19</f>
        <v>0.638758964264762</v>
      </c>
      <c r="K19" s="32" t="n">
        <f aca="false">'tablica - surowe dane'!L20/$C19</f>
        <v>0.0198857919198459</v>
      </c>
      <c r="L19" s="32" t="n">
        <f aca="false">'tablica - surowe dane'!M20/$D19</f>
        <v>0.0200363539606262</v>
      </c>
      <c r="M19" s="32" t="n">
        <f aca="false">'tablica - surowe dane'!N20/$C19</f>
        <v>6.80809972167846</v>
      </c>
      <c r="N19" s="32" t="n">
        <f aca="false">'tablica - surowe dane'!O20/$D19</f>
        <v>7.46875130236301</v>
      </c>
      <c r="O19" s="32" t="n">
        <f aca="false">'tablica - surowe dane'!P20/$C19</f>
        <v>0.00318172670717535</v>
      </c>
      <c r="P19" s="32" t="n">
        <f aca="false">'tablica - surowe dane'!Q20/$D19</f>
        <v>0.00320581663370019</v>
      </c>
      <c r="Q19" s="32" t="n">
        <f aca="false">'tablica - surowe dane'!R20/$C19</f>
        <v>0.122496478226251</v>
      </c>
      <c r="R19" s="32" t="n">
        <f aca="false">'tablica - surowe dane'!S20/$D19</f>
        <v>0.125828302872732</v>
      </c>
      <c r="S19" s="32" t="n">
        <f aca="false">'tablica - surowe dane'!T20/$C19</f>
        <v>0.334876735930206</v>
      </c>
      <c r="T19" s="32" t="n">
        <f aca="false">'tablica - surowe dane'!U20/$D19</f>
        <v>0.34622819643962</v>
      </c>
    </row>
    <row r="20" customFormat="false" ht="13.8" hidden="false" customHeight="false" outlineLevel="0" collapsed="false">
      <c r="B20" s="21" t="s">
        <v>53</v>
      </c>
      <c r="C20" s="17" t="n">
        <f aca="false">'tablica - surowe dane'!D21/1000</f>
        <v>1439.675</v>
      </c>
      <c r="D20" s="17" t="n">
        <f aca="false">'tablica - surowe dane'!E21/1000</f>
        <v>1433.945</v>
      </c>
      <c r="E20" s="32" t="n">
        <f aca="false">'tablica - surowe dane'!F21/$C20</f>
        <v>3.87379095976522</v>
      </c>
      <c r="F20" s="32" t="n">
        <f aca="false">'tablica - surowe dane'!G21/$D20</f>
        <v>4.06291733643899</v>
      </c>
      <c r="G20" s="32" t="n">
        <f aca="false">'tablica - surowe dane'!H21/$C20</f>
        <v>0.0548734957542501</v>
      </c>
      <c r="H20" s="32" t="n">
        <f aca="false">'tablica - surowe dane'!I21/$D20</f>
        <v>0.0536980149168901</v>
      </c>
      <c r="I20" s="32" t="n">
        <f aca="false">'tablica - surowe dane'!J21/$C20</f>
        <v>0.517477902998941</v>
      </c>
      <c r="J20" s="32" t="n">
        <f aca="false">'tablica - surowe dane'!K21/$D20</f>
        <v>0.533493265083389</v>
      </c>
      <c r="K20" s="32" t="n">
        <f aca="false">'tablica - surowe dane'!L21/$C20</f>
        <v>0.0298678521194019</v>
      </c>
      <c r="L20" s="32" t="n">
        <f aca="false">'tablica - surowe dane'!M21/$D20</f>
        <v>0.0306845799525086</v>
      </c>
      <c r="M20" s="32" t="n">
        <f aca="false">'tablica - surowe dane'!N21/$C20</f>
        <v>5.39982982270304</v>
      </c>
      <c r="N20" s="32" t="n">
        <f aca="false">'tablica - surowe dane'!O21/$D20</f>
        <v>5.73731907430201</v>
      </c>
      <c r="O20" s="32" t="n">
        <f aca="false">'tablica - surowe dane'!P21/$C20</f>
        <v>0.00208380363623734</v>
      </c>
      <c r="P20" s="32" t="n">
        <f aca="false">'tablica - surowe dane'!Q21/$D20</f>
        <v>0.00209213045130741</v>
      </c>
      <c r="Q20" s="32" t="n">
        <f aca="false">'tablica - surowe dane'!R21/$C20</f>
        <v>0.0493166860576172</v>
      </c>
      <c r="R20" s="32" t="n">
        <f aca="false">'tablica - surowe dane'!S21/$D20</f>
        <v>0.0509085076484802</v>
      </c>
      <c r="S20" s="32" t="n">
        <f aca="false">'tablica - surowe dane'!T21/$C20</f>
        <v>0.285481098164516</v>
      </c>
      <c r="T20" s="32" t="n">
        <f aca="false">'tablica - surowe dane'!U21/$D20</f>
        <v>0.306148422707984</v>
      </c>
    </row>
    <row r="21" customFormat="false" ht="13.8" hidden="false" customHeight="false" outlineLevel="0" collapsed="false">
      <c r="B21" s="21" t="s">
        <v>54</v>
      </c>
      <c r="C21" s="17" t="n">
        <f aca="false">'tablica - surowe dane'!D22/1000</f>
        <v>3475.323</v>
      </c>
      <c r="D21" s="17" t="n">
        <f aca="false">'tablica - surowe dane'!E22/1000</f>
        <v>3489.21</v>
      </c>
      <c r="E21" s="32" t="n">
        <f aca="false">'tablica - surowe dane'!F22/$C21</f>
        <v>3.6557753049141</v>
      </c>
      <c r="F21" s="32" t="n">
        <f aca="false">'tablica - surowe dane'!G22/$D21</f>
        <v>3.76990780147942</v>
      </c>
      <c r="G21" s="32" t="n">
        <f aca="false">'tablica - surowe dane'!H22/$C21</f>
        <v>0.0330904494344842</v>
      </c>
      <c r="H21" s="32" t="n">
        <f aca="false">'tablica - surowe dane'!I22/$D21</f>
        <v>0.0335319456266605</v>
      </c>
      <c r="I21" s="32" t="n">
        <f aca="false">'tablica - surowe dane'!J22/$C21</f>
        <v>0.755325476221922</v>
      </c>
      <c r="J21" s="32" t="n">
        <f aca="false">'tablica - surowe dane'!K22/$D21</f>
        <v>0.816517205900476</v>
      </c>
      <c r="K21" s="32" t="n">
        <f aca="false">'tablica - surowe dane'!L22/$C21</f>
        <v>0.0187032975064476</v>
      </c>
      <c r="L21" s="32" t="n">
        <f aca="false">'tablica - surowe dane'!M22/$D21</f>
        <v>0.0177690652038714</v>
      </c>
      <c r="M21" s="32" t="n">
        <f aca="false">'tablica - surowe dane'!N22/$C21</f>
        <v>4.58921372200512</v>
      </c>
      <c r="N21" s="32" t="n">
        <f aca="false">'tablica - surowe dane'!O22/$D21</f>
        <v>4.73516927900585</v>
      </c>
      <c r="O21" s="32" t="n">
        <f aca="false">'tablica - surowe dane'!P22/$C21</f>
        <v>0.00172645823136439</v>
      </c>
      <c r="P21" s="32" t="n">
        <f aca="false">'tablica - surowe dane'!Q22/$D21</f>
        <v>0.00229278260695114</v>
      </c>
      <c r="Q21" s="32" t="n">
        <f aca="false">'tablica - surowe dane'!R22/$C21</f>
        <v>0.0238826722005408</v>
      </c>
      <c r="R21" s="32" t="n">
        <f aca="false">'tablica - surowe dane'!S22/$D21</f>
        <v>0.021494836940167</v>
      </c>
      <c r="S21" s="32" t="n">
        <f aca="false">'tablica - surowe dane'!T22/$C21</f>
        <v>0.355074909583944</v>
      </c>
      <c r="T21" s="32" t="n">
        <f aca="false">'tablica - surowe dane'!U22/$D21</f>
        <v>0.39091943448517</v>
      </c>
    </row>
    <row r="22" customFormat="false" ht="13.8" hidden="false" customHeight="false" outlineLevel="0" collapsed="false">
      <c r="B22" s="23" t="s">
        <v>55</v>
      </c>
      <c r="C22" s="24" t="n">
        <f aca="false">'tablica - surowe dane'!D23/1000</f>
        <v>1710.482</v>
      </c>
      <c r="D22" s="24" t="n">
        <f aca="false">'tablica - surowe dane'!E23/1000</f>
        <v>1705.533</v>
      </c>
      <c r="E22" s="33" t="n">
        <f aca="false">'tablica - surowe dane'!F23/$C22</f>
        <v>4.50691676381277</v>
      </c>
      <c r="F22" s="33" t="n">
        <f aca="false">'tablica - surowe dane'!G23/$D22</f>
        <v>4.88410367902585</v>
      </c>
      <c r="G22" s="33" t="n">
        <f aca="false">'tablica - surowe dane'!H23/$C22</f>
        <v>0.0479397035455503</v>
      </c>
      <c r="H22" s="33" t="n">
        <f aca="false">'tablica - surowe dane'!I23/$D22</f>
        <v>0.0480788117263049</v>
      </c>
      <c r="I22" s="33" t="n">
        <f aca="false">'tablica - surowe dane'!J23/$C22</f>
        <v>0.57469181201556</v>
      </c>
      <c r="J22" s="33" t="n">
        <f aca="false">'tablica - surowe dane'!K23/$D22</f>
        <v>0.599812492634267</v>
      </c>
      <c r="K22" s="33" t="n">
        <f aca="false">'tablica - surowe dane'!L23/$C22</f>
        <v>0.0280622654900782</v>
      </c>
      <c r="L22" s="33" t="n">
        <f aca="false">'tablica - surowe dane'!M23/$D22</f>
        <v>0.0257983867799685</v>
      </c>
      <c r="M22" s="33" t="n">
        <f aca="false">'tablica - surowe dane'!N23/$C22</f>
        <v>5.25115142983089</v>
      </c>
      <c r="N22" s="33" t="n">
        <f aca="false">'tablica - surowe dane'!O23/$D22</f>
        <v>5.36313281537209</v>
      </c>
      <c r="O22" s="33" t="n">
        <f aca="false">'tablica - surowe dane'!P23/$C22</f>
        <v>0.000584630531043297</v>
      </c>
      <c r="P22" s="33" t="n">
        <f aca="false">'tablica - surowe dane'!Q23/$D22</f>
        <v>0.000586326972272011</v>
      </c>
      <c r="Q22" s="33" t="n">
        <f aca="false">'tablica - surowe dane'!R23/$C22</f>
        <v>0.0350778318625978</v>
      </c>
      <c r="R22" s="33" t="n">
        <f aca="false">'tablica - surowe dane'!S23/$D22</f>
        <v>0.0345932913640487</v>
      </c>
      <c r="S22" s="33" t="n">
        <f aca="false">'tablica - surowe dane'!T23/$C22</f>
        <v>0.327393097384246</v>
      </c>
      <c r="T22" s="33" t="n">
        <f aca="false">'tablica - surowe dane'!U23/$D22</f>
        <v>0.344760259695943</v>
      </c>
    </row>
    <row r="31" customFormat="false" ht="12.8" hidden="false" customHeight="false" outlineLevel="0" collapsed="false">
      <c r="K31" s="12"/>
      <c r="L31" s="12"/>
      <c r="M31" s="12"/>
      <c r="N31" s="12"/>
      <c r="O31" s="12"/>
    </row>
    <row r="32" customFormat="false" ht="12.8" hidden="false" customHeight="false" outlineLevel="0" collapsed="false">
      <c r="K32" s="12"/>
      <c r="L32" s="12"/>
      <c r="M32" s="12"/>
      <c r="N32" s="12"/>
      <c r="O32" s="12"/>
    </row>
    <row r="33" customFormat="false" ht="13.8" hidden="false" customHeight="false" outlineLevel="0" collapsed="false">
      <c r="K33" s="12"/>
      <c r="L33" s="12"/>
      <c r="M33" s="12"/>
      <c r="N33" s="34"/>
      <c r="O33" s="34"/>
    </row>
    <row r="34" customFormat="false" ht="13.8" hidden="false" customHeight="false" outlineLevel="0" collapsed="false">
      <c r="K34" s="35"/>
      <c r="L34" s="35"/>
      <c r="M34" s="12"/>
      <c r="N34" s="34"/>
      <c r="O34" s="34"/>
    </row>
    <row r="35" customFormat="false" ht="13.8" hidden="false" customHeight="false" outlineLevel="0" collapsed="false">
      <c r="K35" s="35"/>
      <c r="L35" s="35"/>
      <c r="M35" s="12"/>
      <c r="N35" s="34"/>
      <c r="O35" s="34"/>
    </row>
    <row r="36" customFormat="false" ht="15" hidden="false" customHeight="false" outlineLevel="0" collapsed="false">
      <c r="K36" s="36"/>
      <c r="L36" s="36"/>
      <c r="M36" s="12"/>
      <c r="N36" s="37"/>
      <c r="O36" s="37"/>
    </row>
    <row r="37" customFormat="false" ht="15" hidden="false" customHeight="false" outlineLevel="0" collapsed="false">
      <c r="K37" s="36"/>
      <c r="L37" s="36"/>
      <c r="M37" s="12"/>
      <c r="N37" s="37"/>
      <c r="O37" s="37"/>
    </row>
    <row r="38" customFormat="false" ht="15" hidden="false" customHeight="false" outlineLevel="0" collapsed="false">
      <c r="K38" s="36"/>
      <c r="L38" s="36"/>
      <c r="M38" s="12"/>
      <c r="N38" s="37"/>
      <c r="O38" s="37"/>
    </row>
    <row r="39" customFormat="false" ht="15" hidden="false" customHeight="false" outlineLevel="0" collapsed="false">
      <c r="K39" s="36"/>
      <c r="L39" s="36"/>
      <c r="M39" s="12"/>
      <c r="N39" s="37"/>
      <c r="O39" s="37"/>
    </row>
    <row r="40" customFormat="false" ht="15" hidden="false" customHeight="false" outlineLevel="0" collapsed="false">
      <c r="K40" s="36"/>
      <c r="L40" s="36"/>
      <c r="M40" s="12"/>
      <c r="N40" s="37"/>
      <c r="O40" s="37"/>
    </row>
    <row r="41" customFormat="false" ht="15" hidden="false" customHeight="false" outlineLevel="0" collapsed="false">
      <c r="K41" s="36"/>
      <c r="L41" s="36"/>
      <c r="M41" s="12"/>
      <c r="N41" s="37"/>
      <c r="O41" s="37"/>
    </row>
    <row r="42" customFormat="false" ht="15" hidden="false" customHeight="false" outlineLevel="0" collapsed="false">
      <c r="K42" s="36"/>
      <c r="L42" s="36"/>
      <c r="M42" s="12"/>
      <c r="N42" s="37"/>
      <c r="O42" s="37"/>
    </row>
    <row r="43" customFormat="false" ht="15" hidden="false" customHeight="false" outlineLevel="0" collapsed="false">
      <c r="K43" s="36"/>
      <c r="L43" s="36"/>
      <c r="M43" s="12"/>
      <c r="N43" s="37"/>
      <c r="O43" s="37"/>
    </row>
    <row r="44" customFormat="false" ht="15" hidden="false" customHeight="false" outlineLevel="0" collapsed="false">
      <c r="K44" s="36"/>
      <c r="L44" s="36"/>
      <c r="M44" s="12"/>
      <c r="N44" s="37"/>
      <c r="O44" s="37"/>
    </row>
    <row r="45" customFormat="false" ht="15" hidden="false" customHeight="false" outlineLevel="0" collapsed="false">
      <c r="K45" s="36"/>
      <c r="L45" s="36"/>
      <c r="M45" s="12"/>
      <c r="N45" s="37"/>
      <c r="O45" s="37"/>
    </row>
    <row r="46" customFormat="false" ht="15" hidden="false" customHeight="false" outlineLevel="0" collapsed="false">
      <c r="K46" s="36"/>
      <c r="L46" s="36"/>
      <c r="M46" s="12"/>
      <c r="N46" s="37"/>
      <c r="O46" s="37"/>
    </row>
    <row r="47" customFormat="false" ht="15" hidden="false" customHeight="false" outlineLevel="0" collapsed="false">
      <c r="K47" s="36"/>
      <c r="L47" s="36"/>
      <c r="M47" s="12"/>
      <c r="N47" s="37"/>
      <c r="O47" s="37"/>
    </row>
    <row r="48" customFormat="false" ht="15" hidden="false" customHeight="false" outlineLevel="0" collapsed="false">
      <c r="K48" s="36"/>
      <c r="L48" s="36"/>
      <c r="M48" s="12"/>
      <c r="N48" s="37"/>
      <c r="O48" s="37"/>
    </row>
    <row r="49" customFormat="false" ht="15" hidden="false" customHeight="false" outlineLevel="0" collapsed="false">
      <c r="K49" s="36"/>
      <c r="L49" s="36"/>
      <c r="M49" s="12"/>
      <c r="N49" s="37"/>
      <c r="O49" s="37"/>
    </row>
    <row r="50" customFormat="false" ht="15" hidden="false" customHeight="false" outlineLevel="0" collapsed="false">
      <c r="K50" s="36"/>
      <c r="L50" s="36"/>
      <c r="M50" s="12"/>
      <c r="N50" s="37"/>
      <c r="O50" s="37"/>
    </row>
    <row r="51" customFormat="false" ht="15" hidden="false" customHeight="false" outlineLevel="0" collapsed="false">
      <c r="K51" s="38"/>
      <c r="L51" s="38"/>
      <c r="M51" s="39"/>
      <c r="N51" s="40"/>
      <c r="O51" s="40"/>
    </row>
    <row r="52" customFormat="false" ht="12.8" hidden="false" customHeight="false" outlineLevel="0" collapsed="false">
      <c r="K52" s="41"/>
      <c r="L52" s="41"/>
      <c r="M52" s="41"/>
      <c r="N52" s="41"/>
      <c r="O52" s="41"/>
    </row>
  </sheetData>
  <mergeCells count="31">
    <mergeCell ref="B4:B6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N33:O33"/>
    <mergeCell ref="K34:K35"/>
    <mergeCell ref="L34:L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73"/>
  <sheetViews>
    <sheetView showFormulas="false" showGridLines="true" showRowColHeaders="true" showZeros="true" rightToLeft="false" tabSelected="false" showOutlineSymbols="true" defaultGridColor="true" view="normal" topLeftCell="A16" colorId="64" zoomScale="95" zoomScaleNormal="95" zoomScalePageLayoutView="100" workbookViewId="0">
      <selection pane="topLeft" activeCell="J71" activeCellId="0" sqref="J7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4.04"/>
    <col collapsed="false" customWidth="true" hidden="false" outlineLevel="0" max="3" min="3" style="0" width="12.98"/>
    <col collapsed="false" customWidth="true" hidden="false" outlineLevel="0" max="11" min="11" style="0" width="7.9"/>
  </cols>
  <sheetData>
    <row r="2" customFormat="false" ht="29.15" hidden="false" customHeight="false" outlineLevel="0" collapsed="false">
      <c r="B2" s="42" t="s">
        <v>58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5" customFormat="false" ht="12.8" hidden="false" customHeight="false" outlineLevel="0" collapsed="false">
      <c r="B5" s="43" t="s">
        <v>25</v>
      </c>
      <c r="C5" s="44" t="s">
        <v>10</v>
      </c>
      <c r="D5" s="44" t="s">
        <v>12</v>
      </c>
      <c r="E5" s="44" t="s">
        <v>14</v>
      </c>
      <c r="F5" s="44" t="s">
        <v>16</v>
      </c>
      <c r="G5" s="44" t="s">
        <v>18</v>
      </c>
      <c r="H5" s="44" t="s">
        <v>20</v>
      </c>
      <c r="I5" s="44" t="s">
        <v>22</v>
      </c>
      <c r="J5" s="44" t="s">
        <v>24</v>
      </c>
      <c r="K5" s="45" t="n">
        <v>2015</v>
      </c>
    </row>
    <row r="6" customFormat="false" ht="12.8" hidden="false" customHeight="false" outlineLevel="0" collapsed="false">
      <c r="B6" s="46" t="s">
        <v>59</v>
      </c>
      <c r="C6" s="47" t="n">
        <f aca="false">wskaźniki!E7</f>
        <v>5.14632737955662</v>
      </c>
      <c r="D6" s="47" t="n">
        <f aca="false">wskaźniki!G7</f>
        <v>0.0392534003258032</v>
      </c>
      <c r="E6" s="47" t="n">
        <f aca="false">wskaźniki!I7</f>
        <v>0.754078479943062</v>
      </c>
      <c r="F6" s="47" t="n">
        <f aca="false">wskaźniki!K7</f>
        <v>0.0272019177696356</v>
      </c>
      <c r="G6" s="47" t="n">
        <f aca="false">wskaźniki!M7</f>
        <v>5.81914443426381</v>
      </c>
      <c r="H6" s="47" t="n">
        <f aca="false">wskaźniki!O7</f>
        <v>0.00172164036516681</v>
      </c>
      <c r="I6" s="47" t="n">
        <f aca="false">wskaźniki!Q7</f>
        <v>0.0719645672639726</v>
      </c>
      <c r="J6" s="48" t="n">
        <f aca="false">wskaźniki!S7</f>
        <v>0.348460009909762</v>
      </c>
      <c r="K6" s="45"/>
    </row>
    <row r="7" customFormat="false" ht="12.8" hidden="false" customHeight="false" outlineLevel="0" collapsed="false">
      <c r="B7" s="49" t="s">
        <v>60</v>
      </c>
      <c r="C7" s="50" t="n">
        <f aca="false">wskaźniki!E8</f>
        <v>4.90314973085164</v>
      </c>
      <c r="D7" s="50" t="n">
        <f aca="false">wskaźniki!G8</f>
        <v>0.0417024173021891</v>
      </c>
      <c r="E7" s="50" t="n">
        <f aca="false">wskaźniki!I8</f>
        <v>0.655255223587271</v>
      </c>
      <c r="F7" s="50" t="n">
        <f aca="false">wskaźniki!K8</f>
        <v>0.0206115395861395</v>
      </c>
      <c r="G7" s="50" t="n">
        <f aca="false">wskaźniki!M8</f>
        <v>5.72377660925794</v>
      </c>
      <c r="H7" s="50" t="n">
        <f aca="false">wskaźniki!O8</f>
        <v>0.00335536690937154</v>
      </c>
      <c r="I7" s="50" t="n">
        <f aca="false">wskaźniki!Q8</f>
        <v>0.0810081439548272</v>
      </c>
      <c r="J7" s="51" t="n">
        <f aca="false">wskaźniki!S8</f>
        <v>0.290958244855504</v>
      </c>
      <c r="K7" s="45"/>
    </row>
    <row r="8" customFormat="false" ht="12.8" hidden="false" customHeight="false" outlineLevel="0" collapsed="false">
      <c r="B8" s="49" t="s">
        <v>61</v>
      </c>
      <c r="C8" s="50" t="n">
        <f aca="false">wskaźniki!E9</f>
        <v>5.89701672083248</v>
      </c>
      <c r="D8" s="50" t="n">
        <f aca="false">wskaźniki!G9</f>
        <v>0.0411267610899713</v>
      </c>
      <c r="E8" s="50" t="n">
        <f aca="false">wskaźniki!I9</f>
        <v>0.87300897404621</v>
      </c>
      <c r="F8" s="50" t="n">
        <f aca="false">wskaźniki!K9</f>
        <v>0.0266389247969132</v>
      </c>
      <c r="G8" s="50" t="n">
        <f aca="false">wskaźniki!M9</f>
        <v>6.70646615501237</v>
      </c>
      <c r="H8" s="50" t="n">
        <f aca="false">wskaźniki!O9</f>
        <v>0.00233674778920292</v>
      </c>
      <c r="I8" s="50" t="n">
        <f aca="false">wskaźniki!Q9</f>
        <v>0.0658962876555222</v>
      </c>
      <c r="J8" s="51" t="n">
        <f aca="false">wskaźniki!S9</f>
        <v>0.382759287871438</v>
      </c>
      <c r="K8" s="45"/>
    </row>
    <row r="9" customFormat="false" ht="12.8" hidden="false" customHeight="false" outlineLevel="0" collapsed="false">
      <c r="B9" s="49" t="s">
        <v>62</v>
      </c>
      <c r="C9" s="50" t="n">
        <f aca="false">wskaźniki!E10</f>
        <v>4.25214252388085</v>
      </c>
      <c r="D9" s="50" t="n">
        <f aca="false">wskaźniki!G10</f>
        <v>0.0500945411683815</v>
      </c>
      <c r="E9" s="50" t="n">
        <f aca="false">wskaźniki!I10</f>
        <v>0.553004444662721</v>
      </c>
      <c r="F9" s="50" t="n">
        <f aca="false">wskaźniki!K10</f>
        <v>0.0255383935368219</v>
      </c>
      <c r="G9" s="50" t="n">
        <f aca="false">wskaźniki!M10</f>
        <v>5.55067161063772</v>
      </c>
      <c r="H9" s="50" t="n">
        <f aca="false">wskaźniki!O10</f>
        <v>0.000982245905262382</v>
      </c>
      <c r="I9" s="50" t="n">
        <f aca="false">wskaźniki!Q10</f>
        <v>0.0412543280210201</v>
      </c>
      <c r="J9" s="51" t="n">
        <f aca="false">wskaźniki!S10</f>
        <v>0.310389706062913</v>
      </c>
      <c r="K9" s="45"/>
    </row>
    <row r="10" customFormat="false" ht="12.8" hidden="false" customHeight="false" outlineLevel="0" collapsed="false">
      <c r="B10" s="49" t="s">
        <v>63</v>
      </c>
      <c r="C10" s="50" t="n">
        <f aca="false">wskaźniki!E11</f>
        <v>6.31375563792633</v>
      </c>
      <c r="D10" s="50" t="n">
        <f aca="false">wskaźniki!G11</f>
        <v>0.0376964576959524</v>
      </c>
      <c r="E10" s="50" t="n">
        <f aca="false">wskaźniki!I11</f>
        <v>0.865414422424099</v>
      </c>
      <c r="F10" s="50" t="n">
        <f aca="false">wskaźniki!K11</f>
        <v>0.0272697779077102</v>
      </c>
      <c r="G10" s="50" t="n">
        <f aca="false">wskaźniki!M11</f>
        <v>5.84495607360113</v>
      </c>
      <c r="H10" s="50" t="n">
        <f aca="false">wskaźniki!O11</f>
        <v>0.00240615687420973</v>
      </c>
      <c r="I10" s="50" t="n">
        <f aca="false">wskaźniki!Q11</f>
        <v>0.0978503795511956</v>
      </c>
      <c r="J10" s="51" t="n">
        <f aca="false">wskaźniki!S11</f>
        <v>0.365735844879879</v>
      </c>
      <c r="K10" s="45"/>
    </row>
    <row r="11" customFormat="false" ht="12.8" hidden="false" customHeight="false" outlineLevel="0" collapsed="false">
      <c r="B11" s="49" t="s">
        <v>64</v>
      </c>
      <c r="C11" s="50" t="n">
        <f aca="false">wskaźniki!E12</f>
        <v>6.06946888144462</v>
      </c>
      <c r="D11" s="50" t="n">
        <f aca="false">wskaźniki!G12</f>
        <v>0.0364701842900678</v>
      </c>
      <c r="E11" s="50" t="n">
        <f aca="false">wskaźniki!I12</f>
        <v>0.774472531428107</v>
      </c>
      <c r="F11" s="50" t="n">
        <f aca="false">wskaźniki!K12</f>
        <v>0.0240169506300447</v>
      </c>
      <c r="G11" s="50" t="n">
        <f aca="false">wskaźniki!M12</f>
        <v>6.36449191696184</v>
      </c>
      <c r="H11" s="50" t="n">
        <f aca="false">wskaźniki!O12</f>
        <v>0.00237204450667108</v>
      </c>
      <c r="I11" s="50" t="n">
        <f aca="false">wskaźniki!Q12</f>
        <v>0.0717543463268001</v>
      </c>
      <c r="J11" s="51" t="n">
        <f aca="false">wskaźniki!S12</f>
        <v>0.338016342200629</v>
      </c>
      <c r="K11" s="45"/>
    </row>
    <row r="12" customFormat="false" ht="12.8" hidden="false" customHeight="false" outlineLevel="0" collapsed="false">
      <c r="B12" s="49" t="s">
        <v>65</v>
      </c>
      <c r="C12" s="50" t="n">
        <f aca="false">wskaźniki!E13</f>
        <v>6.8695488636062</v>
      </c>
      <c r="D12" s="50" t="n">
        <f aca="false">wskaźniki!G13</f>
        <v>0.0345851668145416</v>
      </c>
      <c r="E12" s="50" t="n">
        <f aca="false">wskaźniki!I13</f>
        <v>0.809292903460274</v>
      </c>
      <c r="F12" s="50" t="n">
        <f aca="false">wskaźniki!K13</f>
        <v>0.0209380469363711</v>
      </c>
      <c r="G12" s="50" t="n">
        <f aca="false">wskaźniki!M13</f>
        <v>6.54856112619772</v>
      </c>
      <c r="H12" s="50" t="n">
        <f aca="false">wskaźniki!O13</f>
        <v>0.00112168108587703</v>
      </c>
      <c r="I12" s="50" t="n">
        <f aca="false">wskaźniki!Q13</f>
        <v>0.0652444498285137</v>
      </c>
      <c r="J12" s="51" t="n">
        <f aca="false">wskaźniki!S13</f>
        <v>0.324913621209045</v>
      </c>
      <c r="K12" s="45"/>
    </row>
    <row r="13" customFormat="false" ht="12.8" hidden="false" customHeight="false" outlineLevel="0" collapsed="false">
      <c r="B13" s="49" t="s">
        <v>66</v>
      </c>
      <c r="C13" s="50" t="n">
        <f aca="false">wskaźniki!E14</f>
        <v>3.71883443054344</v>
      </c>
      <c r="D13" s="50" t="n">
        <f aca="false">wskaźniki!G14</f>
        <v>0.0421682089856437</v>
      </c>
      <c r="E13" s="50" t="n">
        <f aca="false">wskaźniki!I14</f>
        <v>0.574290846185434</v>
      </c>
      <c r="F13" s="50" t="n">
        <f aca="false">wskaźniki!K14</f>
        <v>0.0281121393237625</v>
      </c>
      <c r="G13" s="50" t="n">
        <f aca="false">wskaźniki!M14</f>
        <v>6.49089216886159</v>
      </c>
      <c r="H13" s="50" t="n">
        <f aca="false">wskaźniki!O14</f>
        <v>0.00301201492754598</v>
      </c>
      <c r="I13" s="50" t="n">
        <f aca="false">wskaźniki!Q14</f>
        <v>0.0552202736716763</v>
      </c>
      <c r="J13" s="51" t="n">
        <f aca="false">wskaźniki!S14</f>
        <v>0.315257562416479</v>
      </c>
      <c r="K13" s="45"/>
    </row>
    <row r="14" customFormat="false" ht="12.8" hidden="false" customHeight="false" outlineLevel="0" collapsed="false">
      <c r="B14" s="49" t="s">
        <v>67</v>
      </c>
      <c r="C14" s="50" t="n">
        <f aca="false">wskaźniki!E15</f>
        <v>4.14822501935227</v>
      </c>
      <c r="D14" s="50" t="n">
        <f aca="false">wskaźniki!G15</f>
        <v>0.0399500483395585</v>
      </c>
      <c r="E14" s="50" t="n">
        <f aca="false">wskaźniki!I15</f>
        <v>0.606300733623888</v>
      </c>
      <c r="F14" s="50" t="n">
        <f aca="false">wskaźniki!K15</f>
        <v>0.0192700233167282</v>
      </c>
      <c r="G14" s="50" t="n">
        <f aca="false">wskaźniki!M15</f>
        <v>6.87422831781626</v>
      </c>
      <c r="H14" s="50" t="n">
        <f aca="false">wskaźniki!O15</f>
        <v>0.000940001137401376</v>
      </c>
      <c r="I14" s="50" t="n">
        <f aca="false">wskaźniki!Q15</f>
        <v>0.0987001194271445</v>
      </c>
      <c r="J14" s="51" t="n">
        <f aca="false">wskaźniki!S15</f>
        <v>0.307850372498951</v>
      </c>
      <c r="K14" s="45"/>
    </row>
    <row r="15" customFormat="false" ht="12.8" hidden="false" customHeight="false" outlineLevel="0" collapsed="false">
      <c r="B15" s="49" t="s">
        <v>68</v>
      </c>
      <c r="C15" s="50" t="n">
        <f aca="false">wskaźniki!E16</f>
        <v>5.04458277254374</v>
      </c>
      <c r="D15" s="50" t="n">
        <f aca="false">wskaźniki!G16</f>
        <v>0.0454239569313594</v>
      </c>
      <c r="E15" s="50" t="n">
        <f aca="false">wskaźniki!I16</f>
        <v>0.685565275908479</v>
      </c>
      <c r="F15" s="50" t="n">
        <f aca="false">wskaźniki!K16</f>
        <v>0.028600269179004</v>
      </c>
      <c r="G15" s="50" t="n">
        <f aca="false">wskaźniki!M16</f>
        <v>6.24074697173621</v>
      </c>
      <c r="H15" s="50" t="n">
        <f aca="false">wskaźniki!O16</f>
        <v>0.00168236877523553</v>
      </c>
      <c r="I15" s="50" t="n">
        <f aca="false">wskaźniki!Q16</f>
        <v>0.068135935397039</v>
      </c>
      <c r="J15" s="51" t="n">
        <f aca="false">wskaźniki!S16</f>
        <v>0.325538358008075</v>
      </c>
      <c r="K15" s="45"/>
    </row>
    <row r="16" customFormat="false" ht="12.8" hidden="false" customHeight="false" outlineLevel="0" collapsed="false">
      <c r="B16" s="49" t="s">
        <v>69</v>
      </c>
      <c r="C16" s="50" t="n">
        <f aca="false">wskaźniki!E17</f>
        <v>5.07862773052073</v>
      </c>
      <c r="D16" s="50" t="n">
        <f aca="false">wskaźniki!G17</f>
        <v>0.037266380957746</v>
      </c>
      <c r="E16" s="50" t="n">
        <f aca="false">wskaźniki!I17</f>
        <v>0.80989379081427</v>
      </c>
      <c r="F16" s="50" t="n">
        <f aca="false">wskaźniki!K17</f>
        <v>0.0233998206013754</v>
      </c>
      <c r="G16" s="50" t="n">
        <f aca="false">wskaźniki!M17</f>
        <v>5.04222800958526</v>
      </c>
      <c r="H16" s="50" t="n">
        <f aca="false">wskaźniki!O17</f>
        <v>0</v>
      </c>
      <c r="I16" s="50" t="n">
        <f aca="false">wskaźniki!Q17</f>
        <v>0.0363997209354728</v>
      </c>
      <c r="J16" s="51" t="n">
        <f aca="false">wskaźniki!S17</f>
        <v>0.315464248107431</v>
      </c>
      <c r="K16" s="45"/>
    </row>
    <row r="17" customFormat="false" ht="12.8" hidden="false" customHeight="false" outlineLevel="0" collapsed="false">
      <c r="B17" s="49" t="s">
        <v>70</v>
      </c>
      <c r="C17" s="50" t="n">
        <f aca="false">wskaźniki!E18</f>
        <v>6.18353395616438</v>
      </c>
      <c r="D17" s="50" t="n">
        <f aca="false">wskaźniki!G18</f>
        <v>0.0339105492218185</v>
      </c>
      <c r="E17" s="50" t="n">
        <f aca="false">wskaźniki!I18</f>
        <v>0.735311973771175</v>
      </c>
      <c r="F17" s="50" t="n">
        <f aca="false">wskaźniki!K18</f>
        <v>0.0332542160110737</v>
      </c>
      <c r="G17" s="50" t="n">
        <f aca="false">wskaźniki!M18</f>
        <v>6.95997614447557</v>
      </c>
      <c r="H17" s="50" t="n">
        <f aca="false">wskaźniki!O18</f>
        <v>0.00284411057989446</v>
      </c>
      <c r="I17" s="50" t="n">
        <f aca="false">wskaźniki!Q18</f>
        <v>0.0465996579628861</v>
      </c>
      <c r="J17" s="51" t="n">
        <f aca="false">wskaźniki!S18</f>
        <v>0.325103717055628</v>
      </c>
      <c r="K17" s="45"/>
    </row>
    <row r="18" customFormat="false" ht="12.8" hidden="false" customHeight="false" outlineLevel="0" collapsed="false">
      <c r="B18" s="49" t="s">
        <v>71</v>
      </c>
      <c r="C18" s="50" t="n">
        <f aca="false">wskaźniki!E19</f>
        <v>4.82508855143142</v>
      </c>
      <c r="D18" s="50" t="n">
        <f aca="false">wskaźniki!G19</f>
        <v>0.0365898571325165</v>
      </c>
      <c r="E18" s="50" t="n">
        <f aca="false">wskaźniki!I19</f>
        <v>0.61566411783843</v>
      </c>
      <c r="F18" s="50" t="n">
        <f aca="false">wskaźniki!K19</f>
        <v>0.0198857919198459</v>
      </c>
      <c r="G18" s="50" t="n">
        <f aca="false">wskaźniki!M19</f>
        <v>6.80809972167846</v>
      </c>
      <c r="H18" s="50" t="n">
        <f aca="false">wskaźniki!O19</f>
        <v>0.00318172670717535</v>
      </c>
      <c r="I18" s="50" t="n">
        <f aca="false">wskaźniki!Q19</f>
        <v>0.122496478226251</v>
      </c>
      <c r="J18" s="51" t="n">
        <f aca="false">wskaźniki!S19</f>
        <v>0.334876735930206</v>
      </c>
      <c r="K18" s="45"/>
    </row>
    <row r="19" customFormat="false" ht="12.8" hidden="false" customHeight="false" outlineLevel="0" collapsed="false">
      <c r="B19" s="49" t="s">
        <v>72</v>
      </c>
      <c r="C19" s="50" t="n">
        <f aca="false">wskaźniki!E20</f>
        <v>3.87379095976522</v>
      </c>
      <c r="D19" s="50" t="n">
        <f aca="false">wskaźniki!G20</f>
        <v>0.0548734957542501</v>
      </c>
      <c r="E19" s="50" t="n">
        <f aca="false">wskaźniki!I20</f>
        <v>0.517477902998941</v>
      </c>
      <c r="F19" s="50" t="n">
        <f aca="false">wskaźniki!K20</f>
        <v>0.0298678521194019</v>
      </c>
      <c r="G19" s="50" t="n">
        <f aca="false">wskaźniki!M20</f>
        <v>5.39982982270304</v>
      </c>
      <c r="H19" s="50" t="n">
        <f aca="false">wskaźniki!O20</f>
        <v>0.00208380363623734</v>
      </c>
      <c r="I19" s="50" t="n">
        <f aca="false">wskaźniki!Q20</f>
        <v>0.0493166860576172</v>
      </c>
      <c r="J19" s="51" t="n">
        <f aca="false">wskaźniki!S20</f>
        <v>0.285481098164516</v>
      </c>
      <c r="K19" s="45"/>
    </row>
    <row r="20" customFormat="false" ht="12.8" hidden="false" customHeight="false" outlineLevel="0" collapsed="false">
      <c r="B20" s="49" t="s">
        <v>73</v>
      </c>
      <c r="C20" s="50" t="n">
        <f aca="false">wskaźniki!E21</f>
        <v>3.6557753049141</v>
      </c>
      <c r="D20" s="50" t="n">
        <f aca="false">wskaźniki!G21</f>
        <v>0.0330904494344842</v>
      </c>
      <c r="E20" s="50" t="n">
        <f aca="false">wskaźniki!I21</f>
        <v>0.755325476221922</v>
      </c>
      <c r="F20" s="50" t="n">
        <f aca="false">wskaźniki!K21</f>
        <v>0.0187032975064476</v>
      </c>
      <c r="G20" s="50" t="n">
        <f aca="false">wskaźniki!M21</f>
        <v>4.58921372200512</v>
      </c>
      <c r="H20" s="50" t="n">
        <f aca="false">wskaźniki!O21</f>
        <v>0.00172645823136439</v>
      </c>
      <c r="I20" s="50" t="n">
        <f aca="false">wskaźniki!Q21</f>
        <v>0.0238826722005408</v>
      </c>
      <c r="J20" s="51" t="n">
        <f aca="false">wskaźniki!S21</f>
        <v>0.355074909583944</v>
      </c>
      <c r="K20" s="45"/>
    </row>
    <row r="21" customFormat="false" ht="12.8" hidden="false" customHeight="false" outlineLevel="0" collapsed="false">
      <c r="B21" s="49" t="s">
        <v>74</v>
      </c>
      <c r="C21" s="50" t="n">
        <f aca="false">wskaźniki!E22</f>
        <v>4.50691676381277</v>
      </c>
      <c r="D21" s="50" t="n">
        <f aca="false">wskaźniki!G22</f>
        <v>0.0479397035455503</v>
      </c>
      <c r="E21" s="50" t="n">
        <f aca="false">wskaźniki!I22</f>
        <v>0.57469181201556</v>
      </c>
      <c r="F21" s="50" t="n">
        <f aca="false">wskaźniki!K22</f>
        <v>0.0280622654900782</v>
      </c>
      <c r="G21" s="50" t="n">
        <f aca="false">wskaźniki!M22</f>
        <v>5.25115142983089</v>
      </c>
      <c r="H21" s="50" t="n">
        <f aca="false">wskaźniki!O22</f>
        <v>0.000584630531043297</v>
      </c>
      <c r="I21" s="50" t="n">
        <f aca="false">wskaźniki!Q22</f>
        <v>0.0350778318625978</v>
      </c>
      <c r="J21" s="51" t="n">
        <f aca="false">wskaźniki!S22</f>
        <v>0.327393097384246</v>
      </c>
      <c r="K21" s="45"/>
    </row>
    <row r="22" customFormat="false" ht="12.8" hidden="false" customHeight="false" outlineLevel="0" collapsed="false">
      <c r="B22" s="46" t="s">
        <v>59</v>
      </c>
      <c r="C22" s="52" t="n">
        <f aca="false">wskaźniki!F7</f>
        <v>5.25882957278556</v>
      </c>
      <c r="D22" s="52" t="n">
        <f aca="false">wskaźniki!H7</f>
        <v>0.0399648997931816</v>
      </c>
      <c r="E22" s="52" t="n">
        <f aca="false">wskaźniki!J7</f>
        <v>0.791029395906423</v>
      </c>
      <c r="F22" s="52" t="n">
        <f aca="false">wskaźniki!L7</f>
        <v>0.0279065248555837</v>
      </c>
      <c r="G22" s="52" t="n">
        <f aca="false">wskaźniki!N7</f>
        <v>6.026086743815</v>
      </c>
      <c r="H22" s="52" t="n">
        <f aca="false">wskaźniki!P7</f>
        <v>0.0020671499893025</v>
      </c>
      <c r="I22" s="52" t="n">
        <f aca="false">wskaźniki!R7</f>
        <v>0.0713166746309362</v>
      </c>
      <c r="J22" s="53" t="n">
        <f aca="false">wskaźniki!T7</f>
        <v>0.371053423079799</v>
      </c>
      <c r="K22" s="45" t="n">
        <v>2017</v>
      </c>
    </row>
    <row r="23" customFormat="false" ht="12.8" hidden="false" customHeight="false" outlineLevel="0" collapsed="false">
      <c r="B23" s="49" t="s">
        <v>60</v>
      </c>
      <c r="C23" s="54" t="n">
        <f aca="false">wskaźniki!F8</f>
        <v>5.39428808455724</v>
      </c>
      <c r="D23" s="54" t="n">
        <f aca="false">wskaźniki!H8</f>
        <v>0.0422478952866712</v>
      </c>
      <c r="E23" s="54" t="n">
        <f aca="false">wskaźniki!J8</f>
        <v>0.68748847784674</v>
      </c>
      <c r="F23" s="54" t="n">
        <f aca="false">wskaźniki!L8</f>
        <v>0.0196836784858354</v>
      </c>
      <c r="G23" s="54" t="n">
        <f aca="false">wskaźniki!N8</f>
        <v>6.00448211761814</v>
      </c>
      <c r="H23" s="54" t="n">
        <f aca="false">wskaźniki!P8</f>
        <v>0.00144026915750015</v>
      </c>
      <c r="I23" s="54" t="n">
        <f aca="false">wskaźniki!R8</f>
        <v>0.0849758802925091</v>
      </c>
      <c r="J23" s="51" t="n">
        <f aca="false">wskaźniki!T8</f>
        <v>0.311098138020033</v>
      </c>
      <c r="K23" s="45"/>
    </row>
    <row r="24" customFormat="false" ht="12.8" hidden="false" customHeight="false" outlineLevel="0" collapsed="false">
      <c r="B24" s="49" t="s">
        <v>61</v>
      </c>
      <c r="C24" s="54" t="n">
        <f aca="false">wskaźniki!F9</f>
        <v>6.1411351176706</v>
      </c>
      <c r="D24" s="54" t="n">
        <f aca="false">wskaźniki!H9</f>
        <v>0.041856411814419</v>
      </c>
      <c r="E24" s="54" t="n">
        <f aca="false">wskaźniki!J9</f>
        <v>0.903440079724707</v>
      </c>
      <c r="F24" s="54" t="n">
        <f aca="false">wskaźniki!L9</f>
        <v>0.0249257283838675</v>
      </c>
      <c r="G24" s="54" t="n">
        <f aca="false">wskaźniki!N9</f>
        <v>6.94110990976416</v>
      </c>
      <c r="H24" s="54" t="n">
        <f aca="false">wskaźniki!P9</f>
        <v>0.00235148380979882</v>
      </c>
      <c r="I24" s="54" t="n">
        <f aca="false">wskaźniki!R9</f>
        <v>0.0705445142939646</v>
      </c>
      <c r="J24" s="51" t="n">
        <f aca="false">wskaźniki!T9</f>
        <v>0.390816609188564</v>
      </c>
      <c r="K24" s="45"/>
    </row>
    <row r="25" customFormat="false" ht="12.8" hidden="false" customHeight="false" outlineLevel="0" collapsed="false">
      <c r="B25" s="49" t="s">
        <v>62</v>
      </c>
      <c r="C25" s="54" t="n">
        <f aca="false">wskaźniki!F10</f>
        <v>4.51598690835851</v>
      </c>
      <c r="D25" s="54" t="n">
        <f aca="false">wskaźniki!H10</f>
        <v>0.0501557779456193</v>
      </c>
      <c r="E25" s="54" t="n">
        <f aca="false">wskaźniki!J10</f>
        <v>0.588101082578046</v>
      </c>
      <c r="F25" s="54" t="n">
        <f aca="false">wskaźniki!L10</f>
        <v>0.0236027190332326</v>
      </c>
      <c r="G25" s="54" t="n">
        <f aca="false">wskaźniki!N10</f>
        <v>5.83773917421954</v>
      </c>
      <c r="H25" s="54" t="n">
        <f aca="false">wskaźniki!P10</f>
        <v>0.000983446626384693</v>
      </c>
      <c r="I25" s="54" t="n">
        <f aca="false">wskaźniki!R10</f>
        <v>0.0442550981873112</v>
      </c>
      <c r="J25" s="51" t="n">
        <f aca="false">wskaźniki!T10</f>
        <v>0.323553940080564</v>
      </c>
      <c r="K25" s="45"/>
    </row>
    <row r="26" customFormat="false" ht="12.8" hidden="false" customHeight="false" outlineLevel="0" collapsed="false">
      <c r="B26" s="49" t="s">
        <v>63</v>
      </c>
      <c r="C26" s="54" t="n">
        <f aca="false">wskaźniki!F11</f>
        <v>6.49150047550493</v>
      </c>
      <c r="D26" s="54" t="n">
        <f aca="false">wskaźniki!H11</f>
        <v>0.0395749329144313</v>
      </c>
      <c r="E26" s="54" t="n">
        <f aca="false">wskaźniki!J11</f>
        <v>0.932030052719464</v>
      </c>
      <c r="F26" s="54" t="n">
        <f aca="false">wskaźniki!L11</f>
        <v>0.0262486799942657</v>
      </c>
      <c r="G26" s="54" t="n">
        <f aca="false">wskaźniki!N11</f>
        <v>6.0900975845157</v>
      </c>
      <c r="H26" s="54" t="n">
        <f aca="false">wskaźniki!P11</f>
        <v>0.00242295507639375</v>
      </c>
      <c r="I26" s="54" t="n">
        <f aca="false">wskaźniki!R11</f>
        <v>0.0981296805939471</v>
      </c>
      <c r="J26" s="51" t="n">
        <f aca="false">wskaźniki!T11</f>
        <v>0.381615424532016</v>
      </c>
      <c r="K26" s="45"/>
    </row>
    <row r="27" customFormat="false" ht="12.8" hidden="false" customHeight="false" outlineLevel="0" collapsed="false">
      <c r="B27" s="49" t="s">
        <v>64</v>
      </c>
      <c r="C27" s="54" t="n">
        <f aca="false">wskaźniki!F12</f>
        <v>6.70729909358432</v>
      </c>
      <c r="D27" s="54" t="n">
        <f aca="false">wskaźniki!H12</f>
        <v>0.0383324782242037</v>
      </c>
      <c r="E27" s="54" t="n">
        <f aca="false">wskaźniki!J12</f>
        <v>0.755444686233922</v>
      </c>
      <c r="F27" s="54" t="n">
        <f aca="false">wskaźniki!L12</f>
        <v>0.0256532738885056</v>
      </c>
      <c r="G27" s="54" t="n">
        <f aca="false">wskaźniki!N12</f>
        <v>6.84559088040857</v>
      </c>
      <c r="H27" s="54" t="n">
        <f aca="false">wskaźniki!P12</f>
        <v>0.00235892173687407</v>
      </c>
      <c r="I27" s="54" t="n">
        <f aca="false">wskaźniki!R12</f>
        <v>0.0748957651457519</v>
      </c>
      <c r="J27" s="51" t="n">
        <f aca="false">wskaźniki!T12</f>
        <v>0.341159056195413</v>
      </c>
      <c r="K27" s="45"/>
    </row>
    <row r="28" customFormat="false" ht="12.8" hidden="false" customHeight="false" outlineLevel="0" collapsed="false">
      <c r="B28" s="49" t="s">
        <v>65</v>
      </c>
      <c r="C28" s="54" t="n">
        <f aca="false">wskaźniki!F13</f>
        <v>7.17321213375065</v>
      </c>
      <c r="D28" s="54" t="n">
        <f aca="false">wskaźniki!H13</f>
        <v>0.0358428463900032</v>
      </c>
      <c r="E28" s="54" t="n">
        <f aca="false">wskaźniki!J13</f>
        <v>0.821228325060074</v>
      </c>
      <c r="F28" s="54" t="n">
        <f aca="false">wskaźniki!L13</f>
        <v>0.021914279140002</v>
      </c>
      <c r="G28" s="54" t="n">
        <f aca="false">wskaźniki!N13</f>
        <v>6.7219265548506</v>
      </c>
      <c r="H28" s="54" t="n">
        <f aca="false">wskaźniki!P13</f>
        <v>0.000928571150000083</v>
      </c>
      <c r="I28" s="54" t="n">
        <f aca="false">wskaźniki!R13</f>
        <v>0.0718714070100065</v>
      </c>
      <c r="J28" s="51" t="n">
        <f aca="false">wskaźniki!T13</f>
        <v>0.33335704285003</v>
      </c>
      <c r="K28" s="45"/>
    </row>
    <row r="29" customFormat="false" ht="12.8" hidden="false" customHeight="false" outlineLevel="0" collapsed="false">
      <c r="B29" s="49" t="s">
        <v>66</v>
      </c>
      <c r="C29" s="54" t="n">
        <f aca="false">wskaźniki!F14</f>
        <v>3.95325982330524</v>
      </c>
      <c r="D29" s="54" t="n">
        <f aca="false">wskaźniki!H14</f>
        <v>0.0424212857891723</v>
      </c>
      <c r="E29" s="54" t="n">
        <f aca="false">wskaźniki!J14</f>
        <v>0.647429623591891</v>
      </c>
      <c r="F29" s="54" t="n">
        <f aca="false">wskaźniki!L14</f>
        <v>0.0313109490348652</v>
      </c>
      <c r="G29" s="54" t="n">
        <f aca="false">wskaźniki!N14</f>
        <v>6.02483261267649</v>
      </c>
      <c r="H29" s="54" t="n">
        <f aca="false">wskaźniki!P14</f>
        <v>0.00202006122805582</v>
      </c>
      <c r="I29" s="54" t="n">
        <f aca="false">wskaźniki!R14</f>
        <v>0.0484814694733397</v>
      </c>
      <c r="J29" s="51" t="n">
        <f aca="false">wskaźniki!T14</f>
        <v>0.33836025569935</v>
      </c>
      <c r="K29" s="45"/>
    </row>
    <row r="30" customFormat="false" ht="12.8" hidden="false" customHeight="false" outlineLevel="0" collapsed="false">
      <c r="B30" s="49" t="s">
        <v>67</v>
      </c>
      <c r="C30" s="54" t="n">
        <f aca="false">wskaźniki!F15</f>
        <v>4.40694778825985</v>
      </c>
      <c r="D30" s="54" t="n">
        <f aca="false">wskaźniki!H15</f>
        <v>0.0403919332612541</v>
      </c>
      <c r="E30" s="54" t="n">
        <f aca="false">wskaźniki!J15</f>
        <v>0.643452890324629</v>
      </c>
      <c r="F30" s="54" t="n">
        <f aca="false">wskaźniki!L15</f>
        <v>0.0192566193454816</v>
      </c>
      <c r="G30" s="54" t="n">
        <f aca="false">wskaźniki!N15</f>
        <v>7.10944992762329</v>
      </c>
      <c r="H30" s="54" t="n">
        <f aca="false">wskaźniki!P15</f>
        <v>0.00187869457029089</v>
      </c>
      <c r="I30" s="54" t="n">
        <f aca="false">wskaźniki!R15</f>
        <v>0.108024937791726</v>
      </c>
      <c r="J30" s="51" t="n">
        <f aca="false">wskaźniki!T15</f>
        <v>0.335346980796923</v>
      </c>
      <c r="K30" s="45"/>
    </row>
    <row r="31" customFormat="false" ht="12.8" hidden="false" customHeight="false" outlineLevel="0" collapsed="false">
      <c r="B31" s="49" t="s">
        <v>68</v>
      </c>
      <c r="C31" s="54" t="n">
        <f aca="false">wskaźniki!F16</f>
        <v>5.23068714817804</v>
      </c>
      <c r="D31" s="54" t="n">
        <f aca="false">wskaźniki!H16</f>
        <v>0.0464312125806637</v>
      </c>
      <c r="E31" s="54" t="n">
        <f aca="false">wskaźniki!J16</f>
        <v>0.7943958370619</v>
      </c>
      <c r="F31" s="54" t="n">
        <f aca="false">wskaźniki!L16</f>
        <v>0.0303913391437071</v>
      </c>
      <c r="G31" s="54" t="n">
        <f aca="false">wskaźniki!N16</f>
        <v>6.29269561047758</v>
      </c>
      <c r="H31" s="54" t="n">
        <f aca="false">wskaźniki!P16</f>
        <v>0.00168840773020595</v>
      </c>
      <c r="I31" s="54" t="n">
        <f aca="false">wskaźniki!R16</f>
        <v>0.0658479014780321</v>
      </c>
      <c r="J31" s="51" t="n">
        <f aca="false">wskaźniki!T16</f>
        <v>0.348656196287529</v>
      </c>
      <c r="K31" s="45"/>
    </row>
    <row r="32" customFormat="false" ht="12.8" hidden="false" customHeight="false" outlineLevel="0" collapsed="false">
      <c r="B32" s="49" t="s">
        <v>69</v>
      </c>
      <c r="C32" s="54" t="n">
        <f aca="false">wskaźniki!F17</f>
        <v>5.62374717704757</v>
      </c>
      <c r="D32" s="54" t="n">
        <f aca="false">wskaźniki!H17</f>
        <v>0.0382919056504655</v>
      </c>
      <c r="E32" s="54" t="n">
        <f aca="false">wskaźniki!J17</f>
        <v>0.829944786514021</v>
      </c>
      <c r="F32" s="54" t="n">
        <f aca="false">wskaźniki!L17</f>
        <v>0.0189308297597807</v>
      </c>
      <c r="G32" s="54" t="n">
        <f aca="false">wskaźniki!N17</f>
        <v>5.13842954138774</v>
      </c>
      <c r="H32" s="54" t="n">
        <f aca="false">wskaźniki!P17</f>
        <v>0.000430246130904106</v>
      </c>
      <c r="I32" s="54" t="n">
        <f aca="false">wskaźniki!R17</f>
        <v>0.0370011672577531</v>
      </c>
      <c r="J32" s="51" t="n">
        <f aca="false">wskaźniki!T17</f>
        <v>0.320533367523559</v>
      </c>
      <c r="K32" s="45"/>
    </row>
    <row r="33" customFormat="false" ht="12.8" hidden="false" customHeight="false" outlineLevel="0" collapsed="false">
      <c r="B33" s="49" t="s">
        <v>70</v>
      </c>
      <c r="C33" s="54" t="n">
        <f aca="false">wskaźniki!F18</f>
        <v>6.63056431363754</v>
      </c>
      <c r="D33" s="54" t="n">
        <f aca="false">wskaźniki!H18</f>
        <v>0.0351789067275262</v>
      </c>
      <c r="E33" s="54" t="n">
        <f aca="false">wskaźniki!J18</f>
        <v>0.764261748655506</v>
      </c>
      <c r="F33" s="54" t="n">
        <f aca="false">wskaźniki!L18</f>
        <v>0.034079565892291</v>
      </c>
      <c r="G33" s="54" t="n">
        <f aca="false">wskaźniki!N18</f>
        <v>7.30028275046282</v>
      </c>
      <c r="H33" s="54" t="n">
        <f aca="false">wskaźniki!P18</f>
        <v>0.00153907716932927</v>
      </c>
      <c r="I33" s="54" t="n">
        <f aca="false">wskaźniki!R18</f>
        <v>0.0461723150798781</v>
      </c>
      <c r="J33" s="51" t="n">
        <f aca="false">wskaźniki!T18</f>
        <v>0.335518822913781</v>
      </c>
      <c r="K33" s="45"/>
    </row>
    <row r="34" customFormat="false" ht="12.8" hidden="false" customHeight="false" outlineLevel="0" collapsed="false">
      <c r="B34" s="49" t="s">
        <v>71</v>
      </c>
      <c r="C34" s="54" t="n">
        <f aca="false">wskaźniki!F19</f>
        <v>5.17338659263367</v>
      </c>
      <c r="D34" s="54" t="n">
        <f aca="false">wskaźniki!H19</f>
        <v>0.0368668912875521</v>
      </c>
      <c r="E34" s="54" t="n">
        <f aca="false">wskaźniki!J19</f>
        <v>0.638758964264762</v>
      </c>
      <c r="F34" s="54" t="n">
        <f aca="false">wskaźniki!L19</f>
        <v>0.0200363539606262</v>
      </c>
      <c r="G34" s="54" t="n">
        <f aca="false">wskaźniki!N19</f>
        <v>7.46875130236301</v>
      </c>
      <c r="H34" s="54" t="n">
        <f aca="false">wskaźniki!P19</f>
        <v>0.00320581663370019</v>
      </c>
      <c r="I34" s="54" t="n">
        <f aca="false">wskaźniki!R19</f>
        <v>0.125828302872732</v>
      </c>
      <c r="J34" s="51" t="n">
        <f aca="false">wskaźniki!T19</f>
        <v>0.34622819643962</v>
      </c>
      <c r="K34" s="45"/>
    </row>
    <row r="35" customFormat="false" ht="12.8" hidden="false" customHeight="false" outlineLevel="0" collapsed="false">
      <c r="B35" s="49" t="s">
        <v>72</v>
      </c>
      <c r="C35" s="54" t="n">
        <f aca="false">wskaźniki!F20</f>
        <v>4.06291733643899</v>
      </c>
      <c r="D35" s="54" t="n">
        <f aca="false">wskaźniki!H20</f>
        <v>0.0536980149168901</v>
      </c>
      <c r="E35" s="54" t="n">
        <f aca="false">wskaźniki!J20</f>
        <v>0.533493265083389</v>
      </c>
      <c r="F35" s="54" t="n">
        <f aca="false">wskaźniki!L20</f>
        <v>0.0306845799525086</v>
      </c>
      <c r="G35" s="54" t="n">
        <f aca="false">wskaźniki!N20</f>
        <v>5.73731907430201</v>
      </c>
      <c r="H35" s="54" t="n">
        <f aca="false">wskaźniki!P20</f>
        <v>0.00209213045130741</v>
      </c>
      <c r="I35" s="54" t="n">
        <f aca="false">wskaźniki!R20</f>
        <v>0.0509085076484802</v>
      </c>
      <c r="J35" s="51" t="n">
        <f aca="false">wskaźniki!T20</f>
        <v>0.306148422707984</v>
      </c>
      <c r="K35" s="45"/>
    </row>
    <row r="36" customFormat="false" ht="12.8" hidden="false" customHeight="false" outlineLevel="0" collapsed="false">
      <c r="B36" s="49" t="s">
        <v>73</v>
      </c>
      <c r="C36" s="54" t="n">
        <f aca="false">wskaźniki!F21</f>
        <v>3.76990780147942</v>
      </c>
      <c r="D36" s="54" t="n">
        <f aca="false">wskaźniki!H21</f>
        <v>0.0335319456266605</v>
      </c>
      <c r="E36" s="54" t="n">
        <f aca="false">wskaźniki!J21</f>
        <v>0.816517205900476</v>
      </c>
      <c r="F36" s="54" t="n">
        <f aca="false">wskaźniki!L21</f>
        <v>0.0177690652038714</v>
      </c>
      <c r="G36" s="54" t="n">
        <f aca="false">wskaźniki!N21</f>
        <v>4.73516927900585</v>
      </c>
      <c r="H36" s="54" t="n">
        <f aca="false">wskaźniki!P21</f>
        <v>0.00229278260695114</v>
      </c>
      <c r="I36" s="54" t="n">
        <f aca="false">wskaźniki!R21</f>
        <v>0.021494836940167</v>
      </c>
      <c r="J36" s="51" t="n">
        <f aca="false">wskaźniki!T21</f>
        <v>0.39091943448517</v>
      </c>
      <c r="K36" s="45"/>
    </row>
    <row r="37" customFormat="false" ht="12.8" hidden="false" customHeight="false" outlineLevel="0" collapsed="false">
      <c r="B37" s="55" t="s">
        <v>74</v>
      </c>
      <c r="C37" s="56" t="n">
        <f aca="false">wskaźniki!F22</f>
        <v>4.88410367902585</v>
      </c>
      <c r="D37" s="56" t="n">
        <f aca="false">wskaźniki!H22</f>
        <v>0.0480788117263049</v>
      </c>
      <c r="E37" s="56" t="n">
        <f aca="false">wskaźniki!J22</f>
        <v>0.599812492634267</v>
      </c>
      <c r="F37" s="56" t="n">
        <f aca="false">wskaźniki!L22</f>
        <v>0.0257983867799685</v>
      </c>
      <c r="G37" s="56" t="n">
        <f aca="false">wskaźniki!N22</f>
        <v>5.36313281537209</v>
      </c>
      <c r="H37" s="56" t="n">
        <f aca="false">wskaźniki!P22</f>
        <v>0.000586326972272011</v>
      </c>
      <c r="I37" s="56" t="n">
        <f aca="false">wskaźniki!R22</f>
        <v>0.0345932913640487</v>
      </c>
      <c r="J37" s="57" t="n">
        <f aca="false">wskaźniki!T22</f>
        <v>0.344760259695943</v>
      </c>
      <c r="K37" s="45"/>
    </row>
    <row r="39" customFormat="false" ht="18.55" hidden="false" customHeight="false" outlineLevel="0" collapsed="false">
      <c r="C39" s="58" t="s">
        <v>75</v>
      </c>
      <c r="D39" s="58"/>
      <c r="E39" s="58"/>
      <c r="F39" s="58"/>
      <c r="G39" s="58"/>
      <c r="H39" s="58"/>
      <c r="I39" s="58"/>
    </row>
    <row r="40" customFormat="false" ht="12.8" hidden="false" customHeight="false" outlineLevel="0" collapsed="false">
      <c r="K40" s="59"/>
    </row>
    <row r="41" customFormat="false" ht="12.8" hidden="false" customHeight="false" outlineLevel="0" collapsed="false">
      <c r="B41" s="60" t="s">
        <v>10</v>
      </c>
      <c r="C41" s="61" t="n">
        <f aca="false">CORREL(C$6:C$37,C$6:C$37)</f>
        <v>1</v>
      </c>
      <c r="D41" s="62" t="n">
        <f aca="false">CORREL(C$6:C$37,D$6:D$37)</f>
        <v>-0.444515385271354</v>
      </c>
      <c r="E41" s="62" t="n">
        <f aca="false">CORREL(C$6:C$37,E$6:E$37)</f>
        <v>0.682059311318903</v>
      </c>
      <c r="F41" s="62" t="n">
        <f aca="false">CORREL(F$6:F$37,C$6:C$37)</f>
        <v>0.113133861901833</v>
      </c>
      <c r="G41" s="62" t="n">
        <f aca="false">CORREL(G$6:G$37,C$6:C$37)</f>
        <v>0.478911453340891</v>
      </c>
      <c r="H41" s="62" t="n">
        <f aca="false">CORREL(H$6:H$37,C$6:C$37)</f>
        <v>0.00544113119132299</v>
      </c>
      <c r="I41" s="62" t="n">
        <f aca="false">CORREL(I$6:I$37,C$6:C$37)</f>
        <v>0.27689619885941</v>
      </c>
      <c r="J41" s="63" t="n">
        <f aca="false">CORREL(J$6:J$37,C$6:C$37)</f>
        <v>0.287844155911946</v>
      </c>
    </row>
    <row r="42" customFormat="false" ht="12.8" hidden="false" customHeight="false" outlineLevel="0" collapsed="false">
      <c r="B42" s="60" t="s">
        <v>12</v>
      </c>
      <c r="C42" s="64" t="n">
        <f aca="false">CORREL(C$6:C$37,D$6:D$37)</f>
        <v>-0.444515385271354</v>
      </c>
      <c r="D42" s="65" t="n">
        <f aca="false">CORREL(D$6:D$37,D$6:D$37)</f>
        <v>1</v>
      </c>
      <c r="E42" s="65" t="n">
        <f aca="false">CORREL(E$6:E$37,D$6:D$37)</f>
        <v>-0.626467810129062</v>
      </c>
      <c r="F42" s="65" t="n">
        <f aca="false">CORREL(F$6:F$37,D$6:D$37)</f>
        <v>0.365473674892028</v>
      </c>
      <c r="G42" s="65" t="n">
        <f aca="false">CORREL(G$6:G$37,D$6:D$37)</f>
        <v>-0.243563446791301</v>
      </c>
      <c r="H42" s="65" t="n">
        <f aca="false">CORREL(H$6:H$37,D$6:D$37)</f>
        <v>-0.196512537420393</v>
      </c>
      <c r="I42" s="65" t="n">
        <f aca="false">CORREL(I$6:I$37,D$6:D$37)</f>
        <v>-0.197756732147886</v>
      </c>
      <c r="J42" s="66" t="n">
        <f aca="false">CORREL(J$6:J$37,D$6:D$37)</f>
        <v>-0.404441801054496</v>
      </c>
    </row>
    <row r="43" customFormat="false" ht="12.8" hidden="false" customHeight="false" outlineLevel="0" collapsed="false">
      <c r="B43" s="60" t="s">
        <v>14</v>
      </c>
      <c r="C43" s="64" t="n">
        <f aca="false">CORREL(C$6:C$37,E$6:E$37)</f>
        <v>0.682059311318903</v>
      </c>
      <c r="D43" s="65" t="n">
        <f aca="false">CORREL(E$6:E$37,D$6:D$37)</f>
        <v>-0.626467810129062</v>
      </c>
      <c r="E43" s="65" t="n">
        <f aca="false">CORREL(E$6:E$37,E$6:E$37)</f>
        <v>1</v>
      </c>
      <c r="F43" s="65" t="n">
        <f aca="false">CORREL(F$6:F$37,E$6:E$37)</f>
        <v>-0.0871590541261391</v>
      </c>
      <c r="G43" s="65" t="n">
        <f aca="false">CORREL(G$6:G$37,E$6:E$37)</f>
        <v>0.0753951228770061</v>
      </c>
      <c r="H43" s="65" t="n">
        <f aca="false">CORREL(H$6:H$37,E$6:E$37)</f>
        <v>0.0212711049575468</v>
      </c>
      <c r="I43" s="65" t="n">
        <f aca="false">CORREL(I$6:I$37,E$6:E$37)</f>
        <v>0.0620391490476885</v>
      </c>
      <c r="J43" s="66" t="n">
        <f aca="false">CORREL(J$6:J$37,E$6:E$37)</f>
        <v>0.701195808964625</v>
      </c>
    </row>
    <row r="44" customFormat="false" ht="12.8" hidden="false" customHeight="false" outlineLevel="0" collapsed="false">
      <c r="B44" s="60" t="s">
        <v>16</v>
      </c>
      <c r="C44" s="64" t="n">
        <f aca="false">CORREL(C$6:C$37,F$6:F$37)</f>
        <v>0.113133861901833</v>
      </c>
      <c r="D44" s="65" t="n">
        <f aca="false">CORREL(F$6:F$37,D$6:D$37)</f>
        <v>0.365473674892028</v>
      </c>
      <c r="E44" s="65" t="n">
        <f aca="false">CORREL(F$6:F$37,E$6:E$37)</f>
        <v>-0.0871590541261391</v>
      </c>
      <c r="F44" s="65" t="n">
        <f aca="false">CORREL(F$6:F$37,F$6:F$37)</f>
        <v>1</v>
      </c>
      <c r="G44" s="65" t="n">
        <f aca="false">CORREL(G$6:G$37,F$6:F$37)</f>
        <v>0.150837707197325</v>
      </c>
      <c r="H44" s="65" t="n">
        <f aca="false">CORREL(H$6:H$37,F$6:F$37)</f>
        <v>0.0970410337879354</v>
      </c>
      <c r="I44" s="65" t="n">
        <f aca="false">CORREL(I$6:I$37,F$6:F$37)</f>
        <v>-0.257583311037114</v>
      </c>
      <c r="J44" s="66" t="n">
        <f aca="false">CORREL(J$6:J$37,F$6:F$37)</f>
        <v>-0.0270689993131569</v>
      </c>
    </row>
    <row r="45" customFormat="false" ht="12.8" hidden="false" customHeight="false" outlineLevel="0" collapsed="false">
      <c r="B45" s="60" t="s">
        <v>18</v>
      </c>
      <c r="C45" s="64" t="n">
        <f aca="false">CORREL(C$6:C$37,G$6:G$37)</f>
        <v>0.478911453340891</v>
      </c>
      <c r="D45" s="65" t="n">
        <f aca="false">CORREL(G$6:G$37,D$6:D$37)</f>
        <v>-0.243563446791301</v>
      </c>
      <c r="E45" s="65" t="n">
        <f aca="false">CORREL(G$6:G$37,E$6:E$37)</f>
        <v>0.0753951228770061</v>
      </c>
      <c r="F45" s="65" t="n">
        <f aca="false">CORREL(G$6:G$37,F$6:F$37)</f>
        <v>0.150837707197325</v>
      </c>
      <c r="G45" s="65" t="n">
        <f aca="false">CORREL(G$6:G$37,G$6:G$37)</f>
        <v>1</v>
      </c>
      <c r="H45" s="65" t="n">
        <f aca="false">CORREL(H$6:H$37,G$6:G$37)</f>
        <v>0.4024996699289</v>
      </c>
      <c r="I45" s="65" t="n">
        <f aca="false">CORREL(I$6:I$37,G$6:G$37)</f>
        <v>0.65885998410174</v>
      </c>
      <c r="J45" s="66" t="n">
        <f aca="false">CORREL(J$6:J$37,G$6:G$37)</f>
        <v>0.0761996541014469</v>
      </c>
    </row>
    <row r="46" customFormat="false" ht="12.8" hidden="false" customHeight="false" outlineLevel="0" collapsed="false">
      <c r="B46" s="60" t="s">
        <v>20</v>
      </c>
      <c r="C46" s="64" t="n">
        <f aca="false">CORREL(C$6:C$37,H$6:H$37)</f>
        <v>0.00544113119132299</v>
      </c>
      <c r="D46" s="65" t="n">
        <f aca="false">CORREL(H$6:H$37,D$6:D$37)</f>
        <v>-0.196512537420393</v>
      </c>
      <c r="E46" s="65" t="n">
        <f aca="false">CORREL(H$6:H$37,E$6:E$37)</f>
        <v>0.0212711049575468</v>
      </c>
      <c r="F46" s="65" t="n">
        <f aca="false">CORREL(H$6:H$37,F$6:F$37)</f>
        <v>0.0970410337879354</v>
      </c>
      <c r="G46" s="65" t="n">
        <f aca="false">CORREL(H$6:H$37,G$6:G$37)</f>
        <v>0.4024996699289</v>
      </c>
      <c r="H46" s="65" t="n">
        <f aca="false">CORREL(H$6:H$37,H$6:H$37)</f>
        <v>1</v>
      </c>
      <c r="I46" s="65" t="n">
        <f aca="false">CORREL(I$6:I$37,H$6:H$37)</f>
        <v>0.482135324208393</v>
      </c>
      <c r="J46" s="66" t="n">
        <f aca="false">CORREL(J$6:J$37,H$6:H$37)</f>
        <v>0.215505499651932</v>
      </c>
    </row>
    <row r="47" customFormat="false" ht="12.8" hidden="false" customHeight="false" outlineLevel="0" collapsed="false">
      <c r="B47" s="60" t="s">
        <v>22</v>
      </c>
      <c r="C47" s="64" t="n">
        <f aca="false">CORREL(C$6:C$37,I$6:I$37)</f>
        <v>0.27689619885941</v>
      </c>
      <c r="D47" s="65" t="n">
        <f aca="false">CORREL(I$6:I$37,D$6:D$37)</f>
        <v>-0.197756732147886</v>
      </c>
      <c r="E47" s="65" t="n">
        <f aca="false">CORREL(I$6:I$37,E$6:E$37)</f>
        <v>0.0620391490476885</v>
      </c>
      <c r="F47" s="65" t="n">
        <f aca="false">CORREL(I$6:I$37,F$6:F$37)</f>
        <v>-0.257583311037114</v>
      </c>
      <c r="G47" s="65" t="n">
        <f aca="false">CORREL(I$6:I$37,G$6:G$37)</f>
        <v>0.65885998410174</v>
      </c>
      <c r="H47" s="65" t="n">
        <f aca="false">CORREL(I$6:I$37,H$6:H$37)</f>
        <v>0.482135324208393</v>
      </c>
      <c r="I47" s="65" t="n">
        <f aca="false">CORREL(I$6:I$37,I$6:I$37)</f>
        <v>1</v>
      </c>
      <c r="J47" s="66" t="n">
        <f aca="false">CORREL(J$6:J$37,I$6:I$37)</f>
        <v>0.0803244557087294</v>
      </c>
    </row>
    <row r="48" customFormat="false" ht="12.8" hidden="false" customHeight="false" outlineLevel="0" collapsed="false">
      <c r="B48" s="60" t="s">
        <v>24</v>
      </c>
      <c r="C48" s="67" t="n">
        <f aca="false">CORREL(C$6:C$37,J$6:J$37)</f>
        <v>0.287844155911946</v>
      </c>
      <c r="D48" s="68" t="n">
        <f aca="false">CORREL(J$6:J$37,D$6:D$37)</f>
        <v>-0.404441801054496</v>
      </c>
      <c r="E48" s="69" t="n">
        <f aca="false">CORREL(J$6:J$37,E$6:E$37)</f>
        <v>0.701195808964625</v>
      </c>
      <c r="F48" s="68" t="n">
        <f aca="false">CORREL(J$6:J$37,F$6:F$37)</f>
        <v>-0.0270689993131569</v>
      </c>
      <c r="G48" s="68" t="n">
        <f aca="false">CORREL(J$6:J$37,G$6:G$37)</f>
        <v>0.0761996541014469</v>
      </c>
      <c r="H48" s="68" t="n">
        <f aca="false">CORREL(J$6:J$37,H$6:H$37)</f>
        <v>0.215505499651932</v>
      </c>
      <c r="I48" s="68" t="n">
        <f aca="false">CORREL(J$6:J$37,I$6:I$37)</f>
        <v>0.0803244557087294</v>
      </c>
      <c r="J48" s="70" t="n">
        <f aca="false">CORREL(J$6:J$37,J$6:J$37)</f>
        <v>1</v>
      </c>
    </row>
    <row r="50" customFormat="false" ht="12.8" hidden="false" customHeight="false" outlineLevel="0" collapsed="false">
      <c r="B50" s="0" t="s">
        <v>76</v>
      </c>
    </row>
    <row r="51" customFormat="false" ht="12.8" hidden="false" customHeight="false" outlineLevel="0" collapsed="false">
      <c r="C51" s="0" t="n">
        <f aca="false">ABS(C41 )</f>
        <v>1</v>
      </c>
      <c r="D51" s="0" t="n">
        <f aca="false">ABS(D41 )</f>
        <v>0.444515385271354</v>
      </c>
      <c r="E51" s="0" t="n">
        <f aca="false">ABS(E41 )</f>
        <v>0.682059311318903</v>
      </c>
      <c r="F51" s="0" t="n">
        <f aca="false">ABS(F41 )</f>
        <v>0.113133861901833</v>
      </c>
      <c r="G51" s="0" t="n">
        <f aca="false">ABS(G41 )</f>
        <v>0.478911453340891</v>
      </c>
      <c r="H51" s="0" t="n">
        <f aca="false">ABS(H41 )</f>
        <v>0.00544113119132299</v>
      </c>
      <c r="I51" s="0" t="n">
        <f aca="false">ABS(I41 )</f>
        <v>0.27689619885941</v>
      </c>
      <c r="J51" s="0" t="n">
        <f aca="false">ABS(J41 )</f>
        <v>0.287844155911946</v>
      </c>
    </row>
    <row r="52" customFormat="false" ht="12.8" hidden="false" customHeight="false" outlineLevel="0" collapsed="false">
      <c r="C52" s="0" t="n">
        <f aca="false">ABS(C42 )</f>
        <v>0.444515385271354</v>
      </c>
      <c r="D52" s="0" t="n">
        <f aca="false">ABS(D42 )</f>
        <v>1</v>
      </c>
      <c r="E52" s="0" t="n">
        <f aca="false">ABS(E42 )</f>
        <v>0.626467810129062</v>
      </c>
      <c r="F52" s="0" t="n">
        <f aca="false">ABS(F42 )</f>
        <v>0.365473674892028</v>
      </c>
      <c r="G52" s="0" t="n">
        <f aca="false">ABS(G42 )</f>
        <v>0.243563446791301</v>
      </c>
      <c r="H52" s="0" t="n">
        <f aca="false">ABS(H42 )</f>
        <v>0.196512537420393</v>
      </c>
      <c r="I52" s="0" t="n">
        <f aca="false">ABS(I42 )</f>
        <v>0.197756732147886</v>
      </c>
      <c r="J52" s="0" t="n">
        <f aca="false">ABS(J42 )</f>
        <v>0.404441801054496</v>
      </c>
    </row>
    <row r="53" customFormat="false" ht="12.8" hidden="false" customHeight="false" outlineLevel="0" collapsed="false">
      <c r="C53" s="0" t="n">
        <f aca="false">ABS(C43 )</f>
        <v>0.682059311318903</v>
      </c>
      <c r="D53" s="0" t="n">
        <f aca="false">ABS(D43 )</f>
        <v>0.626467810129062</v>
      </c>
      <c r="E53" s="0" t="n">
        <f aca="false">ABS(E43 )</f>
        <v>1</v>
      </c>
      <c r="F53" s="0" t="n">
        <f aca="false">ABS(F43 )</f>
        <v>0.0871590541261391</v>
      </c>
      <c r="G53" s="0" t="n">
        <f aca="false">ABS(G43 )</f>
        <v>0.0753951228770061</v>
      </c>
      <c r="H53" s="0" t="n">
        <f aca="false">ABS(H43 )</f>
        <v>0.0212711049575468</v>
      </c>
      <c r="I53" s="0" t="n">
        <f aca="false">ABS(I43 )</f>
        <v>0.0620391490476885</v>
      </c>
      <c r="J53" s="0" t="n">
        <f aca="false">ABS(J43 )</f>
        <v>0.701195808964625</v>
      </c>
    </row>
    <row r="54" customFormat="false" ht="12.8" hidden="false" customHeight="false" outlineLevel="0" collapsed="false">
      <c r="C54" s="0" t="n">
        <f aca="false">ABS(C44 )</f>
        <v>0.113133861901833</v>
      </c>
      <c r="D54" s="0" t="n">
        <f aca="false">ABS(D44 )</f>
        <v>0.365473674892028</v>
      </c>
      <c r="E54" s="0" t="n">
        <f aca="false">ABS(E44 )</f>
        <v>0.0871590541261391</v>
      </c>
      <c r="F54" s="0" t="n">
        <f aca="false">ABS(F44 )</f>
        <v>1</v>
      </c>
      <c r="G54" s="0" t="n">
        <f aca="false">ABS(G44 )</f>
        <v>0.150837707197325</v>
      </c>
      <c r="H54" s="0" t="n">
        <f aca="false">ABS(H44 )</f>
        <v>0.0970410337879354</v>
      </c>
      <c r="I54" s="0" t="n">
        <f aca="false">ABS(I44 )</f>
        <v>0.257583311037114</v>
      </c>
      <c r="J54" s="0" t="n">
        <f aca="false">ABS(J44 )</f>
        <v>0.0270689993131569</v>
      </c>
    </row>
    <row r="55" customFormat="false" ht="12.8" hidden="false" customHeight="false" outlineLevel="0" collapsed="false">
      <c r="C55" s="0" t="n">
        <f aca="false">ABS(C45 )</f>
        <v>0.478911453340891</v>
      </c>
      <c r="D55" s="0" t="n">
        <f aca="false">ABS(D45 )</f>
        <v>0.243563446791301</v>
      </c>
      <c r="E55" s="0" t="n">
        <f aca="false">ABS(E45 )</f>
        <v>0.0753951228770061</v>
      </c>
      <c r="F55" s="0" t="n">
        <f aca="false">ABS(F45 )</f>
        <v>0.150837707197325</v>
      </c>
      <c r="G55" s="0" t="n">
        <f aca="false">ABS(G45 )</f>
        <v>1</v>
      </c>
      <c r="H55" s="0" t="n">
        <f aca="false">ABS(H45 )</f>
        <v>0.4024996699289</v>
      </c>
      <c r="I55" s="0" t="n">
        <f aca="false">ABS(I45 )</f>
        <v>0.65885998410174</v>
      </c>
      <c r="J55" s="0" t="n">
        <f aca="false">ABS(J45 )</f>
        <v>0.0761996541014469</v>
      </c>
    </row>
    <row r="56" customFormat="false" ht="12.8" hidden="false" customHeight="false" outlineLevel="0" collapsed="false">
      <c r="C56" s="0" t="n">
        <f aca="false">ABS(C46 )</f>
        <v>0.00544113119132299</v>
      </c>
      <c r="D56" s="0" t="n">
        <f aca="false">ABS(D46 )</f>
        <v>0.196512537420393</v>
      </c>
      <c r="E56" s="0" t="n">
        <f aca="false">ABS(E46 )</f>
        <v>0.0212711049575468</v>
      </c>
      <c r="F56" s="0" t="n">
        <f aca="false">ABS(F46 )</f>
        <v>0.0970410337879354</v>
      </c>
      <c r="G56" s="0" t="n">
        <f aca="false">ABS(G46 )</f>
        <v>0.4024996699289</v>
      </c>
      <c r="H56" s="0" t="n">
        <f aca="false">ABS(H46 )</f>
        <v>1</v>
      </c>
      <c r="I56" s="0" t="n">
        <f aca="false">ABS(I46 )</f>
        <v>0.482135324208393</v>
      </c>
      <c r="J56" s="0" t="n">
        <f aca="false">ABS(J46 )</f>
        <v>0.215505499651932</v>
      </c>
    </row>
    <row r="57" customFormat="false" ht="12.8" hidden="false" customHeight="false" outlineLevel="0" collapsed="false">
      <c r="C57" s="0" t="n">
        <f aca="false">ABS(C47 )</f>
        <v>0.27689619885941</v>
      </c>
      <c r="D57" s="0" t="n">
        <f aca="false">ABS(D47 )</f>
        <v>0.197756732147886</v>
      </c>
      <c r="E57" s="0" t="n">
        <f aca="false">ABS(E47 )</f>
        <v>0.0620391490476885</v>
      </c>
      <c r="F57" s="0" t="n">
        <f aca="false">ABS(F47 )</f>
        <v>0.257583311037114</v>
      </c>
      <c r="G57" s="0" t="n">
        <f aca="false">ABS(G47 )</f>
        <v>0.65885998410174</v>
      </c>
      <c r="H57" s="0" t="n">
        <f aca="false">ABS(H47 )</f>
        <v>0.482135324208393</v>
      </c>
      <c r="I57" s="0" t="n">
        <f aca="false">ABS(I47 )</f>
        <v>1</v>
      </c>
      <c r="J57" s="0" t="n">
        <f aca="false">ABS(J47 )</f>
        <v>0.0803244557087294</v>
      </c>
    </row>
    <row r="58" customFormat="false" ht="12.8" hidden="false" customHeight="false" outlineLevel="0" collapsed="false">
      <c r="C58" s="0" t="n">
        <f aca="false">ABS(C48 )</f>
        <v>0.287844155911946</v>
      </c>
      <c r="D58" s="0" t="n">
        <f aca="false">ABS(D48 )</f>
        <v>0.404441801054496</v>
      </c>
      <c r="E58" s="0" t="n">
        <f aca="false">ABS(E48 )</f>
        <v>0.701195808964625</v>
      </c>
      <c r="F58" s="0" t="n">
        <f aca="false">ABS(F48 )</f>
        <v>0.0270689993131569</v>
      </c>
      <c r="G58" s="0" t="n">
        <f aca="false">ABS(G48 )</f>
        <v>0.0761996541014469</v>
      </c>
      <c r="H58" s="0" t="n">
        <f aca="false">ABS(H48 )</f>
        <v>0.215505499651932</v>
      </c>
      <c r="I58" s="0" t="n">
        <f aca="false">ABS(I48 )</f>
        <v>0.0803244557087294</v>
      </c>
      <c r="J58" s="0" t="n">
        <f aca="false">ABS(J48 )</f>
        <v>1</v>
      </c>
    </row>
    <row r="59" customFormat="false" ht="12.8" hidden="false" customHeight="false" outlineLevel="0" collapsed="false">
      <c r="B59" s="0" t="s">
        <v>77</v>
      </c>
      <c r="C59" s="0" t="n">
        <f aca="false">SUM(C51:C58)</f>
        <v>3.28880149779566</v>
      </c>
      <c r="D59" s="0" t="n">
        <f aca="false">SUM(D51:D58)</f>
        <v>3.47873138770652</v>
      </c>
      <c r="E59" s="0" t="n">
        <f aca="false">SUM(E51:E58)</f>
        <v>3.25558736142097</v>
      </c>
      <c r="F59" s="0" t="n">
        <f aca="false">SUM(F51:F58)</f>
        <v>2.09829764225553</v>
      </c>
      <c r="G59" s="0" t="n">
        <f aca="false">SUM(G51:G58)</f>
        <v>3.08626703833861</v>
      </c>
      <c r="H59" s="0" t="n">
        <f aca="false">SUM(H51:H58)</f>
        <v>2.42040630114642</v>
      </c>
      <c r="I59" s="0" t="n">
        <f aca="false">SUM(I51:I58)</f>
        <v>3.01559515511096</v>
      </c>
      <c r="J59" s="0" t="n">
        <f aca="false">SUM(J51:J58)</f>
        <v>2.79258037470633</v>
      </c>
      <c r="L59" s="0" t="s">
        <v>78</v>
      </c>
    </row>
    <row r="60" customFormat="false" ht="12.8" hidden="false" customHeight="false" outlineLevel="0" collapsed="false">
      <c r="B60" s="0" t="s">
        <v>79</v>
      </c>
      <c r="C60" s="0" t="n">
        <f aca="false">1/C59</f>
        <v>0.304062133476361</v>
      </c>
      <c r="D60" s="0" t="n">
        <f aca="false">1/D59</f>
        <v>0.287461113995147</v>
      </c>
      <c r="E60" s="0" t="n">
        <f aca="false">1/E59</f>
        <v>0.307164234586391</v>
      </c>
      <c r="F60" s="0" t="n">
        <f aca="false">1/F59</f>
        <v>0.476576811536168</v>
      </c>
      <c r="G60" s="0" t="n">
        <f aca="false">1/G59</f>
        <v>0.324016032176631</v>
      </c>
      <c r="H60" s="0" t="n">
        <f aca="false">1/H59</f>
        <v>0.413153774854392</v>
      </c>
      <c r="I60" s="0" t="n">
        <f aca="false">1/I59</f>
        <v>0.331609499473149</v>
      </c>
      <c r="J60" s="0" t="n">
        <f aca="false">1/J59</f>
        <v>0.358091752365466</v>
      </c>
      <c r="L60" s="0" t="n">
        <f aca="false">SUM(C60:K60)</f>
        <v>2.8021353524637</v>
      </c>
    </row>
    <row r="61" customFormat="false" ht="12.8" hidden="false" customHeight="false" outlineLevel="0" collapsed="false">
      <c r="C61" s="71" t="n">
        <f aca="false">C60/$L$60</f>
        <v>0.108510865904112</v>
      </c>
      <c r="D61" s="71" t="n">
        <f aca="false">D60/$L$60</f>
        <v>0.102586448489151</v>
      </c>
      <c r="E61" s="71" t="n">
        <f aca="false">E60/$L$60</f>
        <v>0.109617914893485</v>
      </c>
      <c r="F61" s="71" t="n">
        <f aca="false">F60/$L$60</f>
        <v>0.17007629953248</v>
      </c>
      <c r="G61" s="71" t="n">
        <f aca="false">G60/$L$60</f>
        <v>0.115631827667335</v>
      </c>
      <c r="H61" s="71" t="n">
        <f aca="false">H60/$L$60</f>
        <v>0.147442476142752</v>
      </c>
      <c r="I61" s="71" t="n">
        <f aca="false">I60/$L$60</f>
        <v>0.118341713644057</v>
      </c>
      <c r="J61" s="72" t="n">
        <f aca="false">J60/$L$60</f>
        <v>0.127792453726628</v>
      </c>
      <c r="K61" s="0" t="n">
        <f aca="false">SUM(C61:J61)</f>
        <v>1</v>
      </c>
    </row>
    <row r="62" customFormat="false" ht="12.8" hidden="false" customHeight="false" outlineLevel="0" collapsed="false">
      <c r="C62" s="0" t="n">
        <f aca="false">C61*1/8</f>
        <v>0.013563858238014</v>
      </c>
      <c r="D62" s="0" t="n">
        <f aca="false">D61*1/8</f>
        <v>0.0128233060611439</v>
      </c>
      <c r="E62" s="0" t="n">
        <f aca="false">E61*1/8</f>
        <v>0.0137022393616856</v>
      </c>
      <c r="F62" s="0" t="n">
        <f aca="false">F61*1/8</f>
        <v>0.02125953744156</v>
      </c>
      <c r="G62" s="0" t="n">
        <f aca="false">G61*1/8</f>
        <v>0.0144539784584169</v>
      </c>
      <c r="H62" s="0" t="n">
        <f aca="false">H61*1/8</f>
        <v>0.018430309517844</v>
      </c>
      <c r="I62" s="0" t="n">
        <f aca="false">I61*1/8</f>
        <v>0.0147927142055072</v>
      </c>
      <c r="J62" s="0" t="n">
        <f aca="false">J61*1/8</f>
        <v>0.0159740567158285</v>
      </c>
      <c r="K62" s="0" t="n">
        <f aca="false">SUM(C62:J62)</f>
        <v>0.125</v>
      </c>
    </row>
    <row r="63" customFormat="false" ht="12.8" hidden="false" customHeight="false" outlineLevel="0" collapsed="false">
      <c r="B63" s="73" t="s">
        <v>80</v>
      </c>
      <c r="C63" s="73" t="n">
        <f aca="false">C62/$K$62</f>
        <v>0.108510865904112</v>
      </c>
      <c r="D63" s="73" t="n">
        <f aca="false">D62/$K$62</f>
        <v>0.102586448489151</v>
      </c>
      <c r="E63" s="73" t="n">
        <f aca="false">E62/$K$62</f>
        <v>0.109617914893485</v>
      </c>
      <c r="F63" s="73" t="n">
        <f aca="false">F62/$K$62</f>
        <v>0.17007629953248</v>
      </c>
      <c r="G63" s="73" t="n">
        <f aca="false">G62/$K$62</f>
        <v>0.115631827667335</v>
      </c>
      <c r="H63" s="73" t="n">
        <f aca="false">H62/$K$62</f>
        <v>0.147442476142752</v>
      </c>
      <c r="I63" s="73" t="n">
        <f aca="false">I62/$K$62</f>
        <v>0.118341713644057</v>
      </c>
      <c r="J63" s="73" t="n">
        <f aca="false">J62/$K$62</f>
        <v>0.127792453726628</v>
      </c>
      <c r="K63" s="0" t="n">
        <f aca="false">SUM(C63:J63)</f>
        <v>1</v>
      </c>
    </row>
    <row r="65" customFormat="false" ht="12.8" hidden="false" customHeight="false" outlineLevel="0" collapsed="false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</row>
    <row r="66" customFormat="false" ht="12.8" hidden="false" customHeight="false" outlineLevel="0" collapsed="false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</row>
    <row r="67" customFormat="false" ht="16.15" hidden="false" customHeight="false" outlineLevel="0" collapsed="false">
      <c r="B67" s="74" t="s">
        <v>81</v>
      </c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5"/>
    </row>
    <row r="68" customFormat="false" ht="16.15" hidden="false" customHeight="false" outlineLevel="0" collapsed="false">
      <c r="B68" s="76" t="s">
        <v>82</v>
      </c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</row>
    <row r="69" customFormat="false" ht="16.15" hidden="false" customHeight="false" outlineLevel="0" collapsed="false">
      <c r="B69" s="77" t="s">
        <v>83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1" customFormat="false" ht="12.8" hidden="false" customHeight="false" outlineLevel="0" collapsed="false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</row>
    <row r="73" customFormat="false" ht="16.15" hidden="false" customHeight="false" outlineLevel="0" collapsed="false">
      <c r="B73" s="78" t="s">
        <v>84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</row>
  </sheetData>
  <mergeCells count="7">
    <mergeCell ref="B2:L2"/>
    <mergeCell ref="K5:K21"/>
    <mergeCell ref="K22:K37"/>
    <mergeCell ref="C39:I39"/>
    <mergeCell ref="B68:M68"/>
    <mergeCell ref="B69:M69"/>
    <mergeCell ref="B73:M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W49"/>
  <sheetViews>
    <sheetView showFormulas="false" showGridLines="true" showRowColHeaders="true" showZeros="true" rightToLeft="false" tabSelected="false" showOutlineSymbols="true" defaultGridColor="true" view="normal" topLeftCell="H10" colorId="64" zoomScale="95" zoomScaleNormal="95" zoomScalePageLayoutView="100" workbookViewId="0">
      <selection pane="topLeft" activeCell="O45" activeCellId="0" sqref="O4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5.87"/>
    <col collapsed="false" customWidth="true" hidden="false" outlineLevel="0" max="14" min="14" style="0" width="28.58"/>
  </cols>
  <sheetData>
    <row r="2" customFormat="false" ht="19.7" hidden="false" customHeight="false" outlineLevel="0" collapsed="false">
      <c r="B2" s="79" t="s">
        <v>85</v>
      </c>
      <c r="C2" s="79"/>
      <c r="D2" s="79"/>
      <c r="E2" s="79"/>
      <c r="F2" s="79"/>
      <c r="G2" s="79"/>
      <c r="H2" s="79"/>
      <c r="I2" s="79"/>
      <c r="J2" s="79"/>
      <c r="K2" s="28"/>
      <c r="L2" s="0" t="s">
        <v>56</v>
      </c>
      <c r="N2" s="79" t="s">
        <v>86</v>
      </c>
      <c r="O2" s="79"/>
      <c r="P2" s="79"/>
      <c r="Q2" s="79"/>
      <c r="R2" s="79"/>
      <c r="S2" s="79"/>
      <c r="T2" s="79"/>
      <c r="U2" s="79"/>
    </row>
    <row r="5" customFormat="false" ht="12.8" hidden="false" customHeight="false" outlineLevel="0" collapsed="false">
      <c r="B5" s="43" t="s">
        <v>25</v>
      </c>
      <c r="C5" s="44" t="s">
        <v>10</v>
      </c>
      <c r="D5" s="44" t="s">
        <v>12</v>
      </c>
      <c r="E5" s="44" t="s">
        <v>14</v>
      </c>
      <c r="F5" s="44" t="s">
        <v>16</v>
      </c>
      <c r="G5" s="44" t="s">
        <v>18</v>
      </c>
      <c r="H5" s="44" t="s">
        <v>20</v>
      </c>
      <c r="I5" s="44" t="s">
        <v>22</v>
      </c>
      <c r="J5" s="44" t="s">
        <v>24</v>
      </c>
      <c r="K5" s="45" t="n">
        <v>2015</v>
      </c>
      <c r="N5" s="43" t="s">
        <v>25</v>
      </c>
      <c r="O5" s="44" t="s">
        <v>10</v>
      </c>
      <c r="P5" s="44" t="s">
        <v>12</v>
      </c>
      <c r="Q5" s="44" t="s">
        <v>14</v>
      </c>
      <c r="R5" s="44" t="s">
        <v>16</v>
      </c>
      <c r="S5" s="44" t="s">
        <v>18</v>
      </c>
      <c r="T5" s="44" t="s">
        <v>20</v>
      </c>
      <c r="U5" s="44" t="s">
        <v>22</v>
      </c>
      <c r="V5" s="44" t="s">
        <v>24</v>
      </c>
      <c r="W5" s="45" t="n">
        <v>2015</v>
      </c>
    </row>
    <row r="6" customFormat="false" ht="12.8" hidden="false" customHeight="false" outlineLevel="0" collapsed="false">
      <c r="B6" s="46" t="s">
        <v>59</v>
      </c>
      <c r="C6" s="47" t="n">
        <f aca="false">wskaźniki!E7</f>
        <v>5.14632737955662</v>
      </c>
      <c r="D6" s="47" t="n">
        <f aca="false">wskaźniki!G7</f>
        <v>0.0392534003258032</v>
      </c>
      <c r="E6" s="47" t="n">
        <f aca="false">wskaźniki!I7</f>
        <v>0.754078479943062</v>
      </c>
      <c r="F6" s="47" t="n">
        <f aca="false">wskaźniki!K7</f>
        <v>0.0272019177696356</v>
      </c>
      <c r="G6" s="47" t="n">
        <f aca="false">wskaźniki!M7</f>
        <v>5.81914443426381</v>
      </c>
      <c r="H6" s="47" t="n">
        <f aca="false">wskaźniki!O7</f>
        <v>0.00172164036516681</v>
      </c>
      <c r="I6" s="47" t="n">
        <f aca="false">wskaźniki!Q7</f>
        <v>0.0719645672639726</v>
      </c>
      <c r="J6" s="48" t="n">
        <f aca="false">wskaźniki!S7</f>
        <v>0.348460009909762</v>
      </c>
      <c r="K6" s="45"/>
      <c r="N6" s="46" t="s">
        <v>59</v>
      </c>
      <c r="O6" s="80" t="n">
        <v>5.146</v>
      </c>
      <c r="P6" s="80" t="n">
        <v>0.039</v>
      </c>
      <c r="Q6" s="80" t="n">
        <v>0.754</v>
      </c>
      <c r="R6" s="80" t="n">
        <v>0.027</v>
      </c>
      <c r="S6" s="80" t="n">
        <v>5.819</v>
      </c>
      <c r="T6" s="80" t="n">
        <v>0.002</v>
      </c>
      <c r="U6" s="80" t="n">
        <v>0.072</v>
      </c>
      <c r="V6" s="80" t="n">
        <v>0.348</v>
      </c>
      <c r="W6" s="45"/>
    </row>
    <row r="7" customFormat="false" ht="12.8" hidden="false" customHeight="false" outlineLevel="0" collapsed="false">
      <c r="B7" s="49" t="s">
        <v>60</v>
      </c>
      <c r="C7" s="50" t="n">
        <f aca="false">wskaźniki!E8</f>
        <v>4.90314973085164</v>
      </c>
      <c r="D7" s="50" t="n">
        <f aca="false">wskaźniki!G8</f>
        <v>0.0417024173021891</v>
      </c>
      <c r="E7" s="50" t="n">
        <f aca="false">wskaźniki!I8</f>
        <v>0.655255223587271</v>
      </c>
      <c r="F7" s="50" t="n">
        <f aca="false">wskaźniki!K8</f>
        <v>0.0206115395861395</v>
      </c>
      <c r="G7" s="50" t="n">
        <f aca="false">wskaźniki!M8</f>
        <v>5.72377660925794</v>
      </c>
      <c r="H7" s="50" t="n">
        <f aca="false">wskaźniki!O8</f>
        <v>0.00335536690937154</v>
      </c>
      <c r="I7" s="50" t="n">
        <f aca="false">wskaźniki!Q8</f>
        <v>0.0810081439548272</v>
      </c>
      <c r="J7" s="51" t="n">
        <f aca="false">wskaźniki!S8</f>
        <v>0.290958244855504</v>
      </c>
      <c r="K7" s="45"/>
      <c r="N7" s="49" t="s">
        <v>60</v>
      </c>
      <c r="O7" s="80" t="n">
        <v>4.903</v>
      </c>
      <c r="P7" s="80" t="n">
        <v>0.042</v>
      </c>
      <c r="Q7" s="80" t="n">
        <v>0.655</v>
      </c>
      <c r="R7" s="80" t="n">
        <v>0.021</v>
      </c>
      <c r="S7" s="80" t="n">
        <v>5.724</v>
      </c>
      <c r="T7" s="80" t="n">
        <v>0.003</v>
      </c>
      <c r="U7" s="80" t="n">
        <v>0.081</v>
      </c>
      <c r="V7" s="80" t="n">
        <v>0.291</v>
      </c>
      <c r="W7" s="45"/>
    </row>
    <row r="8" customFormat="false" ht="12.8" hidden="false" customHeight="false" outlineLevel="0" collapsed="false">
      <c r="B8" s="49" t="s">
        <v>61</v>
      </c>
      <c r="C8" s="50" t="n">
        <f aca="false">wskaźniki!E9</f>
        <v>5.89701672083248</v>
      </c>
      <c r="D8" s="50" t="n">
        <f aca="false">wskaźniki!G9</f>
        <v>0.0411267610899713</v>
      </c>
      <c r="E8" s="50" t="n">
        <f aca="false">wskaźniki!I9</f>
        <v>0.87300897404621</v>
      </c>
      <c r="F8" s="50" t="n">
        <f aca="false">wskaźniki!K9</f>
        <v>0.0266389247969132</v>
      </c>
      <c r="G8" s="50" t="n">
        <f aca="false">wskaźniki!M9</f>
        <v>6.70646615501237</v>
      </c>
      <c r="H8" s="50" t="n">
        <f aca="false">wskaźniki!O9</f>
        <v>0.00233674778920292</v>
      </c>
      <c r="I8" s="50" t="n">
        <f aca="false">wskaźniki!Q9</f>
        <v>0.0658962876555222</v>
      </c>
      <c r="J8" s="51" t="n">
        <f aca="false">wskaźniki!S9</f>
        <v>0.382759287871438</v>
      </c>
      <c r="K8" s="45"/>
      <c r="N8" s="49" t="s">
        <v>61</v>
      </c>
      <c r="O8" s="80" t="n">
        <v>5.897</v>
      </c>
      <c r="P8" s="80" t="n">
        <v>0.041</v>
      </c>
      <c r="Q8" s="80" t="n">
        <v>0.873</v>
      </c>
      <c r="R8" s="80" t="n">
        <v>0.027</v>
      </c>
      <c r="S8" s="80" t="n">
        <v>6.706</v>
      </c>
      <c r="T8" s="80" t="n">
        <v>0.002</v>
      </c>
      <c r="U8" s="80" t="n">
        <v>0.066</v>
      </c>
      <c r="V8" s="80" t="n">
        <v>0.383</v>
      </c>
      <c r="W8" s="45"/>
    </row>
    <row r="9" customFormat="false" ht="12.8" hidden="false" customHeight="false" outlineLevel="0" collapsed="false">
      <c r="B9" s="49" t="s">
        <v>62</v>
      </c>
      <c r="C9" s="50" t="n">
        <f aca="false">wskaźniki!E10</f>
        <v>4.25214252388085</v>
      </c>
      <c r="D9" s="50" t="n">
        <f aca="false">wskaźniki!G10</f>
        <v>0.0500945411683815</v>
      </c>
      <c r="E9" s="50" t="n">
        <f aca="false">wskaźniki!I10</f>
        <v>0.553004444662721</v>
      </c>
      <c r="F9" s="50" t="n">
        <f aca="false">wskaźniki!K10</f>
        <v>0.0255383935368219</v>
      </c>
      <c r="G9" s="50" t="n">
        <f aca="false">wskaźniki!M10</f>
        <v>5.55067161063772</v>
      </c>
      <c r="H9" s="50" t="n">
        <f aca="false">wskaźniki!O10</f>
        <v>0.000982245905262382</v>
      </c>
      <c r="I9" s="50" t="n">
        <f aca="false">wskaźniki!Q10</f>
        <v>0.0412543280210201</v>
      </c>
      <c r="J9" s="51" t="n">
        <f aca="false">wskaźniki!S10</f>
        <v>0.310389706062913</v>
      </c>
      <c r="K9" s="45"/>
      <c r="N9" s="49" t="s">
        <v>62</v>
      </c>
      <c r="O9" s="80" t="n">
        <v>4.252</v>
      </c>
      <c r="P9" s="80" t="n">
        <v>0.05</v>
      </c>
      <c r="Q9" s="80" t="n">
        <v>0.553</v>
      </c>
      <c r="R9" s="80" t="n">
        <v>0.026</v>
      </c>
      <c r="S9" s="80" t="n">
        <v>5.551</v>
      </c>
      <c r="T9" s="80" t="n">
        <v>0.001</v>
      </c>
      <c r="U9" s="80" t="n">
        <v>0.041</v>
      </c>
      <c r="V9" s="80" t="n">
        <v>0.31</v>
      </c>
      <c r="W9" s="45"/>
    </row>
    <row r="10" customFormat="false" ht="12.8" hidden="false" customHeight="false" outlineLevel="0" collapsed="false">
      <c r="B10" s="49" t="s">
        <v>63</v>
      </c>
      <c r="C10" s="50" t="n">
        <f aca="false">wskaźniki!E11</f>
        <v>6.31375563792633</v>
      </c>
      <c r="D10" s="50" t="n">
        <f aca="false">wskaźniki!G11</f>
        <v>0.0376964576959524</v>
      </c>
      <c r="E10" s="50" t="n">
        <f aca="false">wskaźniki!I11</f>
        <v>0.865414422424099</v>
      </c>
      <c r="F10" s="50" t="n">
        <f aca="false">wskaźniki!K11</f>
        <v>0.0272697779077102</v>
      </c>
      <c r="G10" s="50" t="n">
        <f aca="false">wskaźniki!M11</f>
        <v>5.84495607360113</v>
      </c>
      <c r="H10" s="50" t="n">
        <f aca="false">wskaźniki!O11</f>
        <v>0.00240615687420973</v>
      </c>
      <c r="I10" s="50" t="n">
        <f aca="false">wskaźniki!Q11</f>
        <v>0.0978503795511956</v>
      </c>
      <c r="J10" s="51" t="n">
        <f aca="false">wskaźniki!S11</f>
        <v>0.365735844879879</v>
      </c>
      <c r="K10" s="45"/>
      <c r="N10" s="49" t="s">
        <v>63</v>
      </c>
      <c r="O10" s="80" t="n">
        <v>6.314</v>
      </c>
      <c r="P10" s="80" t="n">
        <v>0.038</v>
      </c>
      <c r="Q10" s="80" t="n">
        <v>0.865</v>
      </c>
      <c r="R10" s="80" t="n">
        <v>0.027</v>
      </c>
      <c r="S10" s="80" t="n">
        <v>5.845</v>
      </c>
      <c r="T10" s="80" t="n">
        <v>0.002</v>
      </c>
      <c r="U10" s="80" t="n">
        <v>0.098</v>
      </c>
      <c r="V10" s="80" t="n">
        <v>0.366</v>
      </c>
      <c r="W10" s="45"/>
    </row>
    <row r="11" customFormat="false" ht="12.8" hidden="false" customHeight="false" outlineLevel="0" collapsed="false">
      <c r="B11" s="49" t="s">
        <v>64</v>
      </c>
      <c r="C11" s="50" t="n">
        <f aca="false">wskaźniki!E12</f>
        <v>6.06946888144462</v>
      </c>
      <c r="D11" s="50" t="n">
        <f aca="false">wskaźniki!G12</f>
        <v>0.0364701842900678</v>
      </c>
      <c r="E11" s="50" t="n">
        <f aca="false">wskaźniki!I12</f>
        <v>0.774472531428107</v>
      </c>
      <c r="F11" s="50" t="n">
        <f aca="false">wskaźniki!K12</f>
        <v>0.0240169506300447</v>
      </c>
      <c r="G11" s="50" t="n">
        <f aca="false">wskaźniki!M12</f>
        <v>6.36449191696184</v>
      </c>
      <c r="H11" s="50" t="n">
        <f aca="false">wskaźniki!O12</f>
        <v>0.00237204450667108</v>
      </c>
      <c r="I11" s="50" t="n">
        <f aca="false">wskaźniki!Q12</f>
        <v>0.0717543463268001</v>
      </c>
      <c r="J11" s="51" t="n">
        <f aca="false">wskaźniki!S12</f>
        <v>0.338016342200629</v>
      </c>
      <c r="K11" s="45"/>
      <c r="N11" s="49" t="s">
        <v>64</v>
      </c>
      <c r="O11" s="80" t="n">
        <v>6.069</v>
      </c>
      <c r="P11" s="80" t="n">
        <v>0.036</v>
      </c>
      <c r="Q11" s="80" t="n">
        <v>0.774</v>
      </c>
      <c r="R11" s="80" t="n">
        <v>0.024</v>
      </c>
      <c r="S11" s="80" t="n">
        <v>6.364</v>
      </c>
      <c r="T11" s="80" t="n">
        <v>0.002</v>
      </c>
      <c r="U11" s="80" t="n">
        <v>0.072</v>
      </c>
      <c r="V11" s="80" t="n">
        <v>0.338</v>
      </c>
      <c r="W11" s="45"/>
    </row>
    <row r="12" customFormat="false" ht="12.8" hidden="false" customHeight="false" outlineLevel="0" collapsed="false">
      <c r="B12" s="49" t="s">
        <v>65</v>
      </c>
      <c r="C12" s="50" t="n">
        <f aca="false">wskaźniki!E13</f>
        <v>6.8695488636062</v>
      </c>
      <c r="D12" s="50" t="n">
        <f aca="false">wskaźniki!G13</f>
        <v>0.0345851668145416</v>
      </c>
      <c r="E12" s="50" t="n">
        <f aca="false">wskaźniki!I13</f>
        <v>0.809292903460274</v>
      </c>
      <c r="F12" s="50" t="n">
        <f aca="false">wskaźniki!K13</f>
        <v>0.0209380469363711</v>
      </c>
      <c r="G12" s="50" t="n">
        <f aca="false">wskaźniki!M13</f>
        <v>6.54856112619772</v>
      </c>
      <c r="H12" s="50" t="n">
        <f aca="false">wskaźniki!O13</f>
        <v>0.00112168108587703</v>
      </c>
      <c r="I12" s="50" t="n">
        <f aca="false">wskaźniki!Q13</f>
        <v>0.0652444498285137</v>
      </c>
      <c r="J12" s="51" t="n">
        <f aca="false">wskaźniki!S13</f>
        <v>0.324913621209045</v>
      </c>
      <c r="K12" s="45"/>
      <c r="N12" s="49" t="s">
        <v>65</v>
      </c>
      <c r="O12" s="80" t="n">
        <v>6.87</v>
      </c>
      <c r="P12" s="80" t="n">
        <v>0.035</v>
      </c>
      <c r="Q12" s="80" t="n">
        <v>0.809</v>
      </c>
      <c r="R12" s="80" t="n">
        <v>0.021</v>
      </c>
      <c r="S12" s="80" t="n">
        <v>6.549</v>
      </c>
      <c r="T12" s="80" t="n">
        <v>0.001</v>
      </c>
      <c r="U12" s="80" t="n">
        <v>0.065</v>
      </c>
      <c r="V12" s="80" t="n">
        <v>0.325</v>
      </c>
      <c r="W12" s="45"/>
    </row>
    <row r="13" customFormat="false" ht="12.8" hidden="false" customHeight="false" outlineLevel="0" collapsed="false">
      <c r="B13" s="49" t="s">
        <v>66</v>
      </c>
      <c r="C13" s="50" t="n">
        <f aca="false">wskaźniki!E14</f>
        <v>3.71883443054344</v>
      </c>
      <c r="D13" s="50" t="n">
        <f aca="false">wskaźniki!G14</f>
        <v>0.0421682089856437</v>
      </c>
      <c r="E13" s="50" t="n">
        <f aca="false">wskaźniki!I14</f>
        <v>0.574290846185434</v>
      </c>
      <c r="F13" s="50" t="n">
        <f aca="false">wskaźniki!K14</f>
        <v>0.0281121393237625</v>
      </c>
      <c r="G13" s="50" t="n">
        <f aca="false">wskaźniki!M14</f>
        <v>6.49089216886159</v>
      </c>
      <c r="H13" s="50" t="n">
        <f aca="false">wskaźniki!O14</f>
        <v>0.00301201492754598</v>
      </c>
      <c r="I13" s="50" t="n">
        <f aca="false">wskaźniki!Q14</f>
        <v>0.0552202736716763</v>
      </c>
      <c r="J13" s="51" t="n">
        <f aca="false">wskaźniki!S14</f>
        <v>0.315257562416479</v>
      </c>
      <c r="K13" s="45"/>
      <c r="N13" s="49" t="s">
        <v>66</v>
      </c>
      <c r="O13" s="80" t="n">
        <v>3.719</v>
      </c>
      <c r="P13" s="80" t="n">
        <v>0.042</v>
      </c>
      <c r="Q13" s="80" t="n">
        <v>0.574</v>
      </c>
      <c r="R13" s="80" t="n">
        <v>0.028</v>
      </c>
      <c r="S13" s="80" t="n">
        <v>6.491</v>
      </c>
      <c r="T13" s="80" t="n">
        <v>0.003</v>
      </c>
      <c r="U13" s="80" t="n">
        <v>0.055</v>
      </c>
      <c r="V13" s="80" t="n">
        <v>0.315</v>
      </c>
      <c r="W13" s="45"/>
    </row>
    <row r="14" customFormat="false" ht="12.8" hidden="false" customHeight="false" outlineLevel="0" collapsed="false">
      <c r="B14" s="49" t="s">
        <v>67</v>
      </c>
      <c r="C14" s="50" t="n">
        <f aca="false">wskaźniki!E15</f>
        <v>4.14822501935227</v>
      </c>
      <c r="D14" s="50" t="n">
        <f aca="false">wskaźniki!G15</f>
        <v>0.0399500483395585</v>
      </c>
      <c r="E14" s="50" t="n">
        <f aca="false">wskaźniki!I15</f>
        <v>0.606300733623888</v>
      </c>
      <c r="F14" s="50" t="n">
        <f aca="false">wskaźniki!K15</f>
        <v>0.0192700233167282</v>
      </c>
      <c r="G14" s="50" t="n">
        <f aca="false">wskaźniki!M15</f>
        <v>6.87422831781626</v>
      </c>
      <c r="H14" s="50" t="n">
        <f aca="false">wskaźniki!O15</f>
        <v>0.000940001137401376</v>
      </c>
      <c r="I14" s="50" t="n">
        <f aca="false">wskaźniki!Q15</f>
        <v>0.0987001194271445</v>
      </c>
      <c r="J14" s="51" t="n">
        <f aca="false">wskaźniki!S15</f>
        <v>0.307850372498951</v>
      </c>
      <c r="K14" s="45"/>
      <c r="N14" s="49" t="s">
        <v>67</v>
      </c>
      <c r="O14" s="80" t="n">
        <v>4.148</v>
      </c>
      <c r="P14" s="80" t="n">
        <v>0.04</v>
      </c>
      <c r="Q14" s="80" t="n">
        <v>0.606</v>
      </c>
      <c r="R14" s="80" t="n">
        <v>0.019</v>
      </c>
      <c r="S14" s="80" t="n">
        <v>6.874</v>
      </c>
      <c r="T14" s="80" t="n">
        <v>0.001</v>
      </c>
      <c r="U14" s="80" t="n">
        <v>0.099</v>
      </c>
      <c r="V14" s="80" t="n">
        <v>0.308</v>
      </c>
      <c r="W14" s="45"/>
    </row>
    <row r="15" customFormat="false" ht="12.8" hidden="false" customHeight="false" outlineLevel="0" collapsed="false">
      <c r="B15" s="49" t="s">
        <v>68</v>
      </c>
      <c r="C15" s="50" t="n">
        <f aca="false">wskaźniki!E16</f>
        <v>5.04458277254374</v>
      </c>
      <c r="D15" s="50" t="n">
        <f aca="false">wskaźniki!G16</f>
        <v>0.0454239569313594</v>
      </c>
      <c r="E15" s="50" t="n">
        <f aca="false">wskaźniki!I16</f>
        <v>0.685565275908479</v>
      </c>
      <c r="F15" s="50" t="n">
        <f aca="false">wskaźniki!K16</f>
        <v>0.028600269179004</v>
      </c>
      <c r="G15" s="50" t="n">
        <f aca="false">wskaźniki!M16</f>
        <v>6.24074697173621</v>
      </c>
      <c r="H15" s="50" t="n">
        <f aca="false">wskaźniki!O16</f>
        <v>0.00168236877523553</v>
      </c>
      <c r="I15" s="50" t="n">
        <f aca="false">wskaźniki!Q16</f>
        <v>0.068135935397039</v>
      </c>
      <c r="J15" s="51" t="n">
        <f aca="false">wskaźniki!S16</f>
        <v>0.325538358008075</v>
      </c>
      <c r="K15" s="45"/>
      <c r="N15" s="49" t="s">
        <v>68</v>
      </c>
      <c r="O15" s="80" t="n">
        <v>5.045</v>
      </c>
      <c r="P15" s="80" t="n">
        <v>0.045</v>
      </c>
      <c r="Q15" s="80" t="n">
        <v>0.686</v>
      </c>
      <c r="R15" s="80" t="n">
        <v>0.029</v>
      </c>
      <c r="S15" s="80" t="n">
        <v>6.241</v>
      </c>
      <c r="T15" s="80" t="n">
        <v>0.002</v>
      </c>
      <c r="U15" s="80" t="n">
        <v>0.068</v>
      </c>
      <c r="V15" s="80" t="n">
        <v>0.326</v>
      </c>
      <c r="W15" s="45"/>
    </row>
    <row r="16" customFormat="false" ht="12.8" hidden="false" customHeight="false" outlineLevel="0" collapsed="false">
      <c r="B16" s="49" t="s">
        <v>69</v>
      </c>
      <c r="C16" s="50" t="n">
        <f aca="false">wskaźniki!E17</f>
        <v>5.07862773052073</v>
      </c>
      <c r="D16" s="50" t="n">
        <f aca="false">wskaźniki!G17</f>
        <v>0.037266380957746</v>
      </c>
      <c r="E16" s="50" t="n">
        <f aca="false">wskaźniki!I17</f>
        <v>0.80989379081427</v>
      </c>
      <c r="F16" s="50" t="n">
        <f aca="false">wskaźniki!K17</f>
        <v>0.0233998206013754</v>
      </c>
      <c r="G16" s="50" t="n">
        <f aca="false">wskaźniki!M17</f>
        <v>5.04222800958526</v>
      </c>
      <c r="H16" s="50" t="n">
        <f aca="false">wskaźniki!O17</f>
        <v>0</v>
      </c>
      <c r="I16" s="50" t="n">
        <f aca="false">wskaźniki!Q17</f>
        <v>0.0363997209354728</v>
      </c>
      <c r="J16" s="51" t="n">
        <f aca="false">wskaźniki!S17</f>
        <v>0.315464248107431</v>
      </c>
      <c r="K16" s="45"/>
      <c r="N16" s="49" t="s">
        <v>69</v>
      </c>
      <c r="O16" s="80" t="n">
        <v>5.079</v>
      </c>
      <c r="P16" s="80" t="n">
        <v>0.037</v>
      </c>
      <c r="Q16" s="80" t="n">
        <v>0.81</v>
      </c>
      <c r="R16" s="80" t="n">
        <v>0.023</v>
      </c>
      <c r="S16" s="80" t="n">
        <v>5.042</v>
      </c>
      <c r="T16" s="80" t="n">
        <v>0</v>
      </c>
      <c r="U16" s="80" t="n">
        <v>0.036</v>
      </c>
      <c r="V16" s="80" t="n">
        <v>0.315</v>
      </c>
      <c r="W16" s="45"/>
    </row>
    <row r="17" customFormat="false" ht="12.8" hidden="false" customHeight="false" outlineLevel="0" collapsed="false">
      <c r="B17" s="49" t="s">
        <v>70</v>
      </c>
      <c r="C17" s="50" t="n">
        <f aca="false">wskaźniki!E18</f>
        <v>6.18353395616438</v>
      </c>
      <c r="D17" s="50" t="n">
        <f aca="false">wskaźniki!G18</f>
        <v>0.0339105492218185</v>
      </c>
      <c r="E17" s="50" t="n">
        <f aca="false">wskaźniki!I18</f>
        <v>0.735311973771175</v>
      </c>
      <c r="F17" s="50" t="n">
        <f aca="false">wskaźniki!K18</f>
        <v>0.0332542160110737</v>
      </c>
      <c r="G17" s="50" t="n">
        <f aca="false">wskaźniki!M18</f>
        <v>6.95997614447557</v>
      </c>
      <c r="H17" s="50" t="n">
        <f aca="false">wskaźniki!O18</f>
        <v>0.00284411057989446</v>
      </c>
      <c r="I17" s="50" t="n">
        <f aca="false">wskaźniki!Q18</f>
        <v>0.0465996579628861</v>
      </c>
      <c r="J17" s="51" t="n">
        <f aca="false">wskaźniki!S18</f>
        <v>0.325103717055628</v>
      </c>
      <c r="K17" s="45"/>
      <c r="N17" s="49" t="s">
        <v>70</v>
      </c>
      <c r="O17" s="80" t="n">
        <v>6.184</v>
      </c>
      <c r="P17" s="80" t="n">
        <v>0.034</v>
      </c>
      <c r="Q17" s="80" t="n">
        <v>0.735</v>
      </c>
      <c r="R17" s="80" t="n">
        <v>0.033</v>
      </c>
      <c r="S17" s="80" t="n">
        <v>6.96</v>
      </c>
      <c r="T17" s="80" t="n">
        <v>0.003</v>
      </c>
      <c r="U17" s="80" t="n">
        <v>0.047</v>
      </c>
      <c r="V17" s="80" t="n">
        <v>0.325</v>
      </c>
      <c r="W17" s="45"/>
    </row>
    <row r="18" customFormat="false" ht="12.8" hidden="false" customHeight="false" outlineLevel="0" collapsed="false">
      <c r="B18" s="49" t="s">
        <v>71</v>
      </c>
      <c r="C18" s="50" t="n">
        <f aca="false">wskaźniki!E19</f>
        <v>4.82508855143142</v>
      </c>
      <c r="D18" s="50" t="n">
        <f aca="false">wskaźniki!G19</f>
        <v>0.0365898571325165</v>
      </c>
      <c r="E18" s="50" t="n">
        <f aca="false">wskaźniki!I19</f>
        <v>0.61566411783843</v>
      </c>
      <c r="F18" s="50" t="n">
        <f aca="false">wskaźniki!K19</f>
        <v>0.0198857919198459</v>
      </c>
      <c r="G18" s="50" t="n">
        <f aca="false">wskaźniki!M19</f>
        <v>6.80809972167846</v>
      </c>
      <c r="H18" s="50" t="n">
        <f aca="false">wskaźniki!O19</f>
        <v>0.00318172670717535</v>
      </c>
      <c r="I18" s="50" t="n">
        <f aca="false">wskaźniki!Q19</f>
        <v>0.122496478226251</v>
      </c>
      <c r="J18" s="51" t="n">
        <f aca="false">wskaźniki!S19</f>
        <v>0.334876735930206</v>
      </c>
      <c r="K18" s="45"/>
      <c r="N18" s="49" t="s">
        <v>71</v>
      </c>
      <c r="O18" s="80" t="n">
        <v>4.825</v>
      </c>
      <c r="P18" s="80" t="n">
        <v>0.037</v>
      </c>
      <c r="Q18" s="80" t="n">
        <v>0.616</v>
      </c>
      <c r="R18" s="80" t="n">
        <v>0.02</v>
      </c>
      <c r="S18" s="80" t="n">
        <v>6.808</v>
      </c>
      <c r="T18" s="80" t="n">
        <v>0.003</v>
      </c>
      <c r="U18" s="80" t="n">
        <v>0.122</v>
      </c>
      <c r="V18" s="80" t="n">
        <v>0.335</v>
      </c>
      <c r="W18" s="45"/>
    </row>
    <row r="19" customFormat="false" ht="12.8" hidden="false" customHeight="false" outlineLevel="0" collapsed="false">
      <c r="B19" s="49" t="s">
        <v>72</v>
      </c>
      <c r="C19" s="50" t="n">
        <f aca="false">wskaźniki!E20</f>
        <v>3.87379095976522</v>
      </c>
      <c r="D19" s="81" t="n">
        <f aca="false">wskaźniki!G20</f>
        <v>0.0548734957542501</v>
      </c>
      <c r="E19" s="50" t="n">
        <f aca="false">wskaźniki!I20</f>
        <v>0.517477902998941</v>
      </c>
      <c r="F19" s="50" t="n">
        <f aca="false">wskaźniki!K20</f>
        <v>0.0298678521194019</v>
      </c>
      <c r="G19" s="50" t="n">
        <f aca="false">wskaźniki!M20</f>
        <v>5.39982982270304</v>
      </c>
      <c r="H19" s="50" t="n">
        <f aca="false">wskaźniki!O20</f>
        <v>0.00208380363623734</v>
      </c>
      <c r="I19" s="50" t="n">
        <f aca="false">wskaźniki!Q20</f>
        <v>0.0493166860576172</v>
      </c>
      <c r="J19" s="51" t="n">
        <f aca="false">wskaźniki!S20</f>
        <v>0.285481098164516</v>
      </c>
      <c r="K19" s="45"/>
      <c r="N19" s="49" t="s">
        <v>72</v>
      </c>
      <c r="O19" s="80" t="n">
        <v>3.874</v>
      </c>
      <c r="P19" s="82" t="n">
        <v>0.053</v>
      </c>
      <c r="Q19" s="80" t="n">
        <v>0.517</v>
      </c>
      <c r="R19" s="80" t="n">
        <v>0.03</v>
      </c>
      <c r="S19" s="80" t="n">
        <v>5.4</v>
      </c>
      <c r="T19" s="80" t="n">
        <v>0.002</v>
      </c>
      <c r="U19" s="80" t="n">
        <v>0.049</v>
      </c>
      <c r="V19" s="80" t="n">
        <v>0.285</v>
      </c>
      <c r="W19" s="45"/>
    </row>
    <row r="20" customFormat="false" ht="12.8" hidden="false" customHeight="false" outlineLevel="0" collapsed="false">
      <c r="B20" s="49" t="s">
        <v>73</v>
      </c>
      <c r="C20" s="50" t="n">
        <f aca="false">wskaźniki!E21</f>
        <v>3.6557753049141</v>
      </c>
      <c r="D20" s="50" t="n">
        <f aca="false">wskaźniki!G21</f>
        <v>0.0330904494344842</v>
      </c>
      <c r="E20" s="50" t="n">
        <f aca="false">wskaźniki!I21</f>
        <v>0.755325476221922</v>
      </c>
      <c r="F20" s="50" t="n">
        <f aca="false">wskaźniki!K21</f>
        <v>0.0187032975064476</v>
      </c>
      <c r="G20" s="50" t="n">
        <f aca="false">wskaźniki!M21</f>
        <v>4.58921372200512</v>
      </c>
      <c r="H20" s="50" t="n">
        <f aca="false">wskaźniki!O21</f>
        <v>0.00172645823136439</v>
      </c>
      <c r="I20" s="50" t="n">
        <f aca="false">wskaźniki!Q21</f>
        <v>0.0238826722005408</v>
      </c>
      <c r="J20" s="51" t="n">
        <f aca="false">wskaźniki!S21</f>
        <v>0.355074909583944</v>
      </c>
      <c r="K20" s="45"/>
      <c r="N20" s="49" t="s">
        <v>73</v>
      </c>
      <c r="O20" s="80" t="n">
        <v>3.656</v>
      </c>
      <c r="P20" s="80" t="n">
        <v>0.033</v>
      </c>
      <c r="Q20" s="80" t="n">
        <v>0.755</v>
      </c>
      <c r="R20" s="80" t="n">
        <v>0.019</v>
      </c>
      <c r="S20" s="80" t="n">
        <v>4.589</v>
      </c>
      <c r="T20" s="80" t="n">
        <v>0.002</v>
      </c>
      <c r="U20" s="80" t="n">
        <v>0.024</v>
      </c>
      <c r="V20" s="80" t="n">
        <v>0.355</v>
      </c>
      <c r="W20" s="45"/>
    </row>
    <row r="21" customFormat="false" ht="12.8" hidden="false" customHeight="false" outlineLevel="0" collapsed="false">
      <c r="B21" s="49" t="s">
        <v>74</v>
      </c>
      <c r="C21" s="50" t="n">
        <f aca="false">wskaźniki!E22</f>
        <v>4.50691676381277</v>
      </c>
      <c r="D21" s="50" t="n">
        <f aca="false">wskaźniki!G22</f>
        <v>0.0479397035455503</v>
      </c>
      <c r="E21" s="50" t="n">
        <f aca="false">wskaźniki!I22</f>
        <v>0.57469181201556</v>
      </c>
      <c r="F21" s="50" t="n">
        <f aca="false">wskaźniki!K22</f>
        <v>0.0280622654900782</v>
      </c>
      <c r="G21" s="50" t="n">
        <f aca="false">wskaźniki!M22</f>
        <v>5.25115142983089</v>
      </c>
      <c r="H21" s="50" t="n">
        <f aca="false">wskaźniki!O22</f>
        <v>0.000584630531043297</v>
      </c>
      <c r="I21" s="50" t="n">
        <f aca="false">wskaźniki!Q22</f>
        <v>0.0350778318625978</v>
      </c>
      <c r="J21" s="51" t="n">
        <f aca="false">wskaźniki!S22</f>
        <v>0.327393097384246</v>
      </c>
      <c r="K21" s="45"/>
      <c r="N21" s="49" t="s">
        <v>74</v>
      </c>
      <c r="O21" s="80" t="n">
        <v>4.507</v>
      </c>
      <c r="P21" s="80" t="n">
        <v>0.048</v>
      </c>
      <c r="Q21" s="80" t="n">
        <v>0.575</v>
      </c>
      <c r="R21" s="80" t="n">
        <v>0.028</v>
      </c>
      <c r="S21" s="80" t="n">
        <v>5.251</v>
      </c>
      <c r="T21" s="80" t="n">
        <v>0.001</v>
      </c>
      <c r="U21" s="80" t="n">
        <v>0.035</v>
      </c>
      <c r="V21" s="80" t="n">
        <v>0.327</v>
      </c>
      <c r="W21" s="45"/>
    </row>
    <row r="22" customFormat="false" ht="12.8" hidden="false" customHeight="false" outlineLevel="0" collapsed="false">
      <c r="B22" s="46" t="s">
        <v>59</v>
      </c>
      <c r="C22" s="52" t="n">
        <f aca="false">wskaźniki!F7</f>
        <v>5.25882957278556</v>
      </c>
      <c r="D22" s="52" t="n">
        <f aca="false">wskaźniki!H7</f>
        <v>0.0399648997931816</v>
      </c>
      <c r="E22" s="52" t="n">
        <f aca="false">wskaźniki!J7</f>
        <v>0.791029395906423</v>
      </c>
      <c r="F22" s="52" t="n">
        <f aca="false">wskaźniki!L7</f>
        <v>0.0279065248555837</v>
      </c>
      <c r="G22" s="52" t="n">
        <f aca="false">wskaźniki!N7</f>
        <v>6.026086743815</v>
      </c>
      <c r="H22" s="52" t="n">
        <f aca="false">wskaźniki!P7</f>
        <v>0.0020671499893025</v>
      </c>
      <c r="I22" s="52" t="n">
        <f aca="false">wskaźniki!R7</f>
        <v>0.0713166746309362</v>
      </c>
      <c r="J22" s="53" t="n">
        <f aca="false">wskaźniki!T7</f>
        <v>0.371053423079799</v>
      </c>
      <c r="K22" s="45" t="n">
        <v>2017</v>
      </c>
      <c r="N22" s="46" t="s">
        <v>59</v>
      </c>
      <c r="O22" s="83" t="n">
        <v>5.259</v>
      </c>
      <c r="P22" s="83" t="n">
        <v>0.04</v>
      </c>
      <c r="Q22" s="83" t="n">
        <v>0.791</v>
      </c>
      <c r="R22" s="83" t="n">
        <v>0.028</v>
      </c>
      <c r="S22" s="83" t="n">
        <v>6.026</v>
      </c>
      <c r="T22" s="83" t="n">
        <v>0.002</v>
      </c>
      <c r="U22" s="83" t="n">
        <v>0.071</v>
      </c>
      <c r="V22" s="83" t="n">
        <v>0.371</v>
      </c>
      <c r="W22" s="45" t="n">
        <v>2017</v>
      </c>
    </row>
    <row r="23" customFormat="false" ht="12.8" hidden="false" customHeight="false" outlineLevel="0" collapsed="false">
      <c r="B23" s="49" t="s">
        <v>60</v>
      </c>
      <c r="C23" s="54" t="n">
        <f aca="false">wskaźniki!F8</f>
        <v>5.39428808455724</v>
      </c>
      <c r="D23" s="54" t="n">
        <f aca="false">wskaźniki!H8</f>
        <v>0.0422478952866712</v>
      </c>
      <c r="E23" s="54" t="n">
        <f aca="false">wskaźniki!J8</f>
        <v>0.68748847784674</v>
      </c>
      <c r="F23" s="54" t="n">
        <f aca="false">wskaźniki!L8</f>
        <v>0.0196836784858354</v>
      </c>
      <c r="G23" s="54" t="n">
        <f aca="false">wskaźniki!N8</f>
        <v>6.00448211761814</v>
      </c>
      <c r="H23" s="54" t="n">
        <f aca="false">wskaźniki!P8</f>
        <v>0.00144026915750015</v>
      </c>
      <c r="I23" s="54" t="n">
        <f aca="false">wskaźniki!R8</f>
        <v>0.0849758802925091</v>
      </c>
      <c r="J23" s="51" t="n">
        <f aca="false">wskaźniki!T8</f>
        <v>0.311098138020033</v>
      </c>
      <c r="K23" s="45"/>
      <c r="N23" s="49" t="s">
        <v>60</v>
      </c>
      <c r="O23" s="80" t="n">
        <v>5.394</v>
      </c>
      <c r="P23" s="80" t="n">
        <v>0.042</v>
      </c>
      <c r="Q23" s="80" t="n">
        <v>0.687</v>
      </c>
      <c r="R23" s="80" t="n">
        <v>0.02</v>
      </c>
      <c r="S23" s="80" t="n">
        <v>6.004</v>
      </c>
      <c r="T23" s="80" t="n">
        <v>0.001</v>
      </c>
      <c r="U23" s="80" t="n">
        <v>0.085</v>
      </c>
      <c r="V23" s="80" t="n">
        <v>0.311</v>
      </c>
      <c r="W23" s="45"/>
    </row>
    <row r="24" customFormat="false" ht="12.8" hidden="false" customHeight="false" outlineLevel="0" collapsed="false">
      <c r="B24" s="49" t="s">
        <v>61</v>
      </c>
      <c r="C24" s="54" t="n">
        <f aca="false">wskaźniki!F9</f>
        <v>6.1411351176706</v>
      </c>
      <c r="D24" s="54" t="n">
        <f aca="false">wskaźniki!H9</f>
        <v>0.041856411814419</v>
      </c>
      <c r="E24" s="54" t="n">
        <f aca="false">wskaźniki!J9</f>
        <v>0.903440079724707</v>
      </c>
      <c r="F24" s="54" t="n">
        <f aca="false">wskaźniki!L9</f>
        <v>0.0249257283838675</v>
      </c>
      <c r="G24" s="54" t="n">
        <f aca="false">wskaźniki!N9</f>
        <v>6.94110990976416</v>
      </c>
      <c r="H24" s="54" t="n">
        <f aca="false">wskaźniki!P9</f>
        <v>0.00235148380979882</v>
      </c>
      <c r="I24" s="54" t="n">
        <f aca="false">wskaźniki!R9</f>
        <v>0.0705445142939646</v>
      </c>
      <c r="J24" s="51" t="n">
        <f aca="false">wskaźniki!T9</f>
        <v>0.390816609188564</v>
      </c>
      <c r="K24" s="45"/>
      <c r="N24" s="49" t="s">
        <v>61</v>
      </c>
      <c r="O24" s="80" t="n">
        <v>6.141</v>
      </c>
      <c r="P24" s="80" t="n">
        <v>0.042</v>
      </c>
      <c r="Q24" s="80" t="n">
        <v>0.903</v>
      </c>
      <c r="R24" s="80" t="n">
        <v>0.025</v>
      </c>
      <c r="S24" s="80" t="n">
        <v>6.941</v>
      </c>
      <c r="T24" s="80" t="n">
        <v>0.002</v>
      </c>
      <c r="U24" s="80" t="n">
        <v>0.071</v>
      </c>
      <c r="V24" s="80" t="n">
        <v>0.391</v>
      </c>
      <c r="W24" s="45"/>
    </row>
    <row r="25" customFormat="false" ht="12.8" hidden="false" customHeight="false" outlineLevel="0" collapsed="false">
      <c r="B25" s="49" t="s">
        <v>62</v>
      </c>
      <c r="C25" s="54" t="n">
        <f aca="false">wskaźniki!F10</f>
        <v>4.51598690835851</v>
      </c>
      <c r="D25" s="54" t="n">
        <f aca="false">wskaźniki!H10</f>
        <v>0.0501557779456193</v>
      </c>
      <c r="E25" s="54" t="n">
        <f aca="false">wskaźniki!J10</f>
        <v>0.588101082578046</v>
      </c>
      <c r="F25" s="54" t="n">
        <f aca="false">wskaźniki!L10</f>
        <v>0.0236027190332326</v>
      </c>
      <c r="G25" s="54" t="n">
        <f aca="false">wskaźniki!N10</f>
        <v>5.83773917421954</v>
      </c>
      <c r="H25" s="54" t="n">
        <f aca="false">wskaźniki!P10</f>
        <v>0.000983446626384693</v>
      </c>
      <c r="I25" s="54" t="n">
        <f aca="false">wskaźniki!R10</f>
        <v>0.0442550981873112</v>
      </c>
      <c r="J25" s="51" t="n">
        <f aca="false">wskaźniki!T10</f>
        <v>0.323553940080564</v>
      </c>
      <c r="K25" s="45"/>
      <c r="N25" s="49" t="s">
        <v>62</v>
      </c>
      <c r="O25" s="80" t="n">
        <v>4.516</v>
      </c>
      <c r="P25" s="80" t="n">
        <v>0.05</v>
      </c>
      <c r="Q25" s="80" t="n">
        <v>0.588</v>
      </c>
      <c r="R25" s="80" t="n">
        <v>0.024</v>
      </c>
      <c r="S25" s="80" t="n">
        <v>5.838</v>
      </c>
      <c r="T25" s="80" t="n">
        <v>0.001</v>
      </c>
      <c r="U25" s="80" t="n">
        <v>0.044</v>
      </c>
      <c r="V25" s="80" t="n">
        <v>0.324</v>
      </c>
      <c r="W25" s="45"/>
    </row>
    <row r="26" customFormat="false" ht="12.8" hidden="false" customHeight="false" outlineLevel="0" collapsed="false">
      <c r="B26" s="49" t="s">
        <v>63</v>
      </c>
      <c r="C26" s="54" t="n">
        <f aca="false">wskaźniki!F11</f>
        <v>6.49150047550493</v>
      </c>
      <c r="D26" s="54" t="n">
        <f aca="false">wskaźniki!H11</f>
        <v>0.0395749329144313</v>
      </c>
      <c r="E26" s="54" t="n">
        <f aca="false">wskaźniki!J11</f>
        <v>0.932030052719464</v>
      </c>
      <c r="F26" s="54" t="n">
        <f aca="false">wskaźniki!L11</f>
        <v>0.0262486799942657</v>
      </c>
      <c r="G26" s="54" t="n">
        <f aca="false">wskaźniki!N11</f>
        <v>6.0900975845157</v>
      </c>
      <c r="H26" s="54" t="n">
        <f aca="false">wskaźniki!P11</f>
        <v>0.00242295507639375</v>
      </c>
      <c r="I26" s="54" t="n">
        <f aca="false">wskaźniki!R11</f>
        <v>0.0981296805939471</v>
      </c>
      <c r="J26" s="51" t="n">
        <f aca="false">wskaźniki!T11</f>
        <v>0.381615424532016</v>
      </c>
      <c r="K26" s="45"/>
      <c r="N26" s="49" t="s">
        <v>63</v>
      </c>
      <c r="O26" s="80" t="n">
        <v>6.492</v>
      </c>
      <c r="P26" s="80" t="n">
        <v>0.04</v>
      </c>
      <c r="Q26" s="80" t="n">
        <v>0.932</v>
      </c>
      <c r="R26" s="80" t="n">
        <v>0.026</v>
      </c>
      <c r="S26" s="80" t="n">
        <v>6.09</v>
      </c>
      <c r="T26" s="80" t="n">
        <v>0.002</v>
      </c>
      <c r="U26" s="80" t="n">
        <v>0.098</v>
      </c>
      <c r="V26" s="80" t="n">
        <v>0.382</v>
      </c>
      <c r="W26" s="45"/>
    </row>
    <row r="27" customFormat="false" ht="12.8" hidden="false" customHeight="false" outlineLevel="0" collapsed="false">
      <c r="B27" s="49" t="s">
        <v>64</v>
      </c>
      <c r="C27" s="54" t="n">
        <f aca="false">wskaźniki!F12</f>
        <v>6.70729909358432</v>
      </c>
      <c r="D27" s="54" t="n">
        <f aca="false">wskaźniki!H12</f>
        <v>0.0383324782242037</v>
      </c>
      <c r="E27" s="54" t="n">
        <f aca="false">wskaźniki!J12</f>
        <v>0.755444686233922</v>
      </c>
      <c r="F27" s="54" t="n">
        <f aca="false">wskaźniki!L12</f>
        <v>0.0256532738885056</v>
      </c>
      <c r="G27" s="54" t="n">
        <f aca="false">wskaźniki!N12</f>
        <v>6.84559088040857</v>
      </c>
      <c r="H27" s="54" t="n">
        <f aca="false">wskaźniki!P12</f>
        <v>0.00235892173687407</v>
      </c>
      <c r="I27" s="54" t="n">
        <f aca="false">wskaźniki!R12</f>
        <v>0.0748957651457519</v>
      </c>
      <c r="J27" s="51" t="n">
        <f aca="false">wskaźniki!T12</f>
        <v>0.341159056195413</v>
      </c>
      <c r="K27" s="45"/>
      <c r="N27" s="49" t="s">
        <v>64</v>
      </c>
      <c r="O27" s="80" t="n">
        <v>6.707</v>
      </c>
      <c r="P27" s="80" t="n">
        <v>0.038</v>
      </c>
      <c r="Q27" s="80" t="n">
        <v>0.755</v>
      </c>
      <c r="R27" s="80" t="n">
        <v>0.026</v>
      </c>
      <c r="S27" s="80" t="n">
        <v>6.846</v>
      </c>
      <c r="T27" s="80" t="n">
        <v>0.002</v>
      </c>
      <c r="U27" s="80" t="n">
        <v>0.075</v>
      </c>
      <c r="V27" s="80" t="n">
        <v>0.341</v>
      </c>
      <c r="W27" s="45"/>
    </row>
    <row r="28" customFormat="false" ht="12.8" hidden="false" customHeight="false" outlineLevel="0" collapsed="false">
      <c r="B28" s="49" t="s">
        <v>65</v>
      </c>
      <c r="C28" s="54" t="n">
        <f aca="false">wskaźniki!F13</f>
        <v>7.17321213375065</v>
      </c>
      <c r="D28" s="54" t="n">
        <f aca="false">wskaźniki!H13</f>
        <v>0.0358428463900032</v>
      </c>
      <c r="E28" s="54" t="n">
        <f aca="false">wskaźniki!J13</f>
        <v>0.821228325060074</v>
      </c>
      <c r="F28" s="54" t="n">
        <f aca="false">wskaźniki!L13</f>
        <v>0.021914279140002</v>
      </c>
      <c r="G28" s="54" t="n">
        <f aca="false">wskaźniki!N13</f>
        <v>6.7219265548506</v>
      </c>
      <c r="H28" s="54" t="n">
        <f aca="false">wskaźniki!P13</f>
        <v>0.000928571150000083</v>
      </c>
      <c r="I28" s="54" t="n">
        <f aca="false">wskaźniki!R13</f>
        <v>0.0718714070100065</v>
      </c>
      <c r="J28" s="51" t="n">
        <f aca="false">wskaźniki!T13</f>
        <v>0.33335704285003</v>
      </c>
      <c r="K28" s="45"/>
      <c r="N28" s="49" t="s">
        <v>65</v>
      </c>
      <c r="O28" s="80" t="n">
        <v>7.173</v>
      </c>
      <c r="P28" s="80" t="n">
        <v>0.036</v>
      </c>
      <c r="Q28" s="80" t="n">
        <v>0.821</v>
      </c>
      <c r="R28" s="80" t="n">
        <v>0.022</v>
      </c>
      <c r="S28" s="80" t="n">
        <v>6.722</v>
      </c>
      <c r="T28" s="80" t="n">
        <v>0.001</v>
      </c>
      <c r="U28" s="80" t="n">
        <v>0.072</v>
      </c>
      <c r="V28" s="80" t="n">
        <v>0.333</v>
      </c>
      <c r="W28" s="45"/>
    </row>
    <row r="29" customFormat="false" ht="12.8" hidden="false" customHeight="false" outlineLevel="0" collapsed="false">
      <c r="B29" s="49" t="s">
        <v>66</v>
      </c>
      <c r="C29" s="54" t="n">
        <f aca="false">wskaźniki!F14</f>
        <v>3.95325982330524</v>
      </c>
      <c r="D29" s="54" t="n">
        <f aca="false">wskaźniki!H14</f>
        <v>0.0424212857891723</v>
      </c>
      <c r="E29" s="54" t="n">
        <f aca="false">wskaźniki!J14</f>
        <v>0.647429623591891</v>
      </c>
      <c r="F29" s="54" t="n">
        <f aca="false">wskaźniki!L14</f>
        <v>0.0313109490348652</v>
      </c>
      <c r="G29" s="54" t="n">
        <f aca="false">wskaźniki!N14</f>
        <v>6.02483261267649</v>
      </c>
      <c r="H29" s="54" t="n">
        <f aca="false">wskaźniki!P14</f>
        <v>0.00202006122805582</v>
      </c>
      <c r="I29" s="54" t="n">
        <f aca="false">wskaźniki!R14</f>
        <v>0.0484814694733397</v>
      </c>
      <c r="J29" s="51" t="n">
        <f aca="false">wskaźniki!T14</f>
        <v>0.33836025569935</v>
      </c>
      <c r="K29" s="45"/>
      <c r="N29" s="49" t="s">
        <v>66</v>
      </c>
      <c r="O29" s="80" t="n">
        <v>3.953</v>
      </c>
      <c r="P29" s="80" t="n">
        <v>0.042</v>
      </c>
      <c r="Q29" s="80" t="n">
        <v>0.647</v>
      </c>
      <c r="R29" s="80" t="n">
        <v>0.031</v>
      </c>
      <c r="S29" s="80" t="n">
        <v>6.025</v>
      </c>
      <c r="T29" s="80" t="n">
        <v>0.002</v>
      </c>
      <c r="U29" s="80" t="n">
        <v>0.048</v>
      </c>
      <c r="V29" s="80" t="n">
        <v>0.338</v>
      </c>
      <c r="W29" s="45"/>
    </row>
    <row r="30" customFormat="false" ht="12.8" hidden="false" customHeight="false" outlineLevel="0" collapsed="false">
      <c r="B30" s="49" t="s">
        <v>67</v>
      </c>
      <c r="C30" s="54" t="n">
        <f aca="false">wskaźniki!F15</f>
        <v>4.40694778825985</v>
      </c>
      <c r="D30" s="54" t="n">
        <f aca="false">wskaźniki!H15</f>
        <v>0.0403919332612541</v>
      </c>
      <c r="E30" s="54" t="n">
        <f aca="false">wskaźniki!J15</f>
        <v>0.643452890324629</v>
      </c>
      <c r="F30" s="54" t="n">
        <f aca="false">wskaźniki!L15</f>
        <v>0.0192566193454816</v>
      </c>
      <c r="G30" s="54" t="n">
        <f aca="false">wskaźniki!N15</f>
        <v>7.10944992762329</v>
      </c>
      <c r="H30" s="54" t="n">
        <f aca="false">wskaźniki!P15</f>
        <v>0.00187869457029089</v>
      </c>
      <c r="I30" s="54" t="n">
        <f aca="false">wskaźniki!R15</f>
        <v>0.108024937791726</v>
      </c>
      <c r="J30" s="51" t="n">
        <f aca="false">wskaźniki!T15</f>
        <v>0.335346980796923</v>
      </c>
      <c r="K30" s="45"/>
      <c r="N30" s="49" t="s">
        <v>67</v>
      </c>
      <c r="O30" s="80" t="n">
        <v>4.407</v>
      </c>
      <c r="P30" s="80" t="n">
        <v>0.04</v>
      </c>
      <c r="Q30" s="80" t="n">
        <v>0.643</v>
      </c>
      <c r="R30" s="80" t="n">
        <v>0.019</v>
      </c>
      <c r="S30" s="80" t="n">
        <v>7.109</v>
      </c>
      <c r="T30" s="80" t="n">
        <v>0.002</v>
      </c>
      <c r="U30" s="80" t="n">
        <v>0.108</v>
      </c>
      <c r="V30" s="80" t="n">
        <v>0.335</v>
      </c>
      <c r="W30" s="45"/>
    </row>
    <row r="31" customFormat="false" ht="12.8" hidden="false" customHeight="false" outlineLevel="0" collapsed="false">
      <c r="B31" s="49" t="s">
        <v>68</v>
      </c>
      <c r="C31" s="54" t="n">
        <f aca="false">wskaźniki!F16</f>
        <v>5.23068714817804</v>
      </c>
      <c r="D31" s="54" t="n">
        <f aca="false">wskaźniki!H16</f>
        <v>0.0464312125806637</v>
      </c>
      <c r="E31" s="54" t="n">
        <f aca="false">wskaźniki!J16</f>
        <v>0.7943958370619</v>
      </c>
      <c r="F31" s="54" t="n">
        <f aca="false">wskaźniki!L16</f>
        <v>0.0303913391437071</v>
      </c>
      <c r="G31" s="54" t="n">
        <f aca="false">wskaźniki!N16</f>
        <v>6.29269561047758</v>
      </c>
      <c r="H31" s="54" t="n">
        <f aca="false">wskaźniki!P16</f>
        <v>0.00168840773020595</v>
      </c>
      <c r="I31" s="54" t="n">
        <f aca="false">wskaźniki!R16</f>
        <v>0.0658479014780321</v>
      </c>
      <c r="J31" s="51" t="n">
        <f aca="false">wskaźniki!T16</f>
        <v>0.348656196287529</v>
      </c>
      <c r="K31" s="45"/>
      <c r="N31" s="49" t="s">
        <v>68</v>
      </c>
      <c r="O31" s="80" t="n">
        <v>5.231</v>
      </c>
      <c r="P31" s="80" t="n">
        <v>0.046</v>
      </c>
      <c r="Q31" s="80" t="n">
        <v>0.794</v>
      </c>
      <c r="R31" s="80" t="n">
        <v>0.03</v>
      </c>
      <c r="S31" s="80" t="n">
        <v>6.293</v>
      </c>
      <c r="T31" s="80" t="n">
        <v>0.002</v>
      </c>
      <c r="U31" s="80" t="n">
        <v>0.066</v>
      </c>
      <c r="V31" s="80" t="n">
        <v>0.349</v>
      </c>
      <c r="W31" s="45"/>
    </row>
    <row r="32" customFormat="false" ht="12.8" hidden="false" customHeight="false" outlineLevel="0" collapsed="false">
      <c r="B32" s="49" t="s">
        <v>69</v>
      </c>
      <c r="C32" s="54" t="n">
        <f aca="false">wskaźniki!F17</f>
        <v>5.62374717704757</v>
      </c>
      <c r="D32" s="54" t="n">
        <f aca="false">wskaźniki!H17</f>
        <v>0.0382919056504655</v>
      </c>
      <c r="E32" s="54" t="n">
        <f aca="false">wskaźniki!J17</f>
        <v>0.829944786514021</v>
      </c>
      <c r="F32" s="54" t="n">
        <f aca="false">wskaźniki!L17</f>
        <v>0.0189308297597807</v>
      </c>
      <c r="G32" s="54" t="n">
        <f aca="false">wskaźniki!N17</f>
        <v>5.13842954138774</v>
      </c>
      <c r="H32" s="54" t="n">
        <f aca="false">wskaźniki!P17</f>
        <v>0.000430246130904106</v>
      </c>
      <c r="I32" s="54" t="n">
        <f aca="false">wskaźniki!R17</f>
        <v>0.0370011672577531</v>
      </c>
      <c r="J32" s="51" t="n">
        <f aca="false">wskaźniki!T17</f>
        <v>0.320533367523559</v>
      </c>
      <c r="K32" s="45"/>
      <c r="N32" s="49" t="s">
        <v>69</v>
      </c>
      <c r="O32" s="80" t="n">
        <v>5.624</v>
      </c>
      <c r="P32" s="80" t="n">
        <v>0.038</v>
      </c>
      <c r="Q32" s="80" t="n">
        <v>0.83</v>
      </c>
      <c r="R32" s="80" t="n">
        <v>0.019</v>
      </c>
      <c r="S32" s="80" t="n">
        <v>5.138</v>
      </c>
      <c r="T32" s="80" t="n">
        <v>0</v>
      </c>
      <c r="U32" s="80" t="n">
        <v>0.037</v>
      </c>
      <c r="V32" s="80" t="n">
        <v>0.321</v>
      </c>
      <c r="W32" s="45"/>
    </row>
    <row r="33" customFormat="false" ht="12.8" hidden="false" customHeight="false" outlineLevel="0" collapsed="false">
      <c r="B33" s="49" t="s">
        <v>70</v>
      </c>
      <c r="C33" s="54" t="n">
        <f aca="false">wskaźniki!F18</f>
        <v>6.63056431363754</v>
      </c>
      <c r="D33" s="54" t="n">
        <f aca="false">wskaźniki!H18</f>
        <v>0.0351789067275262</v>
      </c>
      <c r="E33" s="54" t="n">
        <f aca="false">wskaźniki!J18</f>
        <v>0.764261748655506</v>
      </c>
      <c r="F33" s="54" t="n">
        <f aca="false">wskaźniki!L18</f>
        <v>0.034079565892291</v>
      </c>
      <c r="G33" s="54" t="n">
        <f aca="false">wskaźniki!N18</f>
        <v>7.30028275046282</v>
      </c>
      <c r="H33" s="54" t="n">
        <f aca="false">wskaźniki!P18</f>
        <v>0.00153907716932927</v>
      </c>
      <c r="I33" s="54" t="n">
        <f aca="false">wskaźniki!R18</f>
        <v>0.0461723150798781</v>
      </c>
      <c r="J33" s="51" t="n">
        <f aca="false">wskaźniki!T18</f>
        <v>0.335518822913781</v>
      </c>
      <c r="K33" s="45"/>
      <c r="N33" s="49" t="s">
        <v>70</v>
      </c>
      <c r="O33" s="80" t="n">
        <v>6.631</v>
      </c>
      <c r="P33" s="80" t="n">
        <v>0.035</v>
      </c>
      <c r="Q33" s="80" t="n">
        <v>0.764</v>
      </c>
      <c r="R33" s="80" t="n">
        <v>0.034</v>
      </c>
      <c r="S33" s="80" t="n">
        <v>7.3</v>
      </c>
      <c r="T33" s="80" t="n">
        <v>0.002</v>
      </c>
      <c r="U33" s="80" t="n">
        <v>0.046</v>
      </c>
      <c r="V33" s="80" t="n">
        <v>0.336</v>
      </c>
      <c r="W33" s="45"/>
    </row>
    <row r="34" customFormat="false" ht="12.8" hidden="false" customHeight="false" outlineLevel="0" collapsed="false">
      <c r="B34" s="49" t="s">
        <v>71</v>
      </c>
      <c r="C34" s="54" t="n">
        <f aca="false">wskaźniki!F19</f>
        <v>5.17338659263367</v>
      </c>
      <c r="D34" s="54" t="n">
        <f aca="false">wskaźniki!H19</f>
        <v>0.0368668912875521</v>
      </c>
      <c r="E34" s="54" t="n">
        <f aca="false">wskaźniki!J19</f>
        <v>0.638758964264762</v>
      </c>
      <c r="F34" s="54" t="n">
        <f aca="false">wskaźniki!L19</f>
        <v>0.0200363539606262</v>
      </c>
      <c r="G34" s="54" t="n">
        <f aca="false">wskaźniki!N19</f>
        <v>7.46875130236301</v>
      </c>
      <c r="H34" s="54" t="n">
        <f aca="false">wskaźniki!P19</f>
        <v>0.00320581663370019</v>
      </c>
      <c r="I34" s="81" t="n">
        <f aca="false">wskaźniki!R19</f>
        <v>0.125828302872732</v>
      </c>
      <c r="J34" s="51" t="n">
        <f aca="false">wskaźniki!T19</f>
        <v>0.34622819643962</v>
      </c>
      <c r="K34" s="45"/>
      <c r="N34" s="49" t="s">
        <v>71</v>
      </c>
      <c r="O34" s="80" t="n">
        <v>5.173</v>
      </c>
      <c r="P34" s="80" t="n">
        <v>0.037</v>
      </c>
      <c r="Q34" s="80" t="n">
        <v>0.639</v>
      </c>
      <c r="R34" s="80" t="n">
        <v>0.02</v>
      </c>
      <c r="S34" s="80" t="n">
        <v>7.469</v>
      </c>
      <c r="T34" s="80" t="n">
        <v>0.003</v>
      </c>
      <c r="U34" s="82" t="n">
        <v>0.123</v>
      </c>
      <c r="V34" s="80" t="n">
        <v>0.346</v>
      </c>
      <c r="W34" s="45"/>
    </row>
    <row r="35" customFormat="false" ht="12.8" hidden="false" customHeight="false" outlineLevel="0" collapsed="false">
      <c r="B35" s="49" t="s">
        <v>72</v>
      </c>
      <c r="C35" s="54" t="n">
        <f aca="false">wskaźniki!F20</f>
        <v>4.06291733643899</v>
      </c>
      <c r="D35" s="54" t="n">
        <f aca="false">wskaźniki!H20</f>
        <v>0.0536980149168901</v>
      </c>
      <c r="E35" s="54" t="n">
        <f aca="false">wskaźniki!J20</f>
        <v>0.533493265083389</v>
      </c>
      <c r="F35" s="54" t="n">
        <f aca="false">wskaźniki!L20</f>
        <v>0.0306845799525086</v>
      </c>
      <c r="G35" s="54" t="n">
        <f aca="false">wskaźniki!N20</f>
        <v>5.73731907430201</v>
      </c>
      <c r="H35" s="54" t="n">
        <f aca="false">wskaźniki!P20</f>
        <v>0.00209213045130741</v>
      </c>
      <c r="I35" s="54" t="n">
        <f aca="false">wskaźniki!R20</f>
        <v>0.0509085076484802</v>
      </c>
      <c r="J35" s="51" t="n">
        <f aca="false">wskaźniki!T20</f>
        <v>0.306148422707984</v>
      </c>
      <c r="K35" s="45"/>
      <c r="N35" s="49" t="s">
        <v>72</v>
      </c>
      <c r="O35" s="80" t="n">
        <v>4.063</v>
      </c>
      <c r="P35" s="80" t="n">
        <v>0.054</v>
      </c>
      <c r="Q35" s="80" t="n">
        <v>0.533</v>
      </c>
      <c r="R35" s="80" t="n">
        <v>0.031</v>
      </c>
      <c r="S35" s="80" t="n">
        <v>5.737</v>
      </c>
      <c r="T35" s="80" t="n">
        <v>0.002</v>
      </c>
      <c r="U35" s="80" t="n">
        <v>0.051</v>
      </c>
      <c r="V35" s="80" t="n">
        <v>0.306</v>
      </c>
      <c r="W35" s="45"/>
    </row>
    <row r="36" customFormat="false" ht="12.8" hidden="false" customHeight="false" outlineLevel="0" collapsed="false">
      <c r="B36" s="49" t="s">
        <v>73</v>
      </c>
      <c r="C36" s="54" t="n">
        <f aca="false">wskaźniki!F21</f>
        <v>3.76990780147942</v>
      </c>
      <c r="D36" s="54" t="n">
        <f aca="false">wskaźniki!H21</f>
        <v>0.0335319456266605</v>
      </c>
      <c r="E36" s="54" t="n">
        <f aca="false">wskaźniki!J21</f>
        <v>0.816517205900476</v>
      </c>
      <c r="F36" s="54" t="n">
        <f aca="false">wskaźniki!L21</f>
        <v>0.0177690652038714</v>
      </c>
      <c r="G36" s="54" t="n">
        <f aca="false">wskaźniki!N21</f>
        <v>4.73516927900585</v>
      </c>
      <c r="H36" s="54" t="n">
        <f aca="false">wskaźniki!P21</f>
        <v>0.00229278260695114</v>
      </c>
      <c r="I36" s="54" t="n">
        <f aca="false">wskaźniki!R21</f>
        <v>0.021494836940167</v>
      </c>
      <c r="J36" s="51" t="n">
        <f aca="false">wskaźniki!T21</f>
        <v>0.39091943448517</v>
      </c>
      <c r="K36" s="45"/>
      <c r="N36" s="49" t="s">
        <v>73</v>
      </c>
      <c r="O36" s="80" t="n">
        <v>3.77</v>
      </c>
      <c r="P36" s="80" t="n">
        <v>0.034</v>
      </c>
      <c r="Q36" s="80" t="n">
        <v>0.817</v>
      </c>
      <c r="R36" s="80" t="n">
        <v>0.018</v>
      </c>
      <c r="S36" s="80" t="n">
        <v>4.735</v>
      </c>
      <c r="T36" s="80" t="n">
        <v>0.002</v>
      </c>
      <c r="U36" s="80" t="n">
        <v>0.021</v>
      </c>
      <c r="V36" s="80" t="n">
        <v>0.391</v>
      </c>
      <c r="W36" s="45"/>
    </row>
    <row r="37" customFormat="false" ht="12.8" hidden="false" customHeight="false" outlineLevel="0" collapsed="false">
      <c r="B37" s="55" t="s">
        <v>74</v>
      </c>
      <c r="C37" s="56" t="n">
        <f aca="false">wskaźniki!F22</f>
        <v>4.88410367902585</v>
      </c>
      <c r="D37" s="56" t="n">
        <f aca="false">wskaźniki!H22</f>
        <v>0.0480788117263049</v>
      </c>
      <c r="E37" s="56" t="n">
        <f aca="false">wskaźniki!J22</f>
        <v>0.599812492634267</v>
      </c>
      <c r="F37" s="56" t="n">
        <f aca="false">wskaźniki!L22</f>
        <v>0.0257983867799685</v>
      </c>
      <c r="G37" s="56" t="n">
        <f aca="false">wskaźniki!N22</f>
        <v>5.36313281537209</v>
      </c>
      <c r="H37" s="56" t="n">
        <f aca="false">wskaźniki!P22</f>
        <v>0.000586326972272011</v>
      </c>
      <c r="I37" s="56" t="n">
        <f aca="false">wskaźniki!R22</f>
        <v>0.0345932913640487</v>
      </c>
      <c r="J37" s="57" t="n">
        <f aca="false">wskaźniki!T22</f>
        <v>0.344760259695943</v>
      </c>
      <c r="K37" s="45"/>
      <c r="N37" s="55" t="s">
        <v>74</v>
      </c>
      <c r="O37" s="80" t="n">
        <v>4.884</v>
      </c>
      <c r="P37" s="80" t="n">
        <v>0.048</v>
      </c>
      <c r="Q37" s="80" t="n">
        <v>0.6</v>
      </c>
      <c r="R37" s="80" t="n">
        <v>0.026</v>
      </c>
      <c r="S37" s="80" t="n">
        <v>5.363</v>
      </c>
      <c r="T37" s="80" t="n">
        <v>0.001</v>
      </c>
      <c r="U37" s="80" t="n">
        <v>0.035</v>
      </c>
      <c r="V37" s="80" t="n">
        <v>0.345</v>
      </c>
      <c r="W37" s="45"/>
    </row>
    <row r="38" customFormat="false" ht="12.8" hidden="false" customHeight="false" outlineLevel="0" collapsed="false">
      <c r="B38" s="84" t="s">
        <v>87</v>
      </c>
      <c r="C38" s="85" t="n">
        <f aca="false">MIN(C6:C37)</f>
        <v>3.6557753049141</v>
      </c>
      <c r="D38" s="85" t="n">
        <f aca="false">MIN(D6:D37)</f>
        <v>0.0330904494344842</v>
      </c>
      <c r="E38" s="85" t="n">
        <f aca="false">MIN(E6:E37)</f>
        <v>0.517477902998941</v>
      </c>
      <c r="F38" s="85" t="n">
        <f aca="false">MIN(F6:F37)</f>
        <v>0.0177690652038714</v>
      </c>
      <c r="G38" s="85" t="n">
        <f aca="false">MIN(G6:G37)</f>
        <v>4.58921372200512</v>
      </c>
      <c r="H38" s="85" t="n">
        <f aca="false">MIN(H6:H37)</f>
        <v>0</v>
      </c>
      <c r="I38" s="85" t="n">
        <f aca="false">MIN(I6:I37)</f>
        <v>0.021494836940167</v>
      </c>
      <c r="J38" s="85" t="n">
        <f aca="false">MIN(J6:J37)</f>
        <v>0.285481098164516</v>
      </c>
      <c r="N38" s="84" t="s">
        <v>87</v>
      </c>
      <c r="O38" s="85" t="n">
        <f aca="false">MIN(O6:O37)</f>
        <v>3.656</v>
      </c>
      <c r="P38" s="85" t="n">
        <f aca="false">MIN(P6:P37)</f>
        <v>0.033</v>
      </c>
      <c r="Q38" s="85" t="n">
        <f aca="false">MIN(Q6:Q37)</f>
        <v>0.517</v>
      </c>
      <c r="R38" s="85" t="n">
        <f aca="false">MIN(R6:R37)</f>
        <v>0.018</v>
      </c>
      <c r="S38" s="85" t="n">
        <f aca="false">MIN(S6:S37)</f>
        <v>4.589</v>
      </c>
      <c r="T38" s="85" t="n">
        <f aca="false">MIN(T6:T37)</f>
        <v>0</v>
      </c>
      <c r="U38" s="85" t="n">
        <f aca="false">MIN(U6:U37)</f>
        <v>0.021</v>
      </c>
      <c r="V38" s="85" t="n">
        <f aca="false">MIN(V6:V37)</f>
        <v>0.285</v>
      </c>
    </row>
    <row r="39" customFormat="false" ht="12.8" hidden="false" customHeight="false" outlineLevel="0" collapsed="false">
      <c r="B39" s="86" t="s">
        <v>88</v>
      </c>
      <c r="C39" s="85" t="n">
        <f aca="false">MAX(C6:C37)</f>
        <v>7.17321213375065</v>
      </c>
      <c r="D39" s="85" t="n">
        <f aca="false">MAX(D6:D37)</f>
        <v>0.0548734957542501</v>
      </c>
      <c r="E39" s="85" t="n">
        <f aca="false">MAX(E6:E37)</f>
        <v>0.932030052719464</v>
      </c>
      <c r="F39" s="85" t="n">
        <f aca="false">MAX(F6:F37)</f>
        <v>0.034079565892291</v>
      </c>
      <c r="G39" s="85" t="n">
        <f aca="false">MAX(G6:G37)</f>
        <v>7.46875130236301</v>
      </c>
      <c r="H39" s="85" t="n">
        <f aca="false">MAX(H6:H37)</f>
        <v>0.00335536690937154</v>
      </c>
      <c r="I39" s="85" t="n">
        <f aca="false">MAX(I6:I37)</f>
        <v>0.125828302872732</v>
      </c>
      <c r="J39" s="85" t="n">
        <f aca="false">MAX(J6:J37)</f>
        <v>0.39091943448517</v>
      </c>
      <c r="N39" s="86" t="s">
        <v>88</v>
      </c>
      <c r="O39" s="85" t="n">
        <f aca="false">MAX(O6:O37)</f>
        <v>7.173</v>
      </c>
      <c r="P39" s="85" t="n">
        <f aca="false">MAX(P6:P37)</f>
        <v>0.054</v>
      </c>
      <c r="Q39" s="85" t="n">
        <f aca="false">MAX(Q6:Q37)</f>
        <v>0.932</v>
      </c>
      <c r="R39" s="85" t="n">
        <f aca="false">MAX(R6:R37)</f>
        <v>0.034</v>
      </c>
      <c r="S39" s="85" t="n">
        <f aca="false">MAX(S6:S37)</f>
        <v>7.469</v>
      </c>
      <c r="T39" s="85" t="n">
        <f aca="false">MAX(T6:T37)</f>
        <v>0.003</v>
      </c>
      <c r="U39" s="85" t="n">
        <f aca="false">MAX(U6:U37)</f>
        <v>0.123</v>
      </c>
      <c r="V39" s="85" t="n">
        <f aca="false">MAX(V6:V37)</f>
        <v>0.391</v>
      </c>
    </row>
    <row r="40" customFormat="false" ht="12.8" hidden="false" customHeight="false" outlineLevel="0" collapsed="false">
      <c r="B40" s="86" t="s">
        <v>89</v>
      </c>
      <c r="C40" s="85" t="n">
        <f aca="false">C39-C38</f>
        <v>3.51743682883654</v>
      </c>
      <c r="D40" s="85" t="n">
        <f aca="false">D39-D38</f>
        <v>0.0217830463197659</v>
      </c>
      <c r="E40" s="85" t="n">
        <f aca="false">E39-E38</f>
        <v>0.414552149720523</v>
      </c>
      <c r="F40" s="85" t="n">
        <f aca="false">F39-F38</f>
        <v>0.0163105006884196</v>
      </c>
      <c r="G40" s="85" t="n">
        <f aca="false">G39-G38</f>
        <v>2.87953758035789</v>
      </c>
      <c r="H40" s="85" t="n">
        <f aca="false">H39-H38</f>
        <v>0.00335536690937154</v>
      </c>
      <c r="I40" s="85" t="n">
        <f aca="false">I39-I38</f>
        <v>0.104333465932565</v>
      </c>
      <c r="J40" s="85" t="n">
        <f aca="false">J39-J38</f>
        <v>0.105438336320654</v>
      </c>
      <c r="N40" s="86" t="s">
        <v>89</v>
      </c>
      <c r="O40" s="85" t="n">
        <f aca="false">O39-O38</f>
        <v>3.517</v>
      </c>
      <c r="P40" s="85" t="n">
        <f aca="false">P39-P38</f>
        <v>0.021</v>
      </c>
      <c r="Q40" s="85" t="n">
        <f aca="false">Q39-Q38</f>
        <v>0.415</v>
      </c>
      <c r="R40" s="85" t="n">
        <f aca="false">R39-R38</f>
        <v>0.016</v>
      </c>
      <c r="S40" s="85" t="n">
        <f aca="false">S39-S38</f>
        <v>2.88</v>
      </c>
      <c r="T40" s="85" t="n">
        <f aca="false">T39-T38</f>
        <v>0.003</v>
      </c>
      <c r="U40" s="85" t="n">
        <f aca="false">U39-U38</f>
        <v>0.102</v>
      </c>
      <c r="V40" s="85" t="n">
        <f aca="false">V39-V38</f>
        <v>0.106</v>
      </c>
    </row>
    <row r="41" customFormat="false" ht="12.8" hidden="false" customHeight="false" outlineLevel="0" collapsed="false">
      <c r="B41" s="86" t="s">
        <v>90</v>
      </c>
      <c r="C41" s="85" t="n">
        <f aca="false">AVERAGE(C6:C37)</f>
        <v>5.18451744604265</v>
      </c>
      <c r="D41" s="85" t="n">
        <f aca="false">AVERAGE(D6:D37)</f>
        <v>0.0410939915289017</v>
      </c>
      <c r="E41" s="85" t="n">
        <f aca="false">AVERAGE(E6:E37)</f>
        <v>0.715808681969689</v>
      </c>
      <c r="F41" s="85" t="n">
        <f aca="false">AVERAGE(F6:F37)</f>
        <v>0.0249863687339296</v>
      </c>
      <c r="G41" s="85" t="n">
        <f aca="false">AVERAGE(G6:G37)</f>
        <v>6.12036031604649</v>
      </c>
      <c r="H41" s="85" t="n">
        <f aca="false">AVERAGE(H6:H37)</f>
        <v>0.00183241684377907</v>
      </c>
      <c r="I41" s="85" t="n">
        <f aca="false">AVERAGE(I6:I37)</f>
        <v>0.0651607383876144</v>
      </c>
      <c r="J41" s="85" t="n">
        <f aca="false">AVERAGE(J6:J37)</f>
        <v>0.336637460207341</v>
      </c>
      <c r="N41" s="86" t="s">
        <v>90</v>
      </c>
      <c r="O41" s="85" t="n">
        <f aca="false">AVERAGE(O6:O37)</f>
        <v>5.1845625</v>
      </c>
      <c r="P41" s="85" t="n">
        <f aca="false">AVERAGE(P6:P37)</f>
        <v>0.041</v>
      </c>
      <c r="Q41" s="85" t="n">
        <f aca="false">AVERAGE(Q6:Q37)</f>
        <v>0.71565625</v>
      </c>
      <c r="R41" s="85" t="n">
        <f aca="false">AVERAGE(R6:R37)</f>
        <v>0.02503125</v>
      </c>
      <c r="S41" s="85" t="n">
        <f aca="false">AVERAGE(S6:S37)</f>
        <v>6.1203125</v>
      </c>
      <c r="T41" s="85" t="n">
        <f aca="false">AVERAGE(T6:T37)</f>
        <v>0.00178125</v>
      </c>
      <c r="U41" s="85" t="n">
        <f aca="false">AVERAGE(U6:U37)</f>
        <v>0.06503125</v>
      </c>
      <c r="V41" s="85" t="n">
        <f aca="false">AVERAGE(V6:V37)</f>
        <v>0.336625</v>
      </c>
    </row>
    <row r="42" customFormat="false" ht="12.8" hidden="false" customHeight="false" outlineLevel="0" collapsed="false">
      <c r="B42" s="86" t="s">
        <v>91</v>
      </c>
      <c r="C42" s="85" t="n">
        <f aca="false">STDEVP(C6:C37)</f>
        <v>1.00622042866499</v>
      </c>
      <c r="D42" s="85" t="n">
        <f aca="false">STDEVP(D6:D37)</f>
        <v>0.00572193330385356</v>
      </c>
      <c r="E42" s="85" t="n">
        <f aca="false">STDEVP(E6:E37)</f>
        <v>0.113957583956315</v>
      </c>
      <c r="F42" s="85" t="n">
        <f aca="false">STDEVP(F6:F37)</f>
        <v>0.00452752556340273</v>
      </c>
      <c r="G42" s="85" t="n">
        <f aca="false">STDEVP(G6:G37)</f>
        <v>0.737595795321248</v>
      </c>
      <c r="H42" s="85" t="n">
        <f aca="false">STDEVP(H6:H37)</f>
        <v>0.000846841632953319</v>
      </c>
      <c r="I42" s="85" t="n">
        <f aca="false">STDEVP(I6:I37)</f>
        <v>0.0266051819815645</v>
      </c>
      <c r="J42" s="85" t="n">
        <f aca="false">STDEVP(J6:J37)</f>
        <v>0.0265198256171986</v>
      </c>
      <c r="N42" s="86" t="s">
        <v>91</v>
      </c>
      <c r="O42" s="85" t="n">
        <f aca="false">STDEVP(O6:O37)</f>
        <v>1.00624996700311</v>
      </c>
      <c r="P42" s="85" t="n">
        <f aca="false">STDEVP(P6:P37)</f>
        <v>0.00555090082779363</v>
      </c>
      <c r="Q42" s="85" t="n">
        <f aca="false">STDEVP(Q6:Q37)</f>
        <v>0.113952733999398</v>
      </c>
      <c r="R42" s="85" t="n">
        <f aca="false">STDEVP(R6:R37)</f>
        <v>0.004475519348355</v>
      </c>
      <c r="S42" s="85" t="n">
        <f aca="false">STDEVP(S6:S37)</f>
        <v>0.73762543160045</v>
      </c>
      <c r="T42" s="85" t="n">
        <f aca="false">STDEVP(T6:T37)</f>
        <v>0.000779998998396793</v>
      </c>
      <c r="U42" s="85" t="n">
        <f aca="false">STDEVP(U6:U37)</f>
        <v>0.0264379986655098</v>
      </c>
      <c r="V42" s="85" t="n">
        <f aca="false">STDEVP(V6:V37)</f>
        <v>0.026617369798686</v>
      </c>
    </row>
    <row r="43" customFormat="false" ht="12.8" hidden="false" customHeight="false" outlineLevel="0" collapsed="false">
      <c r="B43" s="86" t="s">
        <v>92</v>
      </c>
      <c r="C43" s="85" t="n">
        <f aca="false">QUARTILE(C6:C37,1)</f>
        <v>4.3682464721651</v>
      </c>
      <c r="D43" s="85" t="n">
        <f aca="false">QUARTILE(D6:D37,1)</f>
        <v>0.0367976327487932</v>
      </c>
      <c r="E43" s="85" t="n">
        <f aca="false">QUARTILE(E6:E37,1)</f>
        <v>0.613323271784795</v>
      </c>
      <c r="F43" s="85" t="n">
        <f aca="false">QUARTILE(F6:F37,1)</f>
        <v>0.0204677431797611</v>
      </c>
      <c r="G43" s="85" t="n">
        <f aca="false">QUARTILE(G6:G37,1)</f>
        <v>5.68050035960288</v>
      </c>
      <c r="H43" s="85" t="n">
        <f aca="false">QUARTILE(H6:H37,1)</f>
        <v>0.00108712247100394</v>
      </c>
      <c r="I43" s="85" t="n">
        <f aca="false">QUARTILE(I6:I37,1)</f>
        <v>0.0456930108567364</v>
      </c>
      <c r="J43" s="85" t="n">
        <f aca="false">QUARTILE(J6:J37,1)</f>
        <v>0.319266087669527</v>
      </c>
      <c r="N43" s="86" t="s">
        <v>92</v>
      </c>
      <c r="O43" s="85" t="n">
        <f aca="false">QUARTILE(O6:O37,1)</f>
        <v>4.36825</v>
      </c>
      <c r="P43" s="85" t="n">
        <f aca="false">QUARTILE(P6:P37,1)</f>
        <v>0.037</v>
      </c>
      <c r="Q43" s="85" t="n">
        <f aca="false">QUARTILE(Q6:Q37,1)</f>
        <v>0.6135</v>
      </c>
      <c r="R43" s="85" t="n">
        <f aca="false">QUARTILE(R6:R37,1)</f>
        <v>0.02075</v>
      </c>
      <c r="S43" s="85" t="n">
        <f aca="false">QUARTILE(S6:S37,1)</f>
        <v>5.68075</v>
      </c>
      <c r="T43" s="85" t="n">
        <f aca="false">QUARTILE(T6:T37,1)</f>
        <v>0.001</v>
      </c>
      <c r="U43" s="85" t="n">
        <f aca="false">QUARTILE(U6:U37,1)</f>
        <v>0.0455</v>
      </c>
      <c r="V43" s="85" t="n">
        <f aca="false">QUARTILE(V6:V37,1)</f>
        <v>0.3195</v>
      </c>
    </row>
    <row r="44" customFormat="false" ht="12.8" hidden="false" customHeight="false" outlineLevel="0" collapsed="false">
      <c r="B44" s="86" t="s">
        <v>93</v>
      </c>
      <c r="C44" s="85" t="n">
        <f aca="false">QUARTILE(C6:C37,3)</f>
        <v>6.08738544050112</v>
      </c>
      <c r="D44" s="85" t="n">
        <f aca="false">QUARTILE(D6:D37,3)</f>
        <v>0.043171953574719</v>
      </c>
      <c r="E44" s="85" t="n">
        <f aca="false">QUARTILE(E6:E37,3)</f>
        <v>0.809443125298773</v>
      </c>
      <c r="F44" s="85" t="n">
        <f aca="false">QUARTILE(F6:F37,3)</f>
        <v>0.0280747339484993</v>
      </c>
      <c r="G44" s="85" t="n">
        <f aca="false">QUARTILE(G6:G37,3)</f>
        <v>6.74346984655757</v>
      </c>
      <c r="H44" s="85" t="n">
        <f aca="false">QUARTILE(H6:H37,3)</f>
        <v>0.00236220242932333</v>
      </c>
      <c r="I44" s="85" t="n">
        <f aca="false">QUARTILE(I6:I37,3)</f>
        <v>0.0764238598480207</v>
      </c>
      <c r="J44" s="85" t="n">
        <f aca="false">QUARTILE(J6:J37,3)</f>
        <v>0.348509056504204</v>
      </c>
      <c r="N44" s="86" t="s">
        <v>93</v>
      </c>
      <c r="O44" s="85" t="n">
        <f aca="false">QUARTILE(O6:O37,3)</f>
        <v>6.087</v>
      </c>
      <c r="P44" s="85" t="n">
        <f aca="false">QUARTILE(P6:P37,3)</f>
        <v>0.04275</v>
      </c>
      <c r="Q44" s="85" t="n">
        <f aca="false">QUARTILE(Q6:Q37,3)</f>
        <v>0.80925</v>
      </c>
      <c r="R44" s="85" t="n">
        <f aca="false">QUARTILE(R6:R37,3)</f>
        <v>0.028</v>
      </c>
      <c r="S44" s="85" t="n">
        <f aca="false">QUARTILE(S6:S37,3)</f>
        <v>6.7435</v>
      </c>
      <c r="T44" s="85" t="n">
        <f aca="false">QUARTILE(T6:T37,3)</f>
        <v>0.002</v>
      </c>
      <c r="U44" s="85" t="n">
        <f aca="false">QUARTILE(U6:U37,3)</f>
        <v>0.0765</v>
      </c>
      <c r="V44" s="85" t="n">
        <f aca="false">QUARTILE(V6:V37,3)</f>
        <v>0.34825</v>
      </c>
    </row>
    <row r="45" customFormat="false" ht="12.8" hidden="false" customHeight="false" outlineLevel="0" collapsed="false">
      <c r="B45" s="86" t="s">
        <v>94</v>
      </c>
      <c r="C45" s="85" t="n">
        <f aca="false">C44-C43</f>
        <v>1.71913896833602</v>
      </c>
      <c r="D45" s="85" t="n">
        <f aca="false">D44-D43</f>
        <v>0.00637432082592581</v>
      </c>
      <c r="E45" s="85" t="n">
        <f aca="false">E44-E43</f>
        <v>0.196119853513979</v>
      </c>
      <c r="F45" s="85" t="n">
        <f aca="false">F44-F43</f>
        <v>0.00760699076873816</v>
      </c>
      <c r="G45" s="85" t="n">
        <f aca="false">G44-G43</f>
        <v>1.06296948695468</v>
      </c>
      <c r="H45" s="85" t="n">
        <f aca="false">H44-H43</f>
        <v>0.00127507995831938</v>
      </c>
      <c r="I45" s="85" t="n">
        <f aca="false">I44-I43</f>
        <v>0.0307308489912843</v>
      </c>
      <c r="J45" s="85" t="n">
        <f aca="false">J44-J43</f>
        <v>0.0292429688346766</v>
      </c>
      <c r="N45" s="86" t="s">
        <v>94</v>
      </c>
      <c r="O45" s="85" t="n">
        <f aca="false">O44-O43</f>
        <v>1.71875</v>
      </c>
      <c r="P45" s="85" t="n">
        <f aca="false">P44-P43</f>
        <v>0.00575000000000001</v>
      </c>
      <c r="Q45" s="85" t="n">
        <f aca="false">Q44-Q43</f>
        <v>0.19575</v>
      </c>
      <c r="R45" s="85" t="n">
        <f aca="false">R44-R43</f>
        <v>0.00725</v>
      </c>
      <c r="S45" s="85" t="n">
        <f aca="false">S44-S43</f>
        <v>1.06275</v>
      </c>
      <c r="T45" s="85" t="n">
        <f aca="false">T44-T43</f>
        <v>0.001</v>
      </c>
      <c r="U45" s="85" t="n">
        <f aca="false">U44-U43</f>
        <v>0.031</v>
      </c>
      <c r="V45" s="85" t="n">
        <f aca="false">V44-V43</f>
        <v>0.0287499999999999</v>
      </c>
    </row>
    <row r="46" customFormat="false" ht="12.8" hidden="false" customHeight="false" outlineLevel="0" collapsed="false">
      <c r="B46" s="84" t="s">
        <v>95</v>
      </c>
      <c r="C46" s="85" t="n">
        <f aca="false">C43-1.5*C45</f>
        <v>1.78953801966108</v>
      </c>
      <c r="D46" s="85" t="n">
        <f aca="false">D43-1.5*D45</f>
        <v>0.0272361515099045</v>
      </c>
      <c r="E46" s="85" t="n">
        <f aca="false">E43-1.5*E45</f>
        <v>0.319143491513827</v>
      </c>
      <c r="F46" s="85" t="n">
        <f aca="false">F43-1.5*F45</f>
        <v>0.00905725702665389</v>
      </c>
      <c r="G46" s="85" t="n">
        <f aca="false">G43-1.5*G45</f>
        <v>4.08604612917086</v>
      </c>
      <c r="H46" s="85" t="n">
        <f aca="false">H43-1.5*H45</f>
        <v>-0.000825497466475133</v>
      </c>
      <c r="I46" s="85" t="n">
        <f aca="false">I43-1.5*I45</f>
        <v>-0.000403262630190117</v>
      </c>
      <c r="J46" s="85" t="n">
        <f aca="false">J43-1.5*J45</f>
        <v>0.275401634417512</v>
      </c>
      <c r="N46" s="84" t="s">
        <v>95</v>
      </c>
      <c r="O46" s="85" t="n">
        <f aca="false">O43-1.5*O45</f>
        <v>1.790125</v>
      </c>
      <c r="P46" s="85" t="n">
        <f aca="false">P43-1.5*P45</f>
        <v>0.028375</v>
      </c>
      <c r="Q46" s="85" t="n">
        <f aca="false">Q43-1.5*Q45</f>
        <v>0.319875</v>
      </c>
      <c r="R46" s="85" t="n">
        <f aca="false">R43-1.5*R45</f>
        <v>0.009875</v>
      </c>
      <c r="S46" s="85" t="n">
        <f aca="false">S43-1.5*S45</f>
        <v>4.086625</v>
      </c>
      <c r="T46" s="85" t="n">
        <f aca="false">T43-1.5*T45</f>
        <v>-0.0005</v>
      </c>
      <c r="U46" s="85" t="n">
        <f aca="false">U43-1.5*U45</f>
        <v>-0.001</v>
      </c>
      <c r="V46" s="85" t="n">
        <f aca="false">V43-1.5*V45</f>
        <v>0.276375</v>
      </c>
    </row>
    <row r="47" customFormat="false" ht="12.8" hidden="false" customHeight="false" outlineLevel="0" collapsed="false">
      <c r="B47" s="84" t="s">
        <v>96</v>
      </c>
      <c r="C47" s="85" t="n">
        <f aca="false">C44+1.5*C45</f>
        <v>8.66609389300514</v>
      </c>
      <c r="D47" s="85" t="n">
        <f aca="false">D44+1.5*D45</f>
        <v>0.0527334348136078</v>
      </c>
      <c r="E47" s="85" t="n">
        <f aca="false">E44+1.5*E45</f>
        <v>1.10362290556974</v>
      </c>
      <c r="F47" s="85" t="n">
        <f aca="false">F44+1.5*F45</f>
        <v>0.0394852201016065</v>
      </c>
      <c r="G47" s="85" t="n">
        <f aca="false">G44+1.5*G45</f>
        <v>8.33792407698959</v>
      </c>
      <c r="H47" s="85" t="n">
        <f aca="false">H44+1.5*H45</f>
        <v>0.0042748223668024</v>
      </c>
      <c r="I47" s="85" t="n">
        <f aca="false">I44+1.5*I45</f>
        <v>0.122520133334947</v>
      </c>
      <c r="J47" s="85" t="n">
        <f aca="false">J44+1.5*J45</f>
        <v>0.392373509756219</v>
      </c>
      <c r="N47" s="84" t="s">
        <v>96</v>
      </c>
      <c r="O47" s="85" t="n">
        <f aca="false">O44+1.5*O45</f>
        <v>8.665125</v>
      </c>
      <c r="P47" s="85" t="n">
        <f aca="false">P44+1.5*P45</f>
        <v>0.051375</v>
      </c>
      <c r="Q47" s="85" t="n">
        <f aca="false">Q44+1.5*Q45</f>
        <v>1.102875</v>
      </c>
      <c r="R47" s="85" t="n">
        <f aca="false">R44+1.5*R45</f>
        <v>0.038875</v>
      </c>
      <c r="S47" s="85" t="n">
        <f aca="false">S44+1.5*S45</f>
        <v>8.337625</v>
      </c>
      <c r="T47" s="85" t="n">
        <f aca="false">T44+1.5*T45</f>
        <v>0.0035</v>
      </c>
      <c r="U47" s="85" t="n">
        <f aca="false">U44+1.5*U45</f>
        <v>0.123</v>
      </c>
      <c r="V47" s="85" t="n">
        <f aca="false">V44+1.5*V45</f>
        <v>0.391375</v>
      </c>
    </row>
    <row r="48" customFormat="false" ht="12.8" hidden="false" customHeight="false" outlineLevel="0" collapsed="false">
      <c r="B48" s="84" t="s">
        <v>97</v>
      </c>
      <c r="C48" s="87" t="n">
        <f aca="false">IF(C38&lt;C46,1,0)</f>
        <v>0</v>
      </c>
      <c r="D48" s="87" t="n">
        <f aca="false">IF(D38&lt;D46,1,0)</f>
        <v>0</v>
      </c>
      <c r="E48" s="87" t="n">
        <f aca="false">IF(E38&lt;E46,1,0)</f>
        <v>0</v>
      </c>
      <c r="F48" s="87" t="n">
        <f aca="false">IF(F38&lt;F46,1,0)</f>
        <v>0</v>
      </c>
      <c r="G48" s="87" t="n">
        <f aca="false">IF(G38&lt;G46,1,0)</f>
        <v>0</v>
      </c>
      <c r="H48" s="87" t="n">
        <f aca="false">IF(H38&lt;H46,1,0)</f>
        <v>0</v>
      </c>
      <c r="I48" s="87" t="n">
        <f aca="false">IF(I38&lt;I46,1,0)</f>
        <v>0</v>
      </c>
      <c r="J48" s="87" t="n">
        <f aca="false">IF(J38&lt;J46,1,0)</f>
        <v>0</v>
      </c>
      <c r="N48" s="84" t="s">
        <v>97</v>
      </c>
      <c r="O48" s="87" t="n">
        <f aca="false">IF(O38&lt;O46,1,0)</f>
        <v>0</v>
      </c>
      <c r="P48" s="87" t="n">
        <f aca="false">IF(P38&lt;P46,1,0)</f>
        <v>0</v>
      </c>
      <c r="Q48" s="87" t="n">
        <f aca="false">IF(Q38&lt;Q46,1,0)</f>
        <v>0</v>
      </c>
      <c r="R48" s="87" t="n">
        <f aca="false">IF(R38&lt;R46,1,0)</f>
        <v>0</v>
      </c>
      <c r="S48" s="87" t="n">
        <f aca="false">IF(S38&lt;S46,1,0)</f>
        <v>0</v>
      </c>
      <c r="T48" s="87" t="n">
        <f aca="false">IF(T38&lt;T46,1,0)</f>
        <v>0</v>
      </c>
      <c r="U48" s="87" t="n">
        <f aca="false">IF(U38&lt;U46,1,0)</f>
        <v>0</v>
      </c>
      <c r="V48" s="87" t="n">
        <f aca="false">IF(V38&lt;V46,1,0)</f>
        <v>0</v>
      </c>
    </row>
    <row r="49" customFormat="false" ht="12.8" hidden="false" customHeight="false" outlineLevel="0" collapsed="false">
      <c r="B49" s="84" t="s">
        <v>98</v>
      </c>
      <c r="C49" s="87" t="n">
        <f aca="false">IF(C39&gt;C47,1,0)</f>
        <v>0</v>
      </c>
      <c r="D49" s="87" t="n">
        <f aca="false">IF(D39&gt;D47,1,0)</f>
        <v>1</v>
      </c>
      <c r="E49" s="87" t="n">
        <f aca="false">IF(E39&gt;E47,1,0)</f>
        <v>0</v>
      </c>
      <c r="F49" s="87" t="n">
        <f aca="false">IF(F39&gt;F47,1,0)</f>
        <v>0</v>
      </c>
      <c r="G49" s="87" t="n">
        <f aca="false">IF(G39&gt;G47,1,0)</f>
        <v>0</v>
      </c>
      <c r="H49" s="87" t="n">
        <f aca="false">IF(H39&gt;H47,1,0)</f>
        <v>0</v>
      </c>
      <c r="I49" s="87" t="n">
        <f aca="false">IF(I39&gt;I47,1,0)</f>
        <v>1</v>
      </c>
      <c r="J49" s="87" t="n">
        <f aca="false">IF(J39&gt;J47,1,0)</f>
        <v>0</v>
      </c>
      <c r="N49" s="84" t="s">
        <v>98</v>
      </c>
      <c r="O49" s="87" t="n">
        <f aca="false">IF(O39&gt;O47,1,0)</f>
        <v>0</v>
      </c>
      <c r="P49" s="87" t="n">
        <f aca="false">IF(P39&gt;P47,1,0)</f>
        <v>1</v>
      </c>
      <c r="Q49" s="87" t="n">
        <f aca="false">IF(Q39&gt;Q47,1,0)</f>
        <v>0</v>
      </c>
      <c r="R49" s="87" t="n">
        <f aca="false">IF(R39&gt;R47,1,0)</f>
        <v>0</v>
      </c>
      <c r="S49" s="87" t="n">
        <f aca="false">IF(S39&gt;S47,1,0)</f>
        <v>0</v>
      </c>
      <c r="T49" s="87" t="n">
        <f aca="false">IF(T39&gt;T47,1,0)</f>
        <v>0</v>
      </c>
      <c r="U49" s="87" t="n">
        <f aca="false">IF(U39&gt;U47,1,0)</f>
        <v>0</v>
      </c>
      <c r="V49" s="87" t="n">
        <f aca="false">IF(V39&gt;V47,1,0)</f>
        <v>0</v>
      </c>
    </row>
  </sheetData>
  <mergeCells count="6">
    <mergeCell ref="B2:J2"/>
    <mergeCell ref="N2:U2"/>
    <mergeCell ref="K5:K21"/>
    <mergeCell ref="W5:W21"/>
    <mergeCell ref="K22:K37"/>
    <mergeCell ref="W22:W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3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5" activeCellId="0" sqref="N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13" min="13" style="0" width="21.22"/>
  </cols>
  <sheetData>
    <row r="2" customFormat="false" ht="12.8" hidden="false" customHeight="false" outlineLevel="0" collapsed="false">
      <c r="J2" s="28"/>
      <c r="K2" s="0" t="s">
        <v>56</v>
      </c>
    </row>
    <row r="3" customFormat="false" ht="15" hidden="false" customHeight="false" outlineLevel="0" collapsed="false">
      <c r="B3" s="88" t="s">
        <v>99</v>
      </c>
      <c r="C3" s="88"/>
      <c r="D3" s="88"/>
      <c r="E3" s="88"/>
      <c r="F3" s="88"/>
      <c r="G3" s="88"/>
      <c r="M3" s="88" t="s">
        <v>100</v>
      </c>
      <c r="N3" s="88"/>
      <c r="O3" s="88"/>
      <c r="P3" s="88"/>
      <c r="Q3" s="88"/>
      <c r="R3" s="88"/>
      <c r="S3" s="88"/>
      <c r="T3" s="88"/>
      <c r="U3" s="88"/>
    </row>
    <row r="5" customFormat="false" ht="12.8" hidden="false" customHeight="false" outlineLevel="0" collapsed="false">
      <c r="A5" s="89" t="s">
        <v>25</v>
      </c>
      <c r="B5" s="90" t="s">
        <v>101</v>
      </c>
      <c r="C5" s="90" t="s">
        <v>102</v>
      </c>
      <c r="D5" s="90" t="s">
        <v>103</v>
      </c>
      <c r="E5" s="90" t="s">
        <v>104</v>
      </c>
      <c r="F5" s="90" t="s">
        <v>105</v>
      </c>
      <c r="G5" s="90" t="s">
        <v>106</v>
      </c>
      <c r="H5" s="90" t="s">
        <v>107</v>
      </c>
      <c r="I5" s="90" t="s">
        <v>108</v>
      </c>
      <c r="J5" s="91" t="n">
        <v>2015</v>
      </c>
      <c r="M5" s="89" t="s">
        <v>25</v>
      </c>
      <c r="N5" s="90" t="s">
        <v>109</v>
      </c>
      <c r="O5" s="90" t="s">
        <v>110</v>
      </c>
      <c r="P5" s="90" t="s">
        <v>111</v>
      </c>
      <c r="Q5" s="90" t="s">
        <v>112</v>
      </c>
      <c r="R5" s="90" t="s">
        <v>113</v>
      </c>
      <c r="S5" s="90" t="s">
        <v>114</v>
      </c>
      <c r="T5" s="90" t="s">
        <v>115</v>
      </c>
      <c r="U5" s="90" t="s">
        <v>116</v>
      </c>
      <c r="V5" s="91" t="n">
        <v>2015</v>
      </c>
    </row>
    <row r="6" customFormat="false" ht="12.8" hidden="false" customHeight="false" outlineLevel="0" collapsed="false">
      <c r="A6" s="46" t="s">
        <v>59</v>
      </c>
      <c r="B6" s="65" t="n">
        <f aca="false">('korekta elemen.o.'!O6-'korekta elemen.o.'!O$38)/'korekta elemen.o.'!O$40</f>
        <v>0.423656525447825</v>
      </c>
      <c r="C6" s="65" t="n">
        <f aca="false">('korekta elemen.o.'!P6-'korekta elemen.o.'!P$38)/'korekta elemen.o.'!P$40</f>
        <v>0.285714285714286</v>
      </c>
      <c r="D6" s="65" t="n">
        <f aca="false">('korekta elemen.o.'!Q6-'korekta elemen.o.'!Q$38)/'korekta elemen.o.'!Q$40</f>
        <v>0.571084337349398</v>
      </c>
      <c r="E6" s="65" t="n">
        <f aca="false">('korekta elemen.o.'!R6-'korekta elemen.o.'!R$38)/'korekta elemen.o.'!R$40</f>
        <v>0.5625</v>
      </c>
      <c r="F6" s="65" t="n">
        <f aca="false">('korekta elemen.o.'!S6-'korekta elemen.o.'!S$38)/'korekta elemen.o.'!S$40</f>
        <v>0.427083333333333</v>
      </c>
      <c r="G6" s="65" t="n">
        <f aca="false">('korekta elemen.o.'!T6-'korekta elemen.o.'!T$38)/'korekta elemen.o.'!T$40</f>
        <v>0.666666666666667</v>
      </c>
      <c r="H6" s="65" t="n">
        <f aca="false">('korekta elemen.o.'!U6-'korekta elemen.o.'!U$38)/'korekta elemen.o.'!U$40</f>
        <v>0.5</v>
      </c>
      <c r="I6" s="65" t="n">
        <f aca="false">('korekta elemen.o.'!V6-'korekta elemen.o.'!V$38)/'korekta elemen.o.'!V$40</f>
        <v>0.594339622641509</v>
      </c>
      <c r="J6" s="91"/>
      <c r="M6" s="46" t="s">
        <v>59</v>
      </c>
      <c r="N6" s="50" t="n">
        <f aca="false">('korekta elemen.o.'!O6-'korekta elemen.o.'!O$41)/'korekta elemen.o.'!O$42</f>
        <v>-0.0383229826231459</v>
      </c>
      <c r="O6" s="50" t="n">
        <f aca="false">('korekta elemen.o.'!P6-'korekta elemen.o.'!P$41)/'korekta elemen.o.'!P$42</f>
        <v>-0.360301879288837</v>
      </c>
      <c r="P6" s="50" t="n">
        <f aca="false">('korekta elemen.o.'!Q6-'korekta elemen.o.'!Q$41)/'korekta elemen.o.'!Q$42</f>
        <v>0.336488196941396</v>
      </c>
      <c r="Q6" s="50" t="n">
        <f aca="false">('korekta elemen.o.'!R6-'korekta elemen.o.'!R$41)/'korekta elemen.o.'!R$42</f>
        <v>0.439893082067361</v>
      </c>
      <c r="R6" s="50" t="n">
        <f aca="false">('korekta elemen.o.'!S6-'korekta elemen.o.'!S$41)/'korekta elemen.o.'!S$42</f>
        <v>-0.408489847409727</v>
      </c>
      <c r="S6" s="50" t="n">
        <f aca="false">('korekta elemen.o.'!T6-'korekta elemen.o.'!T$41)/'korekta elemen.o.'!T$42</f>
        <v>0.28044907807525</v>
      </c>
      <c r="T6" s="50" t="n">
        <f aca="false">('korekta elemen.o.'!U6-'korekta elemen.o.'!U$41)/'korekta elemen.o.'!U$42</f>
        <v>0.263588408796283</v>
      </c>
      <c r="U6" s="50" t="n">
        <f aca="false">('korekta elemen.o.'!V6-'korekta elemen.o.'!V$41)/'korekta elemen.o.'!V$42</f>
        <v>0.427352517774369</v>
      </c>
      <c r="V6" s="91"/>
    </row>
    <row r="7" customFormat="false" ht="12.8" hidden="false" customHeight="false" outlineLevel="0" collapsed="false">
      <c r="A7" s="49" t="s">
        <v>60</v>
      </c>
      <c r="B7" s="65" t="n">
        <f aca="false">('korekta elemen.o.'!O7-'korekta elemen.o.'!O$38)/'korekta elemen.o.'!O$40</f>
        <v>0.354563548478817</v>
      </c>
      <c r="C7" s="65" t="n">
        <f aca="false">('korekta elemen.o.'!P7-'korekta elemen.o.'!P$38)/'korekta elemen.o.'!P$40</f>
        <v>0.428571428571429</v>
      </c>
      <c r="D7" s="65" t="n">
        <f aca="false">('korekta elemen.o.'!Q7-'korekta elemen.o.'!Q$38)/'korekta elemen.o.'!Q$40</f>
        <v>0.332530120481928</v>
      </c>
      <c r="E7" s="65" t="n">
        <f aca="false">('korekta elemen.o.'!R7-'korekta elemen.o.'!R$38)/'korekta elemen.o.'!R$40</f>
        <v>0.1875</v>
      </c>
      <c r="F7" s="65" t="n">
        <f aca="false">('korekta elemen.o.'!S7-'korekta elemen.o.'!S$38)/'korekta elemen.o.'!S$40</f>
        <v>0.394097222222222</v>
      </c>
      <c r="G7" s="65" t="n">
        <f aca="false">('korekta elemen.o.'!T7-'korekta elemen.o.'!T$38)/'korekta elemen.o.'!T$40</f>
        <v>1</v>
      </c>
      <c r="H7" s="65" t="n">
        <f aca="false">('korekta elemen.o.'!U7-'korekta elemen.o.'!U$38)/'korekta elemen.o.'!U$40</f>
        <v>0.588235294117647</v>
      </c>
      <c r="I7" s="65" t="n">
        <f aca="false">('korekta elemen.o.'!V7-'korekta elemen.o.'!V$38)/'korekta elemen.o.'!V$40</f>
        <v>0.0566037735849057</v>
      </c>
      <c r="J7" s="91"/>
      <c r="M7" s="49" t="s">
        <v>60</v>
      </c>
      <c r="N7" s="50" t="n">
        <f aca="false">('korekta elemen.o.'!O7-'korekta elemen.o.'!O$41)/'korekta elemen.o.'!O$42</f>
        <v>-0.279813673771909</v>
      </c>
      <c r="O7" s="50" t="n">
        <f aca="false">('korekta elemen.o.'!P7-'korekta elemen.o.'!P$41)/'korekta elemen.o.'!P$42</f>
        <v>0.180150939644417</v>
      </c>
      <c r="P7" s="50" t="n">
        <f aca="false">('korekta elemen.o.'!Q7-'korekta elemen.o.'!Q$41)/'korekta elemen.o.'!Q$42</f>
        <v>-0.532293064599228</v>
      </c>
      <c r="Q7" s="50" t="n">
        <f aca="false">('korekta elemen.o.'!R7-'korekta elemen.o.'!R$41)/'korekta elemen.o.'!R$42</f>
        <v>-0.900733453756984</v>
      </c>
      <c r="R7" s="50" t="n">
        <f aca="false">('korekta elemen.o.'!S7-'korekta elemen.o.'!S$41)/'korekta elemen.o.'!S$42</f>
        <v>-0.537281502266142</v>
      </c>
      <c r="S7" s="50" t="n">
        <f aca="false">('korekta elemen.o.'!T7-'korekta elemen.o.'!T$41)/'korekta elemen.o.'!T$42</f>
        <v>1.56250200641926</v>
      </c>
      <c r="T7" s="50" t="n">
        <f aca="false">('korekta elemen.o.'!U7-'korekta elemen.o.'!U$41)/'korekta elemen.o.'!U$42</f>
        <v>0.604007519708075</v>
      </c>
      <c r="U7" s="50" t="n">
        <f aca="false">('korekta elemen.o.'!V7-'korekta elemen.o.'!V$41)/'korekta elemen.o.'!V$42</f>
        <v>-1.7141062526115</v>
      </c>
      <c r="V7" s="91"/>
    </row>
    <row r="8" customFormat="false" ht="12.8" hidden="false" customHeight="false" outlineLevel="0" collapsed="false">
      <c r="A8" s="49" t="s">
        <v>61</v>
      </c>
      <c r="B8" s="65" t="n">
        <f aca="false">('korekta elemen.o.'!O8-'korekta elemen.o.'!O$38)/'korekta elemen.o.'!O$40</f>
        <v>0.637190787603071</v>
      </c>
      <c r="C8" s="65" t="n">
        <f aca="false">('korekta elemen.o.'!P8-'korekta elemen.o.'!P$38)/'korekta elemen.o.'!P$40</f>
        <v>0.380952380952381</v>
      </c>
      <c r="D8" s="65" t="n">
        <f aca="false">('korekta elemen.o.'!Q8-'korekta elemen.o.'!Q$38)/'korekta elemen.o.'!Q$40</f>
        <v>0.857831325301205</v>
      </c>
      <c r="E8" s="65" t="n">
        <f aca="false">('korekta elemen.o.'!R8-'korekta elemen.o.'!R$38)/'korekta elemen.o.'!R$40</f>
        <v>0.5625</v>
      </c>
      <c r="F8" s="65" t="n">
        <f aca="false">('korekta elemen.o.'!S8-'korekta elemen.o.'!S$38)/'korekta elemen.o.'!S$40</f>
        <v>0.735069444444444</v>
      </c>
      <c r="G8" s="65" t="n">
        <f aca="false">('korekta elemen.o.'!T8-'korekta elemen.o.'!T$38)/'korekta elemen.o.'!T$40</f>
        <v>0.666666666666667</v>
      </c>
      <c r="H8" s="65" t="n">
        <f aca="false">('korekta elemen.o.'!U8-'korekta elemen.o.'!U$38)/'korekta elemen.o.'!U$40</f>
        <v>0.441176470588235</v>
      </c>
      <c r="I8" s="65" t="n">
        <f aca="false">('korekta elemen.o.'!V8-'korekta elemen.o.'!V$38)/'korekta elemen.o.'!V$40</f>
        <v>0.924528301886792</v>
      </c>
      <c r="J8" s="91"/>
      <c r="M8" s="49" t="s">
        <v>61</v>
      </c>
      <c r="N8" s="50" t="n">
        <f aca="false">('korekta elemen.o.'!O8-'korekta elemen.o.'!O$41)/'korekta elemen.o.'!O$42</f>
        <v>0.708012445577353</v>
      </c>
      <c r="O8" s="50" t="n">
        <f aca="false">('korekta elemen.o.'!P8-'korekta elemen.o.'!P$41)/'korekta elemen.o.'!P$42</f>
        <v>0</v>
      </c>
      <c r="P8" s="50" t="n">
        <f aca="false">('korekta elemen.o.'!Q8-'korekta elemen.o.'!Q$41)/'korekta elemen.o.'!Q$42</f>
        <v>1.38078082444982</v>
      </c>
      <c r="Q8" s="50" t="n">
        <f aca="false">('korekta elemen.o.'!R8-'korekta elemen.o.'!R$41)/'korekta elemen.o.'!R$42</f>
        <v>0.439893082067361</v>
      </c>
      <c r="R8" s="50" t="n">
        <f aca="false">('korekta elemen.o.'!S8-'korekta elemen.o.'!S$41)/'korekta elemen.o.'!S$42</f>
        <v>0.794017498460179</v>
      </c>
      <c r="S8" s="50" t="n">
        <f aca="false">('korekta elemen.o.'!T8-'korekta elemen.o.'!T$41)/'korekta elemen.o.'!T$42</f>
        <v>0.28044907807525</v>
      </c>
      <c r="T8" s="50" t="n">
        <f aca="false">('korekta elemen.o.'!U8-'korekta elemen.o.'!U$41)/'korekta elemen.o.'!U$42</f>
        <v>0.0366423348550884</v>
      </c>
      <c r="U8" s="50" t="n">
        <f aca="false">('korekta elemen.o.'!V8-'korekta elemen.o.'!V$41)/'korekta elemen.o.'!V$42</f>
        <v>1.74228334169552</v>
      </c>
      <c r="V8" s="91"/>
    </row>
    <row r="9" customFormat="false" ht="12.8" hidden="false" customHeight="false" outlineLevel="0" collapsed="false">
      <c r="A9" s="49" t="s">
        <v>62</v>
      </c>
      <c r="B9" s="65" t="n">
        <f aca="false">('korekta elemen.o.'!O9-'korekta elemen.o.'!O$38)/'korekta elemen.o.'!O$40</f>
        <v>0.16946261017913</v>
      </c>
      <c r="C9" s="65" t="n">
        <f aca="false">('korekta elemen.o.'!P9-'korekta elemen.o.'!P$38)/'korekta elemen.o.'!P$40</f>
        <v>0.80952380952381</v>
      </c>
      <c r="D9" s="65" t="n">
        <f aca="false">('korekta elemen.o.'!Q9-'korekta elemen.o.'!Q$38)/'korekta elemen.o.'!Q$40</f>
        <v>0.0867469879518073</v>
      </c>
      <c r="E9" s="65" t="n">
        <f aca="false">('korekta elemen.o.'!R9-'korekta elemen.o.'!R$38)/'korekta elemen.o.'!R$40</f>
        <v>0.5</v>
      </c>
      <c r="F9" s="65" t="n">
        <f aca="false">('korekta elemen.o.'!S9-'korekta elemen.o.'!S$38)/'korekta elemen.o.'!S$40</f>
        <v>0.334027777777778</v>
      </c>
      <c r="G9" s="65" t="n">
        <f aca="false">('korekta elemen.o.'!T9-'korekta elemen.o.'!T$38)/'korekta elemen.o.'!T$40</f>
        <v>0.333333333333333</v>
      </c>
      <c r="H9" s="65" t="n">
        <f aca="false">('korekta elemen.o.'!U9-'korekta elemen.o.'!U$38)/'korekta elemen.o.'!U$40</f>
        <v>0.196078431372549</v>
      </c>
      <c r="I9" s="65" t="n">
        <f aca="false">('korekta elemen.o.'!V9-'korekta elemen.o.'!V$38)/'korekta elemen.o.'!V$40</f>
        <v>0.235849056603774</v>
      </c>
      <c r="J9" s="91"/>
      <c r="M9" s="49" t="s">
        <v>62</v>
      </c>
      <c r="N9" s="50" t="n">
        <f aca="false">('korekta elemen.o.'!O9-'korekta elemen.o.'!O$41)/'korekta elemen.o.'!O$42</f>
        <v>-0.926770216726003</v>
      </c>
      <c r="O9" s="50" t="n">
        <f aca="false">('korekta elemen.o.'!P9-'korekta elemen.o.'!P$41)/'korekta elemen.o.'!P$42</f>
        <v>1.62135845679976</v>
      </c>
      <c r="P9" s="50" t="n">
        <f aca="false">('korekta elemen.o.'!Q9-'korekta elemen.o.'!Q$41)/'korekta elemen.o.'!Q$42</f>
        <v>-1.42740103103502</v>
      </c>
      <c r="Q9" s="50" t="n">
        <f aca="false">('korekta elemen.o.'!R9-'korekta elemen.o.'!R$41)/'korekta elemen.o.'!R$42</f>
        <v>0.216455326096636</v>
      </c>
      <c r="R9" s="50" t="n">
        <f aca="false">('korekta elemen.o.'!S9-'korekta elemen.o.'!S$41)/'korekta elemen.o.'!S$42</f>
        <v>-0.771817884267826</v>
      </c>
      <c r="S9" s="50" t="n">
        <f aca="false">('korekta elemen.o.'!T9-'korekta elemen.o.'!T$41)/'korekta elemen.o.'!T$42</f>
        <v>-1.00160385026876</v>
      </c>
      <c r="T9" s="50" t="n">
        <f aca="false">('korekta elemen.o.'!U9-'korekta elemen.o.'!U$41)/'korekta elemen.o.'!U$42</f>
        <v>-0.908966306566556</v>
      </c>
      <c r="U9" s="50" t="n">
        <f aca="false">('korekta elemen.o.'!V9-'korekta elemen.o.'!V$41)/'korekta elemen.o.'!V$42</f>
        <v>-1.00028666248288</v>
      </c>
      <c r="V9" s="91"/>
    </row>
    <row r="10" customFormat="false" ht="12.8" hidden="false" customHeight="false" outlineLevel="0" collapsed="false">
      <c r="A10" s="49" t="s">
        <v>63</v>
      </c>
      <c r="B10" s="65" t="n">
        <f aca="false">('korekta elemen.o.'!O10-'korekta elemen.o.'!O$38)/'korekta elemen.o.'!O$40</f>
        <v>0.755757748080751</v>
      </c>
      <c r="C10" s="65" t="n">
        <f aca="false">('korekta elemen.o.'!P10-'korekta elemen.o.'!P$38)/'korekta elemen.o.'!P$40</f>
        <v>0.238095238095238</v>
      </c>
      <c r="D10" s="65" t="n">
        <f aca="false">('korekta elemen.o.'!Q10-'korekta elemen.o.'!Q$38)/'korekta elemen.o.'!Q$40</f>
        <v>0.83855421686747</v>
      </c>
      <c r="E10" s="65" t="n">
        <f aca="false">('korekta elemen.o.'!R10-'korekta elemen.o.'!R$38)/'korekta elemen.o.'!R$40</f>
        <v>0.5625</v>
      </c>
      <c r="F10" s="65" t="n">
        <f aca="false">('korekta elemen.o.'!S10-'korekta elemen.o.'!S$38)/'korekta elemen.o.'!S$40</f>
        <v>0.436111111111111</v>
      </c>
      <c r="G10" s="65" t="n">
        <f aca="false">('korekta elemen.o.'!T10-'korekta elemen.o.'!T$38)/'korekta elemen.o.'!T$40</f>
        <v>0.666666666666667</v>
      </c>
      <c r="H10" s="65" t="n">
        <f aca="false">('korekta elemen.o.'!U10-'korekta elemen.o.'!U$38)/'korekta elemen.o.'!U$40</f>
        <v>0.754901960784314</v>
      </c>
      <c r="I10" s="65" t="n">
        <f aca="false">('korekta elemen.o.'!V10-'korekta elemen.o.'!V$38)/'korekta elemen.o.'!V$40</f>
        <v>0.764150943396226</v>
      </c>
      <c r="J10" s="91"/>
      <c r="M10" s="49" t="s">
        <v>63</v>
      </c>
      <c r="N10" s="50" t="n">
        <f aca="false">('korekta elemen.o.'!O10-'korekta elemen.o.'!O$41)/'korekta elemen.o.'!O$42</f>
        <v>1.12242239705486</v>
      </c>
      <c r="O10" s="50" t="n">
        <f aca="false">('korekta elemen.o.'!P10-'korekta elemen.o.'!P$41)/'korekta elemen.o.'!P$42</f>
        <v>-0.540452818933256</v>
      </c>
      <c r="P10" s="50" t="n">
        <f aca="false">('korekta elemen.o.'!Q10-'korekta elemen.o.'!Q$41)/'korekta elemen.o.'!Q$42</f>
        <v>1.3105762780627</v>
      </c>
      <c r="Q10" s="50" t="n">
        <f aca="false">('korekta elemen.o.'!R10-'korekta elemen.o.'!R$41)/'korekta elemen.o.'!R$42</f>
        <v>0.439893082067361</v>
      </c>
      <c r="R10" s="50" t="n">
        <f aca="false">('korekta elemen.o.'!S10-'korekta elemen.o.'!S$41)/'korekta elemen.o.'!S$42</f>
        <v>-0.373241605027971</v>
      </c>
      <c r="S10" s="50" t="n">
        <f aca="false">('korekta elemen.o.'!T10-'korekta elemen.o.'!T$41)/'korekta elemen.o.'!T$42</f>
        <v>0.28044907807525</v>
      </c>
      <c r="T10" s="50" t="n">
        <f aca="false">('korekta elemen.o.'!U10-'korekta elemen.o.'!U$41)/'korekta elemen.o.'!U$42</f>
        <v>1.24702139587479</v>
      </c>
      <c r="U10" s="50" t="n">
        <f aca="false">('korekta elemen.o.'!V10-'korekta elemen.o.'!V$41)/'korekta elemen.o.'!V$42</f>
        <v>1.10360265579096</v>
      </c>
      <c r="V10" s="91"/>
    </row>
    <row r="11" customFormat="false" ht="12.8" hidden="false" customHeight="false" outlineLevel="0" collapsed="false">
      <c r="A11" s="49" t="s">
        <v>64</v>
      </c>
      <c r="B11" s="65" t="n">
        <f aca="false">('korekta elemen.o.'!O11-'korekta elemen.o.'!O$38)/'korekta elemen.o.'!O$40</f>
        <v>0.686096104634632</v>
      </c>
      <c r="C11" s="65" t="n">
        <f aca="false">('korekta elemen.o.'!P11-'korekta elemen.o.'!P$38)/'korekta elemen.o.'!P$40</f>
        <v>0.142857142857143</v>
      </c>
      <c r="D11" s="65" t="n">
        <f aca="false">('korekta elemen.o.'!Q11-'korekta elemen.o.'!Q$38)/'korekta elemen.o.'!Q$40</f>
        <v>0.619277108433735</v>
      </c>
      <c r="E11" s="65" t="n">
        <f aca="false">('korekta elemen.o.'!R11-'korekta elemen.o.'!R$38)/'korekta elemen.o.'!R$40</f>
        <v>0.375</v>
      </c>
      <c r="F11" s="65" t="n">
        <f aca="false">('korekta elemen.o.'!S11-'korekta elemen.o.'!S$38)/'korekta elemen.o.'!S$40</f>
        <v>0.616319444444444</v>
      </c>
      <c r="G11" s="65" t="n">
        <f aca="false">('korekta elemen.o.'!T11-'korekta elemen.o.'!T$38)/'korekta elemen.o.'!T$40</f>
        <v>0.666666666666667</v>
      </c>
      <c r="H11" s="65" t="n">
        <f aca="false">('korekta elemen.o.'!U11-'korekta elemen.o.'!U$38)/'korekta elemen.o.'!U$40</f>
        <v>0.5</v>
      </c>
      <c r="I11" s="65" t="n">
        <f aca="false">('korekta elemen.o.'!V11-'korekta elemen.o.'!V$38)/'korekta elemen.o.'!V$40</f>
        <v>0.5</v>
      </c>
      <c r="J11" s="91"/>
      <c r="M11" s="49" t="s">
        <v>64</v>
      </c>
      <c r="N11" s="50" t="n">
        <f aca="false">('korekta elemen.o.'!O11-'korekta elemen.o.'!O$41)/'korekta elemen.o.'!O$42</f>
        <v>0.878944128201169</v>
      </c>
      <c r="O11" s="50" t="n">
        <f aca="false">('korekta elemen.o.'!P11-'korekta elemen.o.'!P$41)/'korekta elemen.o.'!P$42</f>
        <v>-0.900754698222092</v>
      </c>
      <c r="P11" s="50" t="n">
        <f aca="false">('korekta elemen.o.'!Q11-'korekta elemen.o.'!Q$41)/'korekta elemen.o.'!Q$42</f>
        <v>0.511999562909199</v>
      </c>
      <c r="Q11" s="50" t="n">
        <f aca="false">('korekta elemen.o.'!R11-'korekta elemen.o.'!R$41)/'korekta elemen.o.'!R$42</f>
        <v>-0.230420185844812</v>
      </c>
      <c r="R11" s="50" t="n">
        <f aca="false">('korekta elemen.o.'!S11-'korekta elemen.o.'!S$41)/'korekta elemen.o.'!S$42</f>
        <v>0.33036754097708</v>
      </c>
      <c r="S11" s="50" t="n">
        <f aca="false">('korekta elemen.o.'!T11-'korekta elemen.o.'!T$41)/'korekta elemen.o.'!T$42</f>
        <v>0.28044907807525</v>
      </c>
      <c r="T11" s="50" t="n">
        <f aca="false">('korekta elemen.o.'!U11-'korekta elemen.o.'!U$41)/'korekta elemen.o.'!U$42</f>
        <v>0.263588408796283</v>
      </c>
      <c r="U11" s="50" t="n">
        <f aca="false">('korekta elemen.o.'!V11-'korekta elemen.o.'!V$41)/'korekta elemen.o.'!V$42</f>
        <v>0.0516579966540435</v>
      </c>
      <c r="V11" s="91"/>
    </row>
    <row r="12" customFormat="false" ht="12.8" hidden="false" customHeight="false" outlineLevel="0" collapsed="false">
      <c r="A12" s="49" t="s">
        <v>65</v>
      </c>
      <c r="B12" s="65" t="n">
        <f aca="false">('korekta elemen.o.'!O12-'korekta elemen.o.'!O$38)/'korekta elemen.o.'!O$40</f>
        <v>0.913847028717657</v>
      </c>
      <c r="C12" s="65" t="n">
        <f aca="false">('korekta elemen.o.'!P12-'korekta elemen.o.'!P$38)/'korekta elemen.o.'!P$40</f>
        <v>0.0952380952380953</v>
      </c>
      <c r="D12" s="65" t="n">
        <f aca="false">('korekta elemen.o.'!Q12-'korekta elemen.o.'!Q$38)/'korekta elemen.o.'!Q$40</f>
        <v>0.703614457831325</v>
      </c>
      <c r="E12" s="65" t="n">
        <f aca="false">('korekta elemen.o.'!R12-'korekta elemen.o.'!R$38)/'korekta elemen.o.'!R$40</f>
        <v>0.1875</v>
      </c>
      <c r="F12" s="65" t="n">
        <f aca="false">('korekta elemen.o.'!S12-'korekta elemen.o.'!S$38)/'korekta elemen.o.'!S$40</f>
        <v>0.680555555555556</v>
      </c>
      <c r="G12" s="65" t="n">
        <f aca="false">('korekta elemen.o.'!T12-'korekta elemen.o.'!T$38)/'korekta elemen.o.'!T$40</f>
        <v>0.333333333333333</v>
      </c>
      <c r="H12" s="65" t="n">
        <f aca="false">('korekta elemen.o.'!U12-'korekta elemen.o.'!U$38)/'korekta elemen.o.'!U$40</f>
        <v>0.431372549019608</v>
      </c>
      <c r="I12" s="65" t="n">
        <f aca="false">('korekta elemen.o.'!V12-'korekta elemen.o.'!V$38)/'korekta elemen.o.'!V$40</f>
        <v>0.377358490566038</v>
      </c>
      <c r="J12" s="91"/>
      <c r="M12" s="49" t="s">
        <v>65</v>
      </c>
      <c r="N12" s="50" t="n">
        <f aca="false">('korekta elemen.o.'!O12-'korekta elemen.o.'!O$41)/'korekta elemen.o.'!O$42</f>
        <v>1.67496899902487</v>
      </c>
      <c r="O12" s="50" t="n">
        <f aca="false">('korekta elemen.o.'!P12-'korekta elemen.o.'!P$41)/'korekta elemen.o.'!P$42</f>
        <v>-1.08090563786651</v>
      </c>
      <c r="P12" s="50" t="n">
        <f aca="false">('korekta elemen.o.'!Q12-'korekta elemen.o.'!Q$41)/'korekta elemen.o.'!Q$42</f>
        <v>0.819144453352855</v>
      </c>
      <c r="Q12" s="50" t="n">
        <f aca="false">('korekta elemen.o.'!R12-'korekta elemen.o.'!R$41)/'korekta elemen.o.'!R$42</f>
        <v>-0.900733453756984</v>
      </c>
      <c r="R12" s="50" t="n">
        <f aca="false">('korekta elemen.o.'!S12-'korekta elemen.o.'!S$41)/'korekta elemen.o.'!S$42</f>
        <v>0.581172342539575</v>
      </c>
      <c r="S12" s="50" t="n">
        <f aca="false">('korekta elemen.o.'!T12-'korekta elemen.o.'!T$41)/'korekta elemen.o.'!T$42</f>
        <v>-1.00160385026876</v>
      </c>
      <c r="T12" s="50" t="n">
        <f aca="false">('korekta elemen.o.'!U12-'korekta elemen.o.'!U$41)/'korekta elemen.o.'!U$42</f>
        <v>-0.00118201080177745</v>
      </c>
      <c r="U12" s="50" t="n">
        <f aca="false">('korekta elemen.o.'!V12-'korekta elemen.o.'!V$41)/'korekta elemen.o.'!V$42</f>
        <v>-0.436744880802383</v>
      </c>
      <c r="V12" s="91"/>
    </row>
    <row r="13" customFormat="false" ht="12.8" hidden="false" customHeight="false" outlineLevel="0" collapsed="false">
      <c r="A13" s="49" t="s">
        <v>66</v>
      </c>
      <c r="B13" s="65" t="n">
        <f aca="false">('korekta elemen.o.'!O13-'korekta elemen.o.'!O$38)/'korekta elemen.o.'!O$40</f>
        <v>0.0179129940290019</v>
      </c>
      <c r="C13" s="65" t="n">
        <f aca="false">('korekta elemen.o.'!P13-'korekta elemen.o.'!P$38)/'korekta elemen.o.'!P$40</f>
        <v>0.428571428571429</v>
      </c>
      <c r="D13" s="65" t="n">
        <f aca="false">('korekta elemen.o.'!Q13-'korekta elemen.o.'!Q$38)/'korekta elemen.o.'!Q$40</f>
        <v>0.137349397590361</v>
      </c>
      <c r="E13" s="65" t="n">
        <f aca="false">('korekta elemen.o.'!R13-'korekta elemen.o.'!R$38)/'korekta elemen.o.'!R$40</f>
        <v>0.625</v>
      </c>
      <c r="F13" s="65" t="n">
        <f aca="false">('korekta elemen.o.'!S13-'korekta elemen.o.'!S$38)/'korekta elemen.o.'!S$40</f>
        <v>0.660416666666666</v>
      </c>
      <c r="G13" s="65" t="n">
        <f aca="false">('korekta elemen.o.'!T13-'korekta elemen.o.'!T$38)/'korekta elemen.o.'!T$40</f>
        <v>1</v>
      </c>
      <c r="H13" s="65" t="n">
        <f aca="false">('korekta elemen.o.'!U13-'korekta elemen.o.'!U$38)/'korekta elemen.o.'!U$40</f>
        <v>0.333333333333333</v>
      </c>
      <c r="I13" s="65" t="n">
        <f aca="false">('korekta elemen.o.'!V13-'korekta elemen.o.'!V$38)/'korekta elemen.o.'!V$40</f>
        <v>0.283018867924528</v>
      </c>
      <c r="J13" s="91"/>
      <c r="M13" s="49" t="s">
        <v>66</v>
      </c>
      <c r="N13" s="50" t="n">
        <f aca="false">('korekta elemen.o.'!O13-'korekta elemen.o.'!O$41)/'korekta elemen.o.'!O$42</f>
        <v>-1.45645967508934</v>
      </c>
      <c r="O13" s="50" t="n">
        <f aca="false">('korekta elemen.o.'!P13-'korekta elemen.o.'!P$41)/'korekta elemen.o.'!P$42</f>
        <v>0.180150939644417</v>
      </c>
      <c r="P13" s="50" t="n">
        <f aca="false">('korekta elemen.o.'!Q13-'korekta elemen.o.'!Q$41)/'korekta elemen.o.'!Q$42</f>
        <v>-1.24311409676883</v>
      </c>
      <c r="Q13" s="50" t="n">
        <f aca="false">('korekta elemen.o.'!R13-'korekta elemen.o.'!R$41)/'korekta elemen.o.'!R$42</f>
        <v>0.663330838038085</v>
      </c>
      <c r="R13" s="50" t="n">
        <f aca="false">('korekta elemen.o.'!S13-'korekta elemen.o.'!S$41)/'korekta elemen.o.'!S$42</f>
        <v>0.502541647995657</v>
      </c>
      <c r="S13" s="50" t="n">
        <f aca="false">('korekta elemen.o.'!T13-'korekta elemen.o.'!T$41)/'korekta elemen.o.'!T$42</f>
        <v>1.56250200641926</v>
      </c>
      <c r="T13" s="50" t="n">
        <f aca="false">('korekta elemen.o.'!U13-'korekta elemen.o.'!U$41)/'korekta elemen.o.'!U$42</f>
        <v>-0.379425467370435</v>
      </c>
      <c r="U13" s="50" t="n">
        <f aca="false">('korekta elemen.o.'!V13-'korekta elemen.o.'!V$41)/'korekta elemen.o.'!V$42</f>
        <v>-0.812439401922711</v>
      </c>
      <c r="V13" s="91"/>
    </row>
    <row r="14" customFormat="false" ht="12.8" hidden="false" customHeight="false" outlineLevel="0" collapsed="false">
      <c r="A14" s="49" t="s">
        <v>67</v>
      </c>
      <c r="B14" s="65" t="n">
        <f aca="false">('korekta elemen.o.'!O14-'korekta elemen.o.'!O$38)/'korekta elemen.o.'!O$40</f>
        <v>0.139891953369349</v>
      </c>
      <c r="C14" s="65" t="n">
        <f aca="false">('korekta elemen.o.'!P14-'korekta elemen.o.'!P$38)/'korekta elemen.o.'!P$40</f>
        <v>0.333333333333333</v>
      </c>
      <c r="D14" s="65" t="n">
        <f aca="false">('korekta elemen.o.'!Q14-'korekta elemen.o.'!Q$38)/'korekta elemen.o.'!Q$40</f>
        <v>0.214457831325301</v>
      </c>
      <c r="E14" s="65" t="n">
        <f aca="false">('korekta elemen.o.'!R14-'korekta elemen.o.'!R$38)/'korekta elemen.o.'!R$40</f>
        <v>0.0625</v>
      </c>
      <c r="F14" s="65" t="n">
        <f aca="false">('korekta elemen.o.'!S14-'korekta elemen.o.'!S$38)/'korekta elemen.o.'!S$40</f>
        <v>0.793402777777778</v>
      </c>
      <c r="G14" s="65" t="n">
        <f aca="false">('korekta elemen.o.'!T14-'korekta elemen.o.'!T$38)/'korekta elemen.o.'!T$40</f>
        <v>0.333333333333333</v>
      </c>
      <c r="H14" s="65" t="n">
        <f aca="false">('korekta elemen.o.'!U14-'korekta elemen.o.'!U$38)/'korekta elemen.o.'!U$40</f>
        <v>0.764705882352941</v>
      </c>
      <c r="I14" s="65" t="n">
        <f aca="false">('korekta elemen.o.'!V14-'korekta elemen.o.'!V$38)/'korekta elemen.o.'!V$40</f>
        <v>0.216981132075472</v>
      </c>
      <c r="J14" s="91"/>
      <c r="M14" s="49" t="s">
        <v>67</v>
      </c>
      <c r="N14" s="50" t="n">
        <f aca="false">('korekta elemen.o.'!O14-'korekta elemen.o.'!O$41)/'korekta elemen.o.'!O$42</f>
        <v>-1.03012425738226</v>
      </c>
      <c r="O14" s="50" t="n">
        <f aca="false">('korekta elemen.o.'!P14-'korekta elemen.o.'!P$41)/'korekta elemen.o.'!P$42</f>
        <v>-0.180150939644419</v>
      </c>
      <c r="P14" s="50" t="n">
        <f aca="false">('korekta elemen.o.'!Q14-'korekta elemen.o.'!Q$41)/'korekta elemen.o.'!Q$42</f>
        <v>-0.962295911220346</v>
      </c>
      <c r="Q14" s="50" t="n">
        <f aca="false">('korekta elemen.o.'!R14-'korekta elemen.o.'!R$41)/'korekta elemen.o.'!R$42</f>
        <v>-1.34760896569843</v>
      </c>
      <c r="R14" s="50" t="n">
        <f aca="false">('korekta elemen.o.'!S14-'korekta elemen.o.'!S$41)/'korekta elemen.o.'!S$42</f>
        <v>1.02177537231152</v>
      </c>
      <c r="S14" s="50" t="n">
        <f aca="false">('korekta elemen.o.'!T14-'korekta elemen.o.'!T$41)/'korekta elemen.o.'!T$42</f>
        <v>-1.00160385026876</v>
      </c>
      <c r="T14" s="50" t="n">
        <f aca="false">('korekta elemen.o.'!U14-'korekta elemen.o.'!U$41)/'korekta elemen.o.'!U$42</f>
        <v>1.28484574153166</v>
      </c>
      <c r="U14" s="50" t="n">
        <f aca="false">('korekta elemen.o.'!V14-'korekta elemen.o.'!V$41)/'korekta elemen.o.'!V$42</f>
        <v>-1.07542556670694</v>
      </c>
      <c r="V14" s="91"/>
    </row>
    <row r="15" customFormat="false" ht="12.8" hidden="false" customHeight="false" outlineLevel="0" collapsed="false">
      <c r="A15" s="49" t="s">
        <v>68</v>
      </c>
      <c r="B15" s="65" t="n">
        <f aca="false">('korekta elemen.o.'!O15-'korekta elemen.o.'!O$38)/'korekta elemen.o.'!O$40</f>
        <v>0.394938868353711</v>
      </c>
      <c r="C15" s="65" t="n">
        <f aca="false">('korekta elemen.o.'!P15-'korekta elemen.o.'!P$38)/'korekta elemen.o.'!P$40</f>
        <v>0.571428571428571</v>
      </c>
      <c r="D15" s="65" t="n">
        <f aca="false">('korekta elemen.o.'!Q15-'korekta elemen.o.'!Q$38)/'korekta elemen.o.'!Q$40</f>
        <v>0.407228915662651</v>
      </c>
      <c r="E15" s="65" t="n">
        <f aca="false">('korekta elemen.o.'!R15-'korekta elemen.o.'!R$38)/'korekta elemen.o.'!R$40</f>
        <v>0.6875</v>
      </c>
      <c r="F15" s="65" t="n">
        <f aca="false">('korekta elemen.o.'!S15-'korekta elemen.o.'!S$38)/'korekta elemen.o.'!S$40</f>
        <v>0.573611111111111</v>
      </c>
      <c r="G15" s="65" t="n">
        <f aca="false">('korekta elemen.o.'!T15-'korekta elemen.o.'!T$38)/'korekta elemen.o.'!T$40</f>
        <v>0.666666666666667</v>
      </c>
      <c r="H15" s="65" t="n">
        <f aca="false">('korekta elemen.o.'!U15-'korekta elemen.o.'!U$38)/'korekta elemen.o.'!U$40</f>
        <v>0.46078431372549</v>
      </c>
      <c r="I15" s="65" t="n">
        <f aca="false">('korekta elemen.o.'!V15-'korekta elemen.o.'!V$38)/'korekta elemen.o.'!V$40</f>
        <v>0.386792452830189</v>
      </c>
      <c r="J15" s="91"/>
      <c r="M15" s="49" t="s">
        <v>68</v>
      </c>
      <c r="N15" s="50" t="n">
        <f aca="false">('korekta elemen.o.'!O15-'korekta elemen.o.'!O$41)/'korekta elemen.o.'!O$42</f>
        <v>-0.138695656722015</v>
      </c>
      <c r="O15" s="50" t="n">
        <f aca="false">('korekta elemen.o.'!P15-'korekta elemen.o.'!P$41)/'korekta elemen.o.'!P$42</f>
        <v>0.72060375857767</v>
      </c>
      <c r="P15" s="50" t="n">
        <f aca="false">('korekta elemen.o.'!Q15-'korekta elemen.o.'!Q$41)/'korekta elemen.o.'!Q$42</f>
        <v>-0.260250447349133</v>
      </c>
      <c r="Q15" s="50" t="n">
        <f aca="false">('korekta elemen.o.'!R15-'korekta elemen.o.'!R$41)/'korekta elemen.o.'!R$42</f>
        <v>0.886768594008809</v>
      </c>
      <c r="R15" s="50" t="n">
        <f aca="false">('korekta elemen.o.'!S15-'korekta elemen.o.'!S$41)/'korekta elemen.o.'!S$42</f>
        <v>0.163616240478773</v>
      </c>
      <c r="S15" s="50" t="n">
        <f aca="false">('korekta elemen.o.'!T15-'korekta elemen.o.'!T$41)/'korekta elemen.o.'!T$42</f>
        <v>0.28044907807525</v>
      </c>
      <c r="T15" s="50" t="n">
        <f aca="false">('korekta elemen.o.'!U15-'korekta elemen.o.'!U$41)/'korekta elemen.o.'!U$42</f>
        <v>0.11229102616882</v>
      </c>
      <c r="U15" s="50" t="n">
        <f aca="false">('korekta elemen.o.'!V15-'korekta elemen.o.'!V$41)/'korekta elemen.o.'!V$42</f>
        <v>-0.39917542869035</v>
      </c>
      <c r="V15" s="91"/>
    </row>
    <row r="16" customFormat="false" ht="12.8" hidden="false" customHeight="false" outlineLevel="0" collapsed="false">
      <c r="A16" s="49" t="s">
        <v>69</v>
      </c>
      <c r="B16" s="65" t="n">
        <f aca="false">('korekta elemen.o.'!O16-'korekta elemen.o.'!O$38)/'korekta elemen.o.'!O$40</f>
        <v>0.4046061984646</v>
      </c>
      <c r="C16" s="65" t="n">
        <f aca="false">('korekta elemen.o.'!P16-'korekta elemen.o.'!P$38)/'korekta elemen.o.'!P$40</f>
        <v>0.19047619047619</v>
      </c>
      <c r="D16" s="65" t="n">
        <f aca="false">('korekta elemen.o.'!Q16-'korekta elemen.o.'!Q$38)/'korekta elemen.o.'!Q$40</f>
        <v>0.706024096385542</v>
      </c>
      <c r="E16" s="65" t="n">
        <f aca="false">('korekta elemen.o.'!R16-'korekta elemen.o.'!R$38)/'korekta elemen.o.'!R$40</f>
        <v>0.3125</v>
      </c>
      <c r="F16" s="65" t="n">
        <f aca="false">('korekta elemen.o.'!S16-'korekta elemen.o.'!S$38)/'korekta elemen.o.'!S$40</f>
        <v>0.157291666666666</v>
      </c>
      <c r="G16" s="65" t="n">
        <f aca="false">('korekta elemen.o.'!T16-'korekta elemen.o.'!T$38)/'korekta elemen.o.'!T$40</f>
        <v>0</v>
      </c>
      <c r="H16" s="65" t="n">
        <f aca="false">('korekta elemen.o.'!U16-'korekta elemen.o.'!U$38)/'korekta elemen.o.'!U$40</f>
        <v>0.147058823529412</v>
      </c>
      <c r="I16" s="65" t="n">
        <f aca="false">('korekta elemen.o.'!V16-'korekta elemen.o.'!V$38)/'korekta elemen.o.'!V$40</f>
        <v>0.283018867924528</v>
      </c>
      <c r="J16" s="91"/>
      <c r="M16" s="49" t="s">
        <v>69</v>
      </c>
      <c r="N16" s="50" t="n">
        <f aca="false">('korekta elemen.o.'!O16-'korekta elemen.o.'!O$41)/'korekta elemen.o.'!O$42</f>
        <v>-0.104906835738237</v>
      </c>
      <c r="O16" s="50" t="n">
        <f aca="false">('korekta elemen.o.'!P16-'korekta elemen.o.'!P$41)/'korekta elemen.o.'!P$42</f>
        <v>-0.720603758577674</v>
      </c>
      <c r="P16" s="50" t="n">
        <f aca="false">('korekta elemen.o.'!Q16-'korekta elemen.o.'!Q$41)/'korekta elemen.o.'!Q$42</f>
        <v>0.827920021651245</v>
      </c>
      <c r="Q16" s="50" t="n">
        <f aca="false">('korekta elemen.o.'!R16-'korekta elemen.o.'!R$41)/'korekta elemen.o.'!R$42</f>
        <v>-0.453857941815536</v>
      </c>
      <c r="R16" s="50" t="n">
        <f aca="false">('korekta elemen.o.'!S16-'korekta elemen.o.'!S$41)/'korekta elemen.o.'!S$42</f>
        <v>-1.4618700139722</v>
      </c>
      <c r="S16" s="50" t="n">
        <f aca="false">('korekta elemen.o.'!T16-'korekta elemen.o.'!T$41)/'korekta elemen.o.'!T$42</f>
        <v>-2.28365677861276</v>
      </c>
      <c r="T16" s="50" t="n">
        <f aca="false">('korekta elemen.o.'!U16-'korekta elemen.o.'!U$41)/'korekta elemen.o.'!U$42</f>
        <v>-1.09808803485088</v>
      </c>
      <c r="U16" s="50" t="n">
        <f aca="false">('korekta elemen.o.'!V16-'korekta elemen.o.'!V$41)/'korekta elemen.o.'!V$42</f>
        <v>-0.812439401922711</v>
      </c>
      <c r="V16" s="91"/>
    </row>
    <row r="17" customFormat="false" ht="12.8" hidden="false" customHeight="false" outlineLevel="0" collapsed="false">
      <c r="A17" s="49" t="s">
        <v>70</v>
      </c>
      <c r="B17" s="65" t="n">
        <f aca="false">('korekta elemen.o.'!O17-'korekta elemen.o.'!O$38)/'korekta elemen.o.'!O$40</f>
        <v>0.718794427068524</v>
      </c>
      <c r="C17" s="65" t="n">
        <f aca="false">('korekta elemen.o.'!P17-'korekta elemen.o.'!P$38)/'korekta elemen.o.'!P$40</f>
        <v>0.0476190476190477</v>
      </c>
      <c r="D17" s="65" t="n">
        <f aca="false">('korekta elemen.o.'!Q17-'korekta elemen.o.'!Q$38)/'korekta elemen.o.'!Q$40</f>
        <v>0.525301204819277</v>
      </c>
      <c r="E17" s="65" t="n">
        <f aca="false">('korekta elemen.o.'!R17-'korekta elemen.o.'!R$38)/'korekta elemen.o.'!R$40</f>
        <v>0.9375</v>
      </c>
      <c r="F17" s="65" t="n">
        <f aca="false">('korekta elemen.o.'!S17-'korekta elemen.o.'!S$38)/'korekta elemen.o.'!S$40</f>
        <v>0.823263888888889</v>
      </c>
      <c r="G17" s="65" t="n">
        <f aca="false">('korekta elemen.o.'!T17-'korekta elemen.o.'!T$38)/'korekta elemen.o.'!T$40</f>
        <v>1</v>
      </c>
      <c r="H17" s="65" t="n">
        <f aca="false">('korekta elemen.o.'!U17-'korekta elemen.o.'!U$38)/'korekta elemen.o.'!U$40</f>
        <v>0.254901960784314</v>
      </c>
      <c r="I17" s="65" t="n">
        <f aca="false">('korekta elemen.o.'!V17-'korekta elemen.o.'!V$38)/'korekta elemen.o.'!V$40</f>
        <v>0.377358490566038</v>
      </c>
      <c r="J17" s="91"/>
      <c r="M17" s="49" t="s">
        <v>70</v>
      </c>
      <c r="N17" s="50" t="n">
        <f aca="false">('korekta elemen.o.'!O17-'korekta elemen.o.'!O$41)/'korekta elemen.o.'!O$42</f>
        <v>0.993229846234534</v>
      </c>
      <c r="O17" s="50" t="n">
        <f aca="false">('korekta elemen.o.'!P17-'korekta elemen.o.'!P$41)/'korekta elemen.o.'!P$42</f>
        <v>-1.26105657751093</v>
      </c>
      <c r="P17" s="50" t="n">
        <f aca="false">('korekta elemen.o.'!Q17-'korekta elemen.o.'!Q$41)/'korekta elemen.o.'!Q$42</f>
        <v>0.169752399271983</v>
      </c>
      <c r="Q17" s="50" t="n">
        <f aca="false">('korekta elemen.o.'!R17-'korekta elemen.o.'!R$41)/'korekta elemen.o.'!R$42</f>
        <v>1.78051961789171</v>
      </c>
      <c r="R17" s="50" t="n">
        <f aca="false">('korekta elemen.o.'!S17-'korekta elemen.o.'!S$41)/'korekta elemen.o.'!S$42</f>
        <v>1.13836571249733</v>
      </c>
      <c r="S17" s="50" t="n">
        <f aca="false">('korekta elemen.o.'!T17-'korekta elemen.o.'!T$41)/'korekta elemen.o.'!T$42</f>
        <v>1.56250200641926</v>
      </c>
      <c r="T17" s="50" t="n">
        <f aca="false">('korekta elemen.o.'!U17-'korekta elemen.o.'!U$41)/'korekta elemen.o.'!U$42</f>
        <v>-0.682020232625361</v>
      </c>
      <c r="U17" s="50" t="n">
        <f aca="false">('korekta elemen.o.'!V17-'korekta elemen.o.'!V$41)/'korekta elemen.o.'!V$42</f>
        <v>-0.436744880802383</v>
      </c>
      <c r="V17" s="91"/>
    </row>
    <row r="18" customFormat="false" ht="12.8" hidden="false" customHeight="false" outlineLevel="0" collapsed="false">
      <c r="A18" s="49" t="s">
        <v>71</v>
      </c>
      <c r="B18" s="65" t="n">
        <f aca="false">('korekta elemen.o.'!O18-'korekta elemen.o.'!O$38)/'korekta elemen.o.'!O$40</f>
        <v>0.332385555871481</v>
      </c>
      <c r="C18" s="65" t="n">
        <f aca="false">('korekta elemen.o.'!P18-'korekta elemen.o.'!P$38)/'korekta elemen.o.'!P$40</f>
        <v>0.19047619047619</v>
      </c>
      <c r="D18" s="65" t="n">
        <f aca="false">('korekta elemen.o.'!Q18-'korekta elemen.o.'!Q$38)/'korekta elemen.o.'!Q$40</f>
        <v>0.23855421686747</v>
      </c>
      <c r="E18" s="65" t="n">
        <f aca="false">('korekta elemen.o.'!R18-'korekta elemen.o.'!R$38)/'korekta elemen.o.'!R$40</f>
        <v>0.125</v>
      </c>
      <c r="F18" s="65" t="n">
        <f aca="false">('korekta elemen.o.'!S18-'korekta elemen.o.'!S$38)/'korekta elemen.o.'!S$40</f>
        <v>0.770486111111111</v>
      </c>
      <c r="G18" s="65" t="n">
        <f aca="false">('korekta elemen.o.'!T18-'korekta elemen.o.'!T$38)/'korekta elemen.o.'!T$40</f>
        <v>1</v>
      </c>
      <c r="H18" s="65" t="n">
        <f aca="false">('korekta elemen.o.'!U18-'korekta elemen.o.'!U$38)/'korekta elemen.o.'!U$40</f>
        <v>0.990196078431373</v>
      </c>
      <c r="I18" s="65" t="n">
        <f aca="false">('korekta elemen.o.'!V18-'korekta elemen.o.'!V$38)/'korekta elemen.o.'!V$40</f>
        <v>0.471698113207547</v>
      </c>
      <c r="J18" s="91"/>
      <c r="M18" s="49" t="s">
        <v>71</v>
      </c>
      <c r="N18" s="50" t="n">
        <f aca="false">('korekta elemen.o.'!O18-'korekta elemen.o.'!O$41)/'korekta elemen.o.'!O$42</f>
        <v>-0.357329204264104</v>
      </c>
      <c r="O18" s="50" t="n">
        <f aca="false">('korekta elemen.o.'!P18-'korekta elemen.o.'!P$41)/'korekta elemen.o.'!P$42</f>
        <v>-0.720603758577674</v>
      </c>
      <c r="P18" s="50" t="n">
        <f aca="false">('korekta elemen.o.'!Q18-'korekta elemen.o.'!Q$41)/'korekta elemen.o.'!Q$42</f>
        <v>-0.874540228236444</v>
      </c>
      <c r="Q18" s="50" t="n">
        <f aca="false">('korekta elemen.o.'!R18-'korekta elemen.o.'!R$41)/'korekta elemen.o.'!R$42</f>
        <v>-1.12417120972771</v>
      </c>
      <c r="R18" s="50" t="n">
        <f aca="false">('korekta elemen.o.'!S18-'korekta elemen.o.'!S$41)/'korekta elemen.o.'!S$42</f>
        <v>0.932299064727067</v>
      </c>
      <c r="S18" s="50" t="n">
        <f aca="false">('korekta elemen.o.'!T18-'korekta elemen.o.'!T$41)/'korekta elemen.o.'!T$42</f>
        <v>1.56250200641926</v>
      </c>
      <c r="T18" s="50" t="n">
        <f aca="false">('korekta elemen.o.'!U18-'korekta elemen.o.'!U$41)/'korekta elemen.o.'!U$42</f>
        <v>2.15480569163957</v>
      </c>
      <c r="U18" s="50" t="n">
        <f aca="false">('korekta elemen.o.'!V18-'korekta elemen.o.'!V$41)/'korekta elemen.o.'!V$42</f>
        <v>-0.0610503596820549</v>
      </c>
      <c r="V18" s="91"/>
    </row>
    <row r="19" customFormat="false" ht="12.8" hidden="false" customHeight="false" outlineLevel="0" collapsed="false">
      <c r="A19" s="49" t="s">
        <v>72</v>
      </c>
      <c r="B19" s="65" t="n">
        <f aca="false">('korekta elemen.o.'!O19-'korekta elemen.o.'!O$38)/'korekta elemen.o.'!O$40</f>
        <v>0.061984646005118</v>
      </c>
      <c r="C19" s="65" t="n">
        <f aca="false">('korekta elemen.o.'!P19-'korekta elemen.o.'!P$38)/'korekta elemen.o.'!P$40</f>
        <v>0.952380952380952</v>
      </c>
      <c r="D19" s="65" t="n">
        <f aca="false">('korekta elemen.o.'!Q19-'korekta elemen.o.'!Q$38)/'korekta elemen.o.'!Q$40</f>
        <v>0</v>
      </c>
      <c r="E19" s="65" t="n">
        <f aca="false">('korekta elemen.o.'!R19-'korekta elemen.o.'!R$38)/'korekta elemen.o.'!R$40</f>
        <v>0.75</v>
      </c>
      <c r="F19" s="65" t="n">
        <f aca="false">('korekta elemen.o.'!S19-'korekta elemen.o.'!S$38)/'korekta elemen.o.'!S$40</f>
        <v>0.281597222222222</v>
      </c>
      <c r="G19" s="65" t="n">
        <f aca="false">('korekta elemen.o.'!T19-'korekta elemen.o.'!T$38)/'korekta elemen.o.'!T$40</f>
        <v>0.666666666666667</v>
      </c>
      <c r="H19" s="65" t="n">
        <f aca="false">('korekta elemen.o.'!U19-'korekta elemen.o.'!U$38)/'korekta elemen.o.'!U$40</f>
        <v>0.274509803921569</v>
      </c>
      <c r="I19" s="65" t="n">
        <f aca="false">('korekta elemen.o.'!V19-'korekta elemen.o.'!V$38)/'korekta elemen.o.'!V$40</f>
        <v>0</v>
      </c>
      <c r="J19" s="91"/>
      <c r="M19" s="49" t="s">
        <v>72</v>
      </c>
      <c r="N19" s="50" t="n">
        <f aca="false">('korekta elemen.o.'!O19-'korekta elemen.o.'!O$41)/'korekta elemen.o.'!O$42</f>
        <v>-1.30242240295741</v>
      </c>
      <c r="O19" s="50" t="n">
        <f aca="false">('korekta elemen.o.'!P19-'korekta elemen.o.'!P$41)/'korekta elemen.o.'!P$42</f>
        <v>2.16181127573301</v>
      </c>
      <c r="P19" s="50" t="n">
        <f aca="false">('korekta elemen.o.'!Q19-'korekta elemen.o.'!Q$41)/'korekta elemen.o.'!Q$42</f>
        <v>-1.74332148977707</v>
      </c>
      <c r="Q19" s="50" t="n">
        <f aca="false">('korekta elemen.o.'!R19-'korekta elemen.o.'!R$41)/'korekta elemen.o.'!R$42</f>
        <v>1.11020634997953</v>
      </c>
      <c r="R19" s="50" t="n">
        <f aca="false">('korekta elemen.o.'!S19-'korekta elemen.o.'!S$41)/'korekta elemen.o.'!S$42</f>
        <v>-0.976528830408024</v>
      </c>
      <c r="S19" s="50" t="n">
        <f aca="false">('korekta elemen.o.'!T19-'korekta elemen.o.'!T$41)/'korekta elemen.o.'!T$42</f>
        <v>0.28044907807525</v>
      </c>
      <c r="T19" s="50" t="n">
        <f aca="false">('korekta elemen.o.'!U19-'korekta elemen.o.'!U$41)/'korekta elemen.o.'!U$42</f>
        <v>-0.60637154131163</v>
      </c>
      <c r="U19" s="50" t="n">
        <f aca="false">('korekta elemen.o.'!V19-'korekta elemen.o.'!V$41)/'korekta elemen.o.'!V$42</f>
        <v>-1.9395229652837</v>
      </c>
      <c r="V19" s="91"/>
    </row>
    <row r="20" customFormat="false" ht="12.8" hidden="false" customHeight="false" outlineLevel="0" collapsed="false">
      <c r="A20" s="49" t="s">
        <v>73</v>
      </c>
      <c r="B20" s="65" t="n">
        <f aca="false">('korekta elemen.o.'!O20-'korekta elemen.o.'!O$38)/'korekta elemen.o.'!O$40</f>
        <v>0</v>
      </c>
      <c r="C20" s="65" t="n">
        <f aca="false">('korekta elemen.o.'!P20-'korekta elemen.o.'!P$38)/'korekta elemen.o.'!P$40</f>
        <v>0</v>
      </c>
      <c r="D20" s="65" t="n">
        <f aca="false">('korekta elemen.o.'!Q20-'korekta elemen.o.'!Q$38)/'korekta elemen.o.'!Q$40</f>
        <v>0.573493975903614</v>
      </c>
      <c r="E20" s="65" t="n">
        <f aca="false">('korekta elemen.o.'!R20-'korekta elemen.o.'!R$38)/'korekta elemen.o.'!R$40</f>
        <v>0.0625</v>
      </c>
      <c r="F20" s="65" t="n">
        <f aca="false">('korekta elemen.o.'!S20-'korekta elemen.o.'!S$38)/'korekta elemen.o.'!S$40</f>
        <v>0</v>
      </c>
      <c r="G20" s="65" t="n">
        <f aca="false">('korekta elemen.o.'!T20-'korekta elemen.o.'!T$38)/'korekta elemen.o.'!T$40</f>
        <v>0.666666666666667</v>
      </c>
      <c r="H20" s="65" t="n">
        <f aca="false">('korekta elemen.o.'!U20-'korekta elemen.o.'!U$38)/'korekta elemen.o.'!U$40</f>
        <v>0.0294117647058823</v>
      </c>
      <c r="I20" s="65" t="n">
        <f aca="false">('korekta elemen.o.'!V20-'korekta elemen.o.'!V$38)/'korekta elemen.o.'!V$40</f>
        <v>0.660377358490566</v>
      </c>
      <c r="J20" s="91"/>
      <c r="M20" s="49" t="s">
        <v>73</v>
      </c>
      <c r="N20" s="50" t="n">
        <f aca="false">('korekta elemen.o.'!O20-'korekta elemen.o.'!O$41)/'korekta elemen.o.'!O$42</f>
        <v>-1.51906837279457</v>
      </c>
      <c r="O20" s="50" t="n">
        <f aca="false">('korekta elemen.o.'!P20-'korekta elemen.o.'!P$41)/'korekta elemen.o.'!P$42</f>
        <v>-1.44120751715535</v>
      </c>
      <c r="P20" s="50" t="n">
        <f aca="false">('korekta elemen.o.'!Q20-'korekta elemen.o.'!Q$41)/'korekta elemen.o.'!Q$42</f>
        <v>0.345263765239786</v>
      </c>
      <c r="Q20" s="50" t="n">
        <f aca="false">('korekta elemen.o.'!R20-'korekta elemen.o.'!R$41)/'korekta elemen.o.'!R$42</f>
        <v>-1.34760896569843</v>
      </c>
      <c r="R20" s="50" t="n">
        <f aca="false">('korekta elemen.o.'!S20-'korekta elemen.o.'!S$41)/'korekta elemen.o.'!S$42</f>
        <v>-2.0760028523928</v>
      </c>
      <c r="S20" s="50" t="n">
        <f aca="false">('korekta elemen.o.'!T20-'korekta elemen.o.'!T$41)/'korekta elemen.o.'!T$42</f>
        <v>0.28044907807525</v>
      </c>
      <c r="T20" s="50" t="n">
        <f aca="false">('korekta elemen.o.'!U20-'korekta elemen.o.'!U$41)/'korekta elemen.o.'!U$42</f>
        <v>-1.55198018273327</v>
      </c>
      <c r="U20" s="50" t="n">
        <f aca="false">('korekta elemen.o.'!V20-'korekta elemen.o.'!V$41)/'korekta elemen.o.'!V$42</f>
        <v>0.690338682558599</v>
      </c>
      <c r="V20" s="91"/>
    </row>
    <row r="21" customFormat="false" ht="12.8" hidden="false" customHeight="false" outlineLevel="0" collapsed="false">
      <c r="A21" s="49" t="s">
        <v>74</v>
      </c>
      <c r="B21" s="65" t="n">
        <f aca="false">('korekta elemen.o.'!O21-'korekta elemen.o.'!O$38)/'korekta elemen.o.'!O$40</f>
        <v>0.241967586010804</v>
      </c>
      <c r="C21" s="65" t="n">
        <f aca="false">('korekta elemen.o.'!P21-'korekta elemen.o.'!P$38)/'korekta elemen.o.'!P$40</f>
        <v>0.714285714285714</v>
      </c>
      <c r="D21" s="65" t="n">
        <f aca="false">('korekta elemen.o.'!Q21-'korekta elemen.o.'!Q$38)/'korekta elemen.o.'!Q$40</f>
        <v>0.139759036144578</v>
      </c>
      <c r="E21" s="65" t="n">
        <f aca="false">('korekta elemen.o.'!R21-'korekta elemen.o.'!R$38)/'korekta elemen.o.'!R$40</f>
        <v>0.625</v>
      </c>
      <c r="F21" s="65" t="n">
        <f aca="false">('korekta elemen.o.'!S21-'korekta elemen.o.'!S$38)/'korekta elemen.o.'!S$40</f>
        <v>0.229861111111111</v>
      </c>
      <c r="G21" s="65" t="n">
        <f aca="false">('korekta elemen.o.'!T21-'korekta elemen.o.'!T$38)/'korekta elemen.o.'!T$40</f>
        <v>0.333333333333333</v>
      </c>
      <c r="H21" s="65" t="n">
        <f aca="false">('korekta elemen.o.'!U21-'korekta elemen.o.'!U$38)/'korekta elemen.o.'!U$40</f>
        <v>0.137254901960784</v>
      </c>
      <c r="I21" s="65" t="n">
        <f aca="false">('korekta elemen.o.'!V21-'korekta elemen.o.'!V$38)/'korekta elemen.o.'!V$40</f>
        <v>0.39622641509434</v>
      </c>
      <c r="J21" s="91"/>
      <c r="M21" s="49" t="s">
        <v>74</v>
      </c>
      <c r="N21" s="50" t="n">
        <f aca="false">('korekta elemen.o.'!O21-'korekta elemen.o.'!O$41)/'korekta elemen.o.'!O$42</f>
        <v>-0.673354059347672</v>
      </c>
      <c r="O21" s="50" t="n">
        <f aca="false">('korekta elemen.o.'!P21-'korekta elemen.o.'!P$41)/'korekta elemen.o.'!P$42</f>
        <v>1.26105657751092</v>
      </c>
      <c r="P21" s="50" t="n">
        <f aca="false">('korekta elemen.o.'!Q21-'korekta elemen.o.'!Q$41)/'korekta elemen.o.'!Q$42</f>
        <v>-1.23433852847044</v>
      </c>
      <c r="Q21" s="50" t="n">
        <f aca="false">('korekta elemen.o.'!R21-'korekta elemen.o.'!R$41)/'korekta elemen.o.'!R$42</f>
        <v>0.663330838038085</v>
      </c>
      <c r="R21" s="50" t="n">
        <f aca="false">('korekta elemen.o.'!S21-'korekta elemen.o.'!S$41)/'korekta elemen.o.'!S$42</f>
        <v>-1.17852837328809</v>
      </c>
      <c r="S21" s="50" t="n">
        <f aca="false">('korekta elemen.o.'!T21-'korekta elemen.o.'!T$41)/'korekta elemen.o.'!T$42</f>
        <v>-1.00160385026876</v>
      </c>
      <c r="T21" s="50" t="n">
        <f aca="false">('korekta elemen.o.'!U21-'korekta elemen.o.'!U$41)/'korekta elemen.o.'!U$42</f>
        <v>-1.13591238050775</v>
      </c>
      <c r="U21" s="50" t="n">
        <f aca="false">('korekta elemen.o.'!V21-'korekta elemen.o.'!V$41)/'korekta elemen.o.'!V$42</f>
        <v>-0.361605976578317</v>
      </c>
      <c r="V21" s="91"/>
    </row>
    <row r="22" customFormat="false" ht="12.8" hidden="false" customHeight="false" outlineLevel="0" collapsed="false">
      <c r="A22" s="46" t="s">
        <v>59</v>
      </c>
      <c r="B22" s="62" t="n">
        <f aca="false">('korekta elemen.o.'!O22-'korekta elemen.o.'!O$38)/'korekta elemen.o.'!O$40</f>
        <v>0.455786181404606</v>
      </c>
      <c r="C22" s="62" t="n">
        <f aca="false">('korekta elemen.o.'!P22-'korekta elemen.o.'!P$38)/'korekta elemen.o.'!P$40</f>
        <v>0.333333333333333</v>
      </c>
      <c r="D22" s="62" t="n">
        <f aca="false">('korekta elemen.o.'!Q22-'korekta elemen.o.'!Q$38)/'korekta elemen.o.'!Q$40</f>
        <v>0.660240963855422</v>
      </c>
      <c r="E22" s="62" t="n">
        <f aca="false">('korekta elemen.o.'!R22-'korekta elemen.o.'!R$38)/'korekta elemen.o.'!R$40</f>
        <v>0.625</v>
      </c>
      <c r="F22" s="62" t="n">
        <f aca="false">('korekta elemen.o.'!S22-'korekta elemen.o.'!S$38)/'korekta elemen.o.'!S$40</f>
        <v>0.498958333333333</v>
      </c>
      <c r="G22" s="62" t="n">
        <f aca="false">('korekta elemen.o.'!T22-'korekta elemen.o.'!T$38)/'korekta elemen.o.'!T$40</f>
        <v>0.666666666666667</v>
      </c>
      <c r="H22" s="62" t="n">
        <f aca="false">('korekta elemen.o.'!U22-'korekta elemen.o.'!U$38)/'korekta elemen.o.'!U$40</f>
        <v>0.490196078431372</v>
      </c>
      <c r="I22" s="62" t="n">
        <f aca="false">('korekta elemen.o.'!V22-'korekta elemen.o.'!V$38)/'korekta elemen.o.'!V$40</f>
        <v>0.811320754716981</v>
      </c>
      <c r="J22" s="92" t="n">
        <v>2017</v>
      </c>
      <c r="M22" s="46" t="s">
        <v>59</v>
      </c>
      <c r="N22" s="47" t="n">
        <f aca="false">('korekta elemen.o.'!O22-'korekta elemen.o.'!O$41)/'korekta elemen.o.'!O$42</f>
        <v>0.0739751577052917</v>
      </c>
      <c r="O22" s="47" t="n">
        <f aca="false">('korekta elemen.o.'!P22-'korekta elemen.o.'!P$41)/'korekta elemen.o.'!P$42</f>
        <v>-0.180150939644419</v>
      </c>
      <c r="P22" s="47" t="n">
        <f aca="false">('korekta elemen.o.'!Q22-'korekta elemen.o.'!Q$41)/'korekta elemen.o.'!Q$42</f>
        <v>0.661184223981832</v>
      </c>
      <c r="Q22" s="47" t="n">
        <f aca="false">('korekta elemen.o.'!R22-'korekta elemen.o.'!R$41)/'korekta elemen.o.'!R$42</f>
        <v>0.663330838038085</v>
      </c>
      <c r="R22" s="47" t="n">
        <f aca="false">('korekta elemen.o.'!S22-'korekta elemen.o.'!S$41)/'korekta elemen.o.'!S$42</f>
        <v>-0.127859609985747</v>
      </c>
      <c r="S22" s="47" t="n">
        <f aca="false">('korekta elemen.o.'!T22-'korekta elemen.o.'!T$41)/'korekta elemen.o.'!T$42</f>
        <v>0.28044907807525</v>
      </c>
      <c r="T22" s="47" t="n">
        <f aca="false">('korekta elemen.o.'!U22-'korekta elemen.o.'!U$41)/'korekta elemen.o.'!U$42</f>
        <v>0.225764063139417</v>
      </c>
      <c r="U22" s="47" t="n">
        <f aca="false">('korekta elemen.o.'!V22-'korekta elemen.o.'!V$41)/'korekta elemen.o.'!V$42</f>
        <v>1.29144991635112</v>
      </c>
      <c r="V22" s="92" t="n">
        <v>2017</v>
      </c>
    </row>
    <row r="23" customFormat="false" ht="12.8" hidden="false" customHeight="false" outlineLevel="0" collapsed="false">
      <c r="A23" s="49" t="s">
        <v>60</v>
      </c>
      <c r="B23" s="65" t="n">
        <f aca="false">('korekta elemen.o.'!O23-'korekta elemen.o.'!O$38)/'korekta elemen.o.'!O$40</f>
        <v>0.49417116860961</v>
      </c>
      <c r="C23" s="65" t="n">
        <f aca="false">('korekta elemen.o.'!P23-'korekta elemen.o.'!P$38)/'korekta elemen.o.'!P$40</f>
        <v>0.428571428571429</v>
      </c>
      <c r="D23" s="65" t="n">
        <f aca="false">('korekta elemen.o.'!Q23-'korekta elemen.o.'!Q$38)/'korekta elemen.o.'!Q$40</f>
        <v>0.409638554216868</v>
      </c>
      <c r="E23" s="65" t="n">
        <f aca="false">('korekta elemen.o.'!R23-'korekta elemen.o.'!R$38)/'korekta elemen.o.'!R$40</f>
        <v>0.125</v>
      </c>
      <c r="F23" s="65" t="n">
        <f aca="false">('korekta elemen.o.'!S23-'korekta elemen.o.'!S$38)/'korekta elemen.o.'!S$40</f>
        <v>0.491319444444444</v>
      </c>
      <c r="G23" s="65" t="n">
        <f aca="false">('korekta elemen.o.'!T23-'korekta elemen.o.'!T$38)/'korekta elemen.o.'!T$40</f>
        <v>0.333333333333333</v>
      </c>
      <c r="H23" s="65" t="n">
        <f aca="false">('korekta elemen.o.'!U23-'korekta elemen.o.'!U$38)/'korekta elemen.o.'!U$40</f>
        <v>0.627450980392157</v>
      </c>
      <c r="I23" s="65" t="n">
        <f aca="false">('korekta elemen.o.'!V23-'korekta elemen.o.'!V$38)/'korekta elemen.o.'!V$40</f>
        <v>0.245283018867925</v>
      </c>
      <c r="J23" s="92"/>
      <c r="M23" s="49" t="s">
        <v>60</v>
      </c>
      <c r="N23" s="50" t="n">
        <f aca="false">('korekta elemen.o.'!O23-'korekta elemen.o.'!O$41)/'korekta elemen.o.'!O$42</f>
        <v>0.208136652787938</v>
      </c>
      <c r="O23" s="50" t="n">
        <f aca="false">('korekta elemen.o.'!P23-'korekta elemen.o.'!P$41)/'korekta elemen.o.'!P$42</f>
        <v>0.180150939644417</v>
      </c>
      <c r="P23" s="50" t="n">
        <f aca="false">('korekta elemen.o.'!Q23-'korekta elemen.o.'!Q$41)/'korekta elemen.o.'!Q$42</f>
        <v>-0.251474879050743</v>
      </c>
      <c r="Q23" s="50" t="n">
        <f aca="false">('korekta elemen.o.'!R23-'korekta elemen.o.'!R$41)/'korekta elemen.o.'!R$42</f>
        <v>-1.12417120972771</v>
      </c>
      <c r="R23" s="50" t="n">
        <f aca="false">('korekta elemen.o.'!S23-'korekta elemen.o.'!S$41)/'korekta elemen.o.'!S$42</f>
        <v>-0.157685045847233</v>
      </c>
      <c r="S23" s="50" t="n">
        <f aca="false">('korekta elemen.o.'!T23-'korekta elemen.o.'!T$41)/'korekta elemen.o.'!T$42</f>
        <v>-1.00160385026876</v>
      </c>
      <c r="T23" s="50" t="n">
        <f aca="false">('korekta elemen.o.'!U23-'korekta elemen.o.'!U$41)/'korekta elemen.o.'!U$42</f>
        <v>0.755304902335538</v>
      </c>
      <c r="U23" s="50" t="n">
        <f aca="false">('korekta elemen.o.'!V23-'korekta elemen.o.'!V$41)/'korekta elemen.o.'!V$42</f>
        <v>-0.962717210370842</v>
      </c>
      <c r="V23" s="92"/>
    </row>
    <row r="24" customFormat="false" ht="12.8" hidden="false" customHeight="false" outlineLevel="0" collapsed="false">
      <c r="A24" s="49" t="s">
        <v>61</v>
      </c>
      <c r="B24" s="65" t="n">
        <f aca="false">('korekta elemen.o.'!O24-'korekta elemen.o.'!O$38)/'korekta elemen.o.'!O$40</f>
        <v>0.706568097810634</v>
      </c>
      <c r="C24" s="65" t="n">
        <f aca="false">('korekta elemen.o.'!P24-'korekta elemen.o.'!P$38)/'korekta elemen.o.'!P$40</f>
        <v>0.428571428571429</v>
      </c>
      <c r="D24" s="65" t="n">
        <f aca="false">('korekta elemen.o.'!Q24-'korekta elemen.o.'!Q$38)/'korekta elemen.o.'!Q$40</f>
        <v>0.930120481927711</v>
      </c>
      <c r="E24" s="65" t="n">
        <f aca="false">('korekta elemen.o.'!R24-'korekta elemen.o.'!R$38)/'korekta elemen.o.'!R$40</f>
        <v>0.4375</v>
      </c>
      <c r="F24" s="65" t="n">
        <f aca="false">('korekta elemen.o.'!S24-'korekta elemen.o.'!S$38)/'korekta elemen.o.'!S$40</f>
        <v>0.816666666666666</v>
      </c>
      <c r="G24" s="65" t="n">
        <f aca="false">('korekta elemen.o.'!T24-'korekta elemen.o.'!T$38)/'korekta elemen.o.'!T$40</f>
        <v>0.666666666666667</v>
      </c>
      <c r="H24" s="65" t="n">
        <f aca="false">('korekta elemen.o.'!U24-'korekta elemen.o.'!U$38)/'korekta elemen.o.'!U$40</f>
        <v>0.490196078431372</v>
      </c>
      <c r="I24" s="65" t="n">
        <f aca="false">('korekta elemen.o.'!V24-'korekta elemen.o.'!V$38)/'korekta elemen.o.'!V$40</f>
        <v>1</v>
      </c>
      <c r="J24" s="92"/>
      <c r="M24" s="49" t="s">
        <v>61</v>
      </c>
      <c r="N24" s="50" t="n">
        <f aca="false">('korekta elemen.o.'!O24-'korekta elemen.o.'!O$41)/'korekta elemen.o.'!O$42</f>
        <v>0.95049692557858</v>
      </c>
      <c r="O24" s="50" t="n">
        <f aca="false">('korekta elemen.o.'!P24-'korekta elemen.o.'!P$41)/'korekta elemen.o.'!P$42</f>
        <v>0.180150939644417</v>
      </c>
      <c r="P24" s="50" t="n">
        <f aca="false">('korekta elemen.o.'!Q24-'korekta elemen.o.'!Q$41)/'korekta elemen.o.'!Q$42</f>
        <v>1.64404787340153</v>
      </c>
      <c r="Q24" s="50" t="n">
        <f aca="false">('korekta elemen.o.'!R24-'korekta elemen.o.'!R$41)/'korekta elemen.o.'!R$42</f>
        <v>-0.00698242987408746</v>
      </c>
      <c r="R24" s="50" t="n">
        <f aca="false">('korekta elemen.o.'!S24-'korekta elemen.o.'!S$41)/'korekta elemen.o.'!S$42</f>
        <v>1.11260738152605</v>
      </c>
      <c r="S24" s="50" t="n">
        <f aca="false">('korekta elemen.o.'!T24-'korekta elemen.o.'!T$41)/'korekta elemen.o.'!T$42</f>
        <v>0.28044907807525</v>
      </c>
      <c r="T24" s="50" t="n">
        <f aca="false">('korekta elemen.o.'!U24-'korekta elemen.o.'!U$41)/'korekta elemen.o.'!U$42</f>
        <v>0.225764063139417</v>
      </c>
      <c r="U24" s="50" t="n">
        <f aca="false">('korekta elemen.o.'!V24-'korekta elemen.o.'!V$41)/'korekta elemen.o.'!V$42</f>
        <v>2.04283895859178</v>
      </c>
      <c r="V24" s="92"/>
    </row>
    <row r="25" customFormat="false" ht="12.8" hidden="false" customHeight="false" outlineLevel="0" collapsed="false">
      <c r="A25" s="49" t="s">
        <v>62</v>
      </c>
      <c r="B25" s="65" t="n">
        <f aca="false">('korekta elemen.o.'!O25-'korekta elemen.o.'!O$38)/'korekta elemen.o.'!O$40</f>
        <v>0.244526585157805</v>
      </c>
      <c r="C25" s="65" t="n">
        <f aca="false">('korekta elemen.o.'!P25-'korekta elemen.o.'!P$38)/'korekta elemen.o.'!P$40</f>
        <v>0.80952380952381</v>
      </c>
      <c r="D25" s="65" t="n">
        <f aca="false">('korekta elemen.o.'!Q25-'korekta elemen.o.'!Q$38)/'korekta elemen.o.'!Q$40</f>
        <v>0.171084337349397</v>
      </c>
      <c r="E25" s="65" t="n">
        <f aca="false">('korekta elemen.o.'!R25-'korekta elemen.o.'!R$38)/'korekta elemen.o.'!R$40</f>
        <v>0.375</v>
      </c>
      <c r="F25" s="65" t="n">
        <f aca="false">('korekta elemen.o.'!S25-'korekta elemen.o.'!S$38)/'korekta elemen.o.'!S$40</f>
        <v>0.433680555555555</v>
      </c>
      <c r="G25" s="65" t="n">
        <f aca="false">('korekta elemen.o.'!T25-'korekta elemen.o.'!T$38)/'korekta elemen.o.'!T$40</f>
        <v>0.333333333333333</v>
      </c>
      <c r="H25" s="65" t="n">
        <f aca="false">('korekta elemen.o.'!U25-'korekta elemen.o.'!U$38)/'korekta elemen.o.'!U$40</f>
        <v>0.225490196078431</v>
      </c>
      <c r="I25" s="65" t="n">
        <f aca="false">('korekta elemen.o.'!V25-'korekta elemen.o.'!V$38)/'korekta elemen.o.'!V$40</f>
        <v>0.367924528301887</v>
      </c>
      <c r="J25" s="92"/>
      <c r="M25" s="49" t="s">
        <v>62</v>
      </c>
      <c r="N25" s="50" t="n">
        <f aca="false">('korekta elemen.o.'!O25-'korekta elemen.o.'!O$41)/'korekta elemen.o.'!O$42</f>
        <v>-0.664409959675495</v>
      </c>
      <c r="O25" s="50" t="n">
        <f aca="false">('korekta elemen.o.'!P25-'korekta elemen.o.'!P$41)/'korekta elemen.o.'!P$42</f>
        <v>1.62135845679976</v>
      </c>
      <c r="P25" s="50" t="n">
        <f aca="false">('korekta elemen.o.'!Q25-'korekta elemen.o.'!Q$41)/'korekta elemen.o.'!Q$42</f>
        <v>-1.12025614059137</v>
      </c>
      <c r="Q25" s="50" t="n">
        <f aca="false">('korekta elemen.o.'!R25-'korekta elemen.o.'!R$41)/'korekta elemen.o.'!R$42</f>
        <v>-0.230420185844812</v>
      </c>
      <c r="R25" s="50" t="n">
        <f aca="false">('korekta elemen.o.'!S25-'korekta elemen.o.'!S$41)/'korekta elemen.o.'!S$42</f>
        <v>-0.382731516438443</v>
      </c>
      <c r="S25" s="50" t="n">
        <f aca="false">('korekta elemen.o.'!T25-'korekta elemen.o.'!T$41)/'korekta elemen.o.'!T$42</f>
        <v>-1.00160385026876</v>
      </c>
      <c r="T25" s="50" t="n">
        <f aca="false">('korekta elemen.o.'!U25-'korekta elemen.o.'!U$41)/'korekta elemen.o.'!U$42</f>
        <v>-0.795493269595959</v>
      </c>
      <c r="U25" s="50" t="n">
        <f aca="false">('korekta elemen.o.'!V25-'korekta elemen.o.'!V$41)/'korekta elemen.o.'!V$42</f>
        <v>-0.474314332914416</v>
      </c>
      <c r="V25" s="92"/>
    </row>
    <row r="26" customFormat="false" ht="12.8" hidden="false" customHeight="false" outlineLevel="0" collapsed="false">
      <c r="A26" s="49" t="s">
        <v>63</v>
      </c>
      <c r="B26" s="65" t="n">
        <f aca="false">('korekta elemen.o.'!O26-'korekta elemen.o.'!O$38)/'korekta elemen.o.'!O$40</f>
        <v>0.806369064543645</v>
      </c>
      <c r="C26" s="65" t="n">
        <f aca="false">('korekta elemen.o.'!P26-'korekta elemen.o.'!P$38)/'korekta elemen.o.'!P$40</f>
        <v>0.333333333333333</v>
      </c>
      <c r="D26" s="65" t="n">
        <f aca="false">('korekta elemen.o.'!Q26-'korekta elemen.o.'!Q$38)/'korekta elemen.o.'!Q$40</f>
        <v>1</v>
      </c>
      <c r="E26" s="65" t="n">
        <f aca="false">('korekta elemen.o.'!R26-'korekta elemen.o.'!R$38)/'korekta elemen.o.'!R$40</f>
        <v>0.5</v>
      </c>
      <c r="F26" s="65" t="n">
        <f aca="false">('korekta elemen.o.'!S26-'korekta elemen.o.'!S$38)/'korekta elemen.o.'!S$40</f>
        <v>0.521180555555555</v>
      </c>
      <c r="G26" s="65" t="n">
        <f aca="false">('korekta elemen.o.'!T26-'korekta elemen.o.'!T$38)/'korekta elemen.o.'!T$40</f>
        <v>0.666666666666667</v>
      </c>
      <c r="H26" s="65" t="n">
        <f aca="false">('korekta elemen.o.'!U26-'korekta elemen.o.'!U$38)/'korekta elemen.o.'!U$40</f>
        <v>0.754901960784314</v>
      </c>
      <c r="I26" s="65" t="n">
        <f aca="false">('korekta elemen.o.'!V26-'korekta elemen.o.'!V$38)/'korekta elemen.o.'!V$40</f>
        <v>0.915094339622641</v>
      </c>
      <c r="J26" s="92"/>
      <c r="M26" s="49" t="s">
        <v>63</v>
      </c>
      <c r="N26" s="50" t="n">
        <f aca="false">('korekta elemen.o.'!O26-'korekta elemen.o.'!O$41)/'korekta elemen.o.'!O$42</f>
        <v>1.29931681279346</v>
      </c>
      <c r="O26" s="50" t="n">
        <f aca="false">('korekta elemen.o.'!P26-'korekta elemen.o.'!P$41)/'korekta elemen.o.'!P$42</f>
        <v>-0.180150939644419</v>
      </c>
      <c r="P26" s="50" t="n">
        <f aca="false">('korekta elemen.o.'!Q26-'korekta elemen.o.'!Q$41)/'korekta elemen.o.'!Q$42</f>
        <v>1.89853935405484</v>
      </c>
      <c r="Q26" s="50" t="n">
        <f aca="false">('korekta elemen.o.'!R26-'korekta elemen.o.'!R$41)/'korekta elemen.o.'!R$42</f>
        <v>0.216455326096636</v>
      </c>
      <c r="R26" s="50" t="n">
        <f aca="false">('korekta elemen.o.'!S26-'korekta elemen.o.'!S$41)/'korekta elemen.o.'!S$42</f>
        <v>-0.0410947056614246</v>
      </c>
      <c r="S26" s="50" t="n">
        <f aca="false">('korekta elemen.o.'!T26-'korekta elemen.o.'!T$41)/'korekta elemen.o.'!T$42</f>
        <v>0.28044907807525</v>
      </c>
      <c r="T26" s="50" t="n">
        <f aca="false">('korekta elemen.o.'!U26-'korekta elemen.o.'!U$41)/'korekta elemen.o.'!U$42</f>
        <v>1.24702139587479</v>
      </c>
      <c r="U26" s="50" t="n">
        <f aca="false">('korekta elemen.o.'!V26-'korekta elemen.o.'!V$41)/'korekta elemen.o.'!V$42</f>
        <v>1.70471388958348</v>
      </c>
      <c r="V26" s="92"/>
    </row>
    <row r="27" customFormat="false" ht="12.8" hidden="false" customHeight="false" outlineLevel="0" collapsed="false">
      <c r="A27" s="49" t="s">
        <v>64</v>
      </c>
      <c r="B27" s="65" t="n">
        <f aca="false">('korekta elemen.o.'!O27-'korekta elemen.o.'!O$38)/'korekta elemen.o.'!O$40</f>
        <v>0.867500710833096</v>
      </c>
      <c r="C27" s="65" t="n">
        <f aca="false">('korekta elemen.o.'!P27-'korekta elemen.o.'!P$38)/'korekta elemen.o.'!P$40</f>
        <v>0.238095238095238</v>
      </c>
      <c r="D27" s="65" t="n">
        <f aca="false">('korekta elemen.o.'!Q27-'korekta elemen.o.'!Q$38)/'korekta elemen.o.'!Q$40</f>
        <v>0.573493975903614</v>
      </c>
      <c r="E27" s="65" t="n">
        <f aca="false">('korekta elemen.o.'!R27-'korekta elemen.o.'!R$38)/'korekta elemen.o.'!R$40</f>
        <v>0.5</v>
      </c>
      <c r="F27" s="65" t="n">
        <f aca="false">('korekta elemen.o.'!S27-'korekta elemen.o.'!S$38)/'korekta elemen.o.'!S$40</f>
        <v>0.783680555555555</v>
      </c>
      <c r="G27" s="65" t="n">
        <f aca="false">('korekta elemen.o.'!T27-'korekta elemen.o.'!T$38)/'korekta elemen.o.'!T$40</f>
        <v>0.666666666666667</v>
      </c>
      <c r="H27" s="65" t="n">
        <f aca="false">('korekta elemen.o.'!U27-'korekta elemen.o.'!U$38)/'korekta elemen.o.'!U$40</f>
        <v>0.529411764705882</v>
      </c>
      <c r="I27" s="65" t="n">
        <f aca="false">('korekta elemen.o.'!V27-'korekta elemen.o.'!V$38)/'korekta elemen.o.'!V$40</f>
        <v>0.528301886792453</v>
      </c>
      <c r="J27" s="92"/>
      <c r="M27" s="49" t="s">
        <v>64</v>
      </c>
      <c r="N27" s="50" t="n">
        <f aca="false">('korekta elemen.o.'!O27-'korekta elemen.o.'!O$41)/'korekta elemen.o.'!O$42</f>
        <v>1.51298141607323</v>
      </c>
      <c r="O27" s="50" t="n">
        <f aca="false">('korekta elemen.o.'!P27-'korekta elemen.o.'!P$41)/'korekta elemen.o.'!P$42</f>
        <v>-0.540452818933256</v>
      </c>
      <c r="P27" s="50" t="n">
        <f aca="false">('korekta elemen.o.'!Q27-'korekta elemen.o.'!Q$41)/'korekta elemen.o.'!Q$42</f>
        <v>0.345263765239786</v>
      </c>
      <c r="Q27" s="50" t="n">
        <f aca="false">('korekta elemen.o.'!R27-'korekta elemen.o.'!R$41)/'korekta elemen.o.'!R$42</f>
        <v>0.216455326096636</v>
      </c>
      <c r="R27" s="50" t="n">
        <f aca="false">('korekta elemen.o.'!S27-'korekta elemen.o.'!S$41)/'korekta elemen.o.'!S$42</f>
        <v>0.983815726669633</v>
      </c>
      <c r="S27" s="50" t="n">
        <f aca="false">('korekta elemen.o.'!T27-'korekta elemen.o.'!T$41)/'korekta elemen.o.'!T$42</f>
        <v>0.28044907807525</v>
      </c>
      <c r="T27" s="50" t="n">
        <f aca="false">('korekta elemen.o.'!U27-'korekta elemen.o.'!U$41)/'korekta elemen.o.'!U$42</f>
        <v>0.37706144576688</v>
      </c>
      <c r="U27" s="50" t="n">
        <f aca="false">('korekta elemen.o.'!V27-'korekta elemen.o.'!V$41)/'korekta elemen.o.'!V$42</f>
        <v>0.164366352990142</v>
      </c>
      <c r="V27" s="92"/>
    </row>
    <row r="28" customFormat="false" ht="12.8" hidden="false" customHeight="false" outlineLevel="0" collapsed="false">
      <c r="A28" s="49" t="s">
        <v>65</v>
      </c>
      <c r="B28" s="65" t="n">
        <f aca="false">('korekta elemen.o.'!O28-'korekta elemen.o.'!O$38)/'korekta elemen.o.'!O$40</f>
        <v>1</v>
      </c>
      <c r="C28" s="65" t="n">
        <f aca="false">('korekta elemen.o.'!P28-'korekta elemen.o.'!P$38)/'korekta elemen.o.'!P$40</f>
        <v>0.142857142857143</v>
      </c>
      <c r="D28" s="65" t="n">
        <f aca="false">('korekta elemen.o.'!Q28-'korekta elemen.o.'!Q$38)/'korekta elemen.o.'!Q$40</f>
        <v>0.732530120481927</v>
      </c>
      <c r="E28" s="65" t="n">
        <f aca="false">('korekta elemen.o.'!R28-'korekta elemen.o.'!R$38)/'korekta elemen.o.'!R$40</f>
        <v>0.25</v>
      </c>
      <c r="F28" s="65" t="n">
        <f aca="false">('korekta elemen.o.'!S28-'korekta elemen.o.'!S$38)/'korekta elemen.o.'!S$40</f>
        <v>0.740625</v>
      </c>
      <c r="G28" s="65" t="n">
        <f aca="false">('korekta elemen.o.'!T28-'korekta elemen.o.'!T$38)/'korekta elemen.o.'!T$40</f>
        <v>0.333333333333333</v>
      </c>
      <c r="H28" s="65" t="n">
        <f aca="false">('korekta elemen.o.'!U28-'korekta elemen.o.'!U$38)/'korekta elemen.o.'!U$40</f>
        <v>0.5</v>
      </c>
      <c r="I28" s="65" t="n">
        <f aca="false">('korekta elemen.o.'!V28-'korekta elemen.o.'!V$38)/'korekta elemen.o.'!V$40</f>
        <v>0.452830188679245</v>
      </c>
      <c r="J28" s="92"/>
      <c r="M28" s="49" t="s">
        <v>65</v>
      </c>
      <c r="N28" s="50" t="n">
        <f aca="false">('korekta elemen.o.'!O28-'korekta elemen.o.'!O$41)/'korekta elemen.o.'!O$42</f>
        <v>1.97608702132148</v>
      </c>
      <c r="O28" s="50" t="n">
        <f aca="false">('korekta elemen.o.'!P28-'korekta elemen.o.'!P$41)/'korekta elemen.o.'!P$42</f>
        <v>-0.900754698222092</v>
      </c>
      <c r="P28" s="50" t="n">
        <f aca="false">('korekta elemen.o.'!Q28-'korekta elemen.o.'!Q$41)/'korekta elemen.o.'!Q$42</f>
        <v>0.924451272933536</v>
      </c>
      <c r="Q28" s="50" t="n">
        <f aca="false">('korekta elemen.o.'!R28-'korekta elemen.o.'!R$41)/'korekta elemen.o.'!R$42</f>
        <v>-0.677295697786261</v>
      </c>
      <c r="R28" s="50" t="n">
        <f aca="false">('korekta elemen.o.'!S28-'korekta elemen.o.'!S$41)/'korekta elemen.o.'!S$42</f>
        <v>0.815708724541259</v>
      </c>
      <c r="S28" s="50" t="n">
        <f aca="false">('korekta elemen.o.'!T28-'korekta elemen.o.'!T$41)/'korekta elemen.o.'!T$42</f>
        <v>-1.00160385026876</v>
      </c>
      <c r="T28" s="50" t="n">
        <f aca="false">('korekta elemen.o.'!U28-'korekta elemen.o.'!U$41)/'korekta elemen.o.'!U$42</f>
        <v>0.263588408796283</v>
      </c>
      <c r="U28" s="50" t="n">
        <f aca="false">('korekta elemen.o.'!V28-'korekta elemen.o.'!V$41)/'korekta elemen.o.'!V$42</f>
        <v>-0.13618926390612</v>
      </c>
      <c r="V28" s="92"/>
    </row>
    <row r="29" customFormat="false" ht="12.8" hidden="false" customHeight="false" outlineLevel="0" collapsed="false">
      <c r="A29" s="49" t="s">
        <v>66</v>
      </c>
      <c r="B29" s="65" t="n">
        <f aca="false">('korekta elemen.o.'!O29-'korekta elemen.o.'!O$38)/'korekta elemen.o.'!O$40</f>
        <v>0.0844469718510093</v>
      </c>
      <c r="C29" s="65" t="n">
        <f aca="false">('korekta elemen.o.'!P29-'korekta elemen.o.'!P$38)/'korekta elemen.o.'!P$40</f>
        <v>0.428571428571429</v>
      </c>
      <c r="D29" s="65" t="n">
        <f aca="false">('korekta elemen.o.'!Q29-'korekta elemen.o.'!Q$38)/'korekta elemen.o.'!Q$40</f>
        <v>0.313253012048193</v>
      </c>
      <c r="E29" s="65" t="n">
        <f aca="false">('korekta elemen.o.'!R29-'korekta elemen.o.'!R$38)/'korekta elemen.o.'!R$40</f>
        <v>0.8125</v>
      </c>
      <c r="F29" s="65" t="n">
        <f aca="false">('korekta elemen.o.'!S29-'korekta elemen.o.'!S$38)/'korekta elemen.o.'!S$40</f>
        <v>0.498611111111111</v>
      </c>
      <c r="G29" s="65" t="n">
        <f aca="false">('korekta elemen.o.'!T29-'korekta elemen.o.'!T$38)/'korekta elemen.o.'!T$40</f>
        <v>0.666666666666667</v>
      </c>
      <c r="H29" s="65" t="n">
        <f aca="false">('korekta elemen.o.'!U29-'korekta elemen.o.'!U$38)/'korekta elemen.o.'!U$40</f>
        <v>0.264705882352941</v>
      </c>
      <c r="I29" s="65" t="n">
        <f aca="false">('korekta elemen.o.'!V29-'korekta elemen.o.'!V$38)/'korekta elemen.o.'!V$40</f>
        <v>0.5</v>
      </c>
      <c r="J29" s="92"/>
      <c r="M29" s="49" t="s">
        <v>66</v>
      </c>
      <c r="N29" s="50" t="n">
        <f aca="false">('korekta elemen.o.'!O29-'korekta elemen.o.'!O$41)/'korekta elemen.o.'!O$42</f>
        <v>-1.22391308361275</v>
      </c>
      <c r="O29" s="50" t="n">
        <f aca="false">('korekta elemen.o.'!P29-'korekta elemen.o.'!P$41)/'korekta elemen.o.'!P$42</f>
        <v>0.180150939644417</v>
      </c>
      <c r="P29" s="50" t="n">
        <f aca="false">('korekta elemen.o.'!Q29-'korekta elemen.o.'!Q$41)/'korekta elemen.o.'!Q$42</f>
        <v>-0.602497610986349</v>
      </c>
      <c r="Q29" s="50" t="n">
        <f aca="false">('korekta elemen.o.'!R29-'korekta elemen.o.'!R$41)/'korekta elemen.o.'!R$42</f>
        <v>1.33364410595026</v>
      </c>
      <c r="R29" s="50" t="n">
        <f aca="false">('korekta elemen.o.'!S29-'korekta elemen.o.'!S$41)/'korekta elemen.o.'!S$42</f>
        <v>-0.129215311615814</v>
      </c>
      <c r="S29" s="50" t="n">
        <f aca="false">('korekta elemen.o.'!T29-'korekta elemen.o.'!T$41)/'korekta elemen.o.'!T$42</f>
        <v>0.28044907807525</v>
      </c>
      <c r="T29" s="50" t="n">
        <f aca="false">('korekta elemen.o.'!U29-'korekta elemen.o.'!U$41)/'korekta elemen.o.'!U$42</f>
        <v>-0.644195886968496</v>
      </c>
      <c r="U29" s="50" t="n">
        <f aca="false">('korekta elemen.o.'!V29-'korekta elemen.o.'!V$41)/'korekta elemen.o.'!V$42</f>
        <v>0.0516579966540435</v>
      </c>
      <c r="V29" s="92"/>
    </row>
    <row r="30" customFormat="false" ht="12.8" hidden="false" customHeight="false" outlineLevel="0" collapsed="false">
      <c r="A30" s="49" t="s">
        <v>67</v>
      </c>
      <c r="B30" s="65" t="n">
        <f aca="false">('korekta elemen.o.'!O30-'korekta elemen.o.'!O$38)/'korekta elemen.o.'!O$40</f>
        <v>0.213534262155246</v>
      </c>
      <c r="C30" s="65" t="n">
        <f aca="false">('korekta elemen.o.'!P30-'korekta elemen.o.'!P$38)/'korekta elemen.o.'!P$40</f>
        <v>0.333333333333333</v>
      </c>
      <c r="D30" s="65" t="n">
        <f aca="false">('korekta elemen.o.'!Q30-'korekta elemen.o.'!Q$38)/'korekta elemen.o.'!Q$40</f>
        <v>0.303614457831325</v>
      </c>
      <c r="E30" s="65" t="n">
        <f aca="false">('korekta elemen.o.'!R30-'korekta elemen.o.'!R$38)/'korekta elemen.o.'!R$40</f>
        <v>0.0625</v>
      </c>
      <c r="F30" s="65" t="n">
        <f aca="false">('korekta elemen.o.'!S30-'korekta elemen.o.'!S$38)/'korekta elemen.o.'!S$40</f>
        <v>0.875</v>
      </c>
      <c r="G30" s="65" t="n">
        <f aca="false">('korekta elemen.o.'!T30-'korekta elemen.o.'!T$38)/'korekta elemen.o.'!T$40</f>
        <v>0.666666666666667</v>
      </c>
      <c r="H30" s="65" t="n">
        <f aca="false">('korekta elemen.o.'!U30-'korekta elemen.o.'!U$38)/'korekta elemen.o.'!U$40</f>
        <v>0.852941176470588</v>
      </c>
      <c r="I30" s="65" t="n">
        <f aca="false">('korekta elemen.o.'!V30-'korekta elemen.o.'!V$38)/'korekta elemen.o.'!V$40</f>
        <v>0.471698113207547</v>
      </c>
      <c r="J30" s="92"/>
      <c r="M30" s="49" t="s">
        <v>67</v>
      </c>
      <c r="N30" s="50" t="n">
        <f aca="false">('korekta elemen.o.'!O30-'korekta elemen.o.'!O$41)/'korekta elemen.o.'!O$42</f>
        <v>-0.772732944594076</v>
      </c>
      <c r="O30" s="50" t="n">
        <f aca="false">('korekta elemen.o.'!P30-'korekta elemen.o.'!P$41)/'korekta elemen.o.'!P$42</f>
        <v>-0.180150939644419</v>
      </c>
      <c r="P30" s="50" t="n">
        <f aca="false">('korekta elemen.o.'!Q30-'korekta elemen.o.'!Q$41)/'korekta elemen.o.'!Q$42</f>
        <v>-0.63759988417991</v>
      </c>
      <c r="Q30" s="50" t="n">
        <f aca="false">('korekta elemen.o.'!R30-'korekta elemen.o.'!R$41)/'korekta elemen.o.'!R$42</f>
        <v>-1.34760896569843</v>
      </c>
      <c r="R30" s="50" t="n">
        <f aca="false">('korekta elemen.o.'!S30-'korekta elemen.o.'!S$41)/'korekta elemen.o.'!S$42</f>
        <v>1.3403652553774</v>
      </c>
      <c r="S30" s="50" t="n">
        <f aca="false">('korekta elemen.o.'!T30-'korekta elemen.o.'!T$41)/'korekta elemen.o.'!T$42</f>
        <v>0.28044907807525</v>
      </c>
      <c r="T30" s="50" t="n">
        <f aca="false">('korekta elemen.o.'!U30-'korekta elemen.o.'!U$41)/'korekta elemen.o.'!U$42</f>
        <v>1.62526485244345</v>
      </c>
      <c r="U30" s="50" t="n">
        <f aca="false">('korekta elemen.o.'!V30-'korekta elemen.o.'!V$41)/'korekta elemen.o.'!V$42</f>
        <v>-0.0610503596820549</v>
      </c>
      <c r="V30" s="92"/>
    </row>
    <row r="31" customFormat="false" ht="12.8" hidden="false" customHeight="false" outlineLevel="0" collapsed="false">
      <c r="A31" s="49" t="s">
        <v>68</v>
      </c>
      <c r="B31" s="65" t="n">
        <f aca="false">('korekta elemen.o.'!O31-'korekta elemen.o.'!O$38)/'korekta elemen.o.'!O$40</f>
        <v>0.44782485072505</v>
      </c>
      <c r="C31" s="65" t="n">
        <f aca="false">('korekta elemen.o.'!P31-'korekta elemen.o.'!P$38)/'korekta elemen.o.'!P$40</f>
        <v>0.619047619047619</v>
      </c>
      <c r="D31" s="65" t="n">
        <f aca="false">('korekta elemen.o.'!Q31-'korekta elemen.o.'!Q$38)/'korekta elemen.o.'!Q$40</f>
        <v>0.667469879518072</v>
      </c>
      <c r="E31" s="65" t="n">
        <f aca="false">('korekta elemen.o.'!R31-'korekta elemen.o.'!R$38)/'korekta elemen.o.'!R$40</f>
        <v>0.75</v>
      </c>
      <c r="F31" s="65" t="n">
        <f aca="false">('korekta elemen.o.'!S31-'korekta elemen.o.'!S$38)/'korekta elemen.o.'!S$40</f>
        <v>0.591666666666667</v>
      </c>
      <c r="G31" s="65" t="n">
        <f aca="false">('korekta elemen.o.'!T31-'korekta elemen.o.'!T$38)/'korekta elemen.o.'!T$40</f>
        <v>0.666666666666667</v>
      </c>
      <c r="H31" s="65" t="n">
        <f aca="false">('korekta elemen.o.'!U31-'korekta elemen.o.'!U$38)/'korekta elemen.o.'!U$40</f>
        <v>0.441176470588235</v>
      </c>
      <c r="I31" s="65" t="n">
        <f aca="false">('korekta elemen.o.'!V31-'korekta elemen.o.'!V$38)/'korekta elemen.o.'!V$40</f>
        <v>0.60377358490566</v>
      </c>
      <c r="J31" s="92"/>
      <c r="M31" s="49" t="s">
        <v>68</v>
      </c>
      <c r="N31" s="50" t="n">
        <f aca="false">('korekta elemen.o.'!O31-'korekta elemen.o.'!O$41)/'korekta elemen.o.'!O$42</f>
        <v>0.0461490698362979</v>
      </c>
      <c r="O31" s="50" t="n">
        <f aca="false">('korekta elemen.o.'!P31-'korekta elemen.o.'!P$41)/'korekta elemen.o.'!P$42</f>
        <v>0.900754698222088</v>
      </c>
      <c r="P31" s="50" t="n">
        <f aca="false">('korekta elemen.o.'!Q31-'korekta elemen.o.'!Q$41)/'korekta elemen.o.'!Q$42</f>
        <v>0.687510928877003</v>
      </c>
      <c r="Q31" s="50" t="n">
        <f aca="false">('korekta elemen.o.'!R31-'korekta elemen.o.'!R$41)/'korekta elemen.o.'!R$42</f>
        <v>1.11020634997953</v>
      </c>
      <c r="R31" s="50" t="n">
        <f aca="false">('korekta elemen.o.'!S31-'korekta elemen.o.'!S$41)/'korekta elemen.o.'!S$42</f>
        <v>0.234112725242286</v>
      </c>
      <c r="S31" s="50" t="n">
        <f aca="false">('korekta elemen.o.'!T31-'korekta elemen.o.'!T$41)/'korekta elemen.o.'!T$42</f>
        <v>0.28044907807525</v>
      </c>
      <c r="T31" s="50" t="n">
        <f aca="false">('korekta elemen.o.'!U31-'korekta elemen.o.'!U$41)/'korekta elemen.o.'!U$42</f>
        <v>0.0366423348550884</v>
      </c>
      <c r="U31" s="50" t="n">
        <f aca="false">('korekta elemen.o.'!V31-'korekta elemen.o.'!V$41)/'korekta elemen.o.'!V$42</f>
        <v>0.464921969886402</v>
      </c>
      <c r="V31" s="92"/>
    </row>
    <row r="32" customFormat="false" ht="12.8" hidden="false" customHeight="false" outlineLevel="0" collapsed="false">
      <c r="A32" s="49" t="s">
        <v>69</v>
      </c>
      <c r="B32" s="65" t="n">
        <f aca="false">('korekta elemen.o.'!O32-'korekta elemen.o.'!O$38)/'korekta elemen.o.'!O$40</f>
        <v>0.559567813477395</v>
      </c>
      <c r="C32" s="65" t="n">
        <f aca="false">('korekta elemen.o.'!P32-'korekta elemen.o.'!P$38)/'korekta elemen.o.'!P$40</f>
        <v>0.238095238095238</v>
      </c>
      <c r="D32" s="65" t="n">
        <f aca="false">('korekta elemen.o.'!Q32-'korekta elemen.o.'!Q$38)/'korekta elemen.o.'!Q$40</f>
        <v>0.754216867469879</v>
      </c>
      <c r="E32" s="65" t="n">
        <f aca="false">('korekta elemen.o.'!R32-'korekta elemen.o.'!R$38)/'korekta elemen.o.'!R$40</f>
        <v>0.0625</v>
      </c>
      <c r="F32" s="65" t="n">
        <f aca="false">('korekta elemen.o.'!S32-'korekta elemen.o.'!S$38)/'korekta elemen.o.'!S$40</f>
        <v>0.190625</v>
      </c>
      <c r="G32" s="65" t="n">
        <f aca="false">('korekta elemen.o.'!T32-'korekta elemen.o.'!T$38)/'korekta elemen.o.'!T$40</f>
        <v>0</v>
      </c>
      <c r="H32" s="65" t="n">
        <f aca="false">('korekta elemen.o.'!U32-'korekta elemen.o.'!U$38)/'korekta elemen.o.'!U$40</f>
        <v>0.156862745098039</v>
      </c>
      <c r="I32" s="65" t="n">
        <f aca="false">('korekta elemen.o.'!V32-'korekta elemen.o.'!V$38)/'korekta elemen.o.'!V$40</f>
        <v>0.339622641509434</v>
      </c>
      <c r="J32" s="92"/>
      <c r="M32" s="49" t="s">
        <v>69</v>
      </c>
      <c r="N32" s="50" t="n">
        <f aca="false">('korekta elemen.o.'!O32-'korekta elemen.o.'!O$41)/'korekta elemen.o.'!O$42</f>
        <v>0.436708088854668</v>
      </c>
      <c r="O32" s="50" t="n">
        <f aca="false">('korekta elemen.o.'!P32-'korekta elemen.o.'!P$41)/'korekta elemen.o.'!P$42</f>
        <v>-0.540452818933256</v>
      </c>
      <c r="P32" s="50" t="n">
        <f aca="false">('korekta elemen.o.'!Q32-'korekta elemen.o.'!Q$41)/'korekta elemen.o.'!Q$42</f>
        <v>1.00343138761905</v>
      </c>
      <c r="Q32" s="50" t="n">
        <f aca="false">('korekta elemen.o.'!R32-'korekta elemen.o.'!R$41)/'korekta elemen.o.'!R$42</f>
        <v>-1.34760896569843</v>
      </c>
      <c r="R32" s="50" t="n">
        <f aca="false">('korekta elemen.o.'!S32-'korekta elemen.o.'!S$41)/'korekta elemen.o.'!S$42</f>
        <v>-1.33172265748572</v>
      </c>
      <c r="S32" s="50" t="n">
        <f aca="false">('korekta elemen.o.'!T32-'korekta elemen.o.'!T$41)/'korekta elemen.o.'!T$42</f>
        <v>-2.28365677861276</v>
      </c>
      <c r="T32" s="50" t="n">
        <f aca="false">('korekta elemen.o.'!U32-'korekta elemen.o.'!U$41)/'korekta elemen.o.'!U$42</f>
        <v>-1.06026368919402</v>
      </c>
      <c r="U32" s="50" t="n">
        <f aca="false">('korekta elemen.o.'!V32-'korekta elemen.o.'!V$41)/'korekta elemen.o.'!V$42</f>
        <v>-0.587022689250514</v>
      </c>
      <c r="V32" s="92"/>
    </row>
    <row r="33" customFormat="false" ht="12.8" hidden="false" customHeight="false" outlineLevel="0" collapsed="false">
      <c r="A33" s="49" t="s">
        <v>70</v>
      </c>
      <c r="B33" s="65" t="n">
        <f aca="false">('korekta elemen.o.'!O33-'korekta elemen.o.'!O$38)/'korekta elemen.o.'!O$40</f>
        <v>0.845891384702872</v>
      </c>
      <c r="C33" s="65" t="n">
        <f aca="false">('korekta elemen.o.'!P33-'korekta elemen.o.'!P$38)/'korekta elemen.o.'!P$40</f>
        <v>0.0952380952380953</v>
      </c>
      <c r="D33" s="65" t="n">
        <f aca="false">('korekta elemen.o.'!Q33-'korekta elemen.o.'!Q$38)/'korekta elemen.o.'!Q$40</f>
        <v>0.595180722891566</v>
      </c>
      <c r="E33" s="65" t="n">
        <f aca="false">('korekta elemen.o.'!R33-'korekta elemen.o.'!R$38)/'korekta elemen.o.'!R$40</f>
        <v>1</v>
      </c>
      <c r="F33" s="65" t="n">
        <f aca="false">('korekta elemen.o.'!S33-'korekta elemen.o.'!S$38)/'korekta elemen.o.'!S$40</f>
        <v>0.941319444444444</v>
      </c>
      <c r="G33" s="65" t="n">
        <f aca="false">('korekta elemen.o.'!T33-'korekta elemen.o.'!T$38)/'korekta elemen.o.'!T$40</f>
        <v>0.666666666666667</v>
      </c>
      <c r="H33" s="65" t="n">
        <f aca="false">('korekta elemen.o.'!U33-'korekta elemen.o.'!U$38)/'korekta elemen.o.'!U$40</f>
        <v>0.245098039215686</v>
      </c>
      <c r="I33" s="65" t="n">
        <f aca="false">('korekta elemen.o.'!V33-'korekta elemen.o.'!V$38)/'korekta elemen.o.'!V$40</f>
        <v>0.481132075471698</v>
      </c>
      <c r="J33" s="92"/>
      <c r="M33" s="49" t="s">
        <v>70</v>
      </c>
      <c r="N33" s="50" t="n">
        <f aca="false">('korekta elemen.o.'!O33-'korekta elemen.o.'!O$41)/'korekta elemen.o.'!O$42</f>
        <v>1.43745346328596</v>
      </c>
      <c r="O33" s="50" t="n">
        <f aca="false">('korekta elemen.o.'!P33-'korekta elemen.o.'!P$41)/'korekta elemen.o.'!P$42</f>
        <v>-1.08090563786651</v>
      </c>
      <c r="P33" s="50" t="n">
        <f aca="false">('korekta elemen.o.'!Q33-'korekta elemen.o.'!Q$41)/'korekta elemen.o.'!Q$42</f>
        <v>0.424243879925298</v>
      </c>
      <c r="Q33" s="50" t="n">
        <f aca="false">('korekta elemen.o.'!R33-'korekta elemen.o.'!R$41)/'korekta elemen.o.'!R$42</f>
        <v>2.00395737386243</v>
      </c>
      <c r="R33" s="50" t="n">
        <f aca="false">('korekta elemen.o.'!S33-'korekta elemen.o.'!S$41)/'korekta elemen.o.'!S$42</f>
        <v>1.59930426672029</v>
      </c>
      <c r="S33" s="50" t="n">
        <f aca="false">('korekta elemen.o.'!T33-'korekta elemen.o.'!T$41)/'korekta elemen.o.'!T$42</f>
        <v>0.28044907807525</v>
      </c>
      <c r="T33" s="50" t="n">
        <f aca="false">('korekta elemen.o.'!U33-'korekta elemen.o.'!U$41)/'korekta elemen.o.'!U$42</f>
        <v>-0.719844578282227</v>
      </c>
      <c r="U33" s="50" t="n">
        <f aca="false">('korekta elemen.o.'!V33-'korekta elemen.o.'!V$41)/'korekta elemen.o.'!V$42</f>
        <v>-0.0234809075700221</v>
      </c>
      <c r="V33" s="92"/>
    </row>
    <row r="34" customFormat="false" ht="12.8" hidden="false" customHeight="false" outlineLevel="0" collapsed="false">
      <c r="A34" s="49" t="s">
        <v>71</v>
      </c>
      <c r="B34" s="65" t="n">
        <f aca="false">('korekta elemen.o.'!O34-'korekta elemen.o.'!O$38)/'korekta elemen.o.'!O$40</f>
        <v>0.431333522888826</v>
      </c>
      <c r="C34" s="65" t="n">
        <f aca="false">('korekta elemen.o.'!P34-'korekta elemen.o.'!P$38)/'korekta elemen.o.'!P$40</f>
        <v>0.19047619047619</v>
      </c>
      <c r="D34" s="65" t="n">
        <f aca="false">('korekta elemen.o.'!Q34-'korekta elemen.o.'!Q$38)/'korekta elemen.o.'!Q$40</f>
        <v>0.293975903614458</v>
      </c>
      <c r="E34" s="65" t="n">
        <f aca="false">('korekta elemen.o.'!R34-'korekta elemen.o.'!R$38)/'korekta elemen.o.'!R$40</f>
        <v>0.125</v>
      </c>
      <c r="F34" s="65" t="n">
        <f aca="false">('korekta elemen.o.'!S34-'korekta elemen.o.'!S$38)/'korekta elemen.o.'!S$40</f>
        <v>1</v>
      </c>
      <c r="G34" s="65" t="n">
        <f aca="false">('korekta elemen.o.'!T34-'korekta elemen.o.'!T$38)/'korekta elemen.o.'!T$40</f>
        <v>1</v>
      </c>
      <c r="H34" s="65" t="n">
        <f aca="false">('korekta elemen.o.'!U34-'korekta elemen.o.'!U$38)/'korekta elemen.o.'!U$40</f>
        <v>1</v>
      </c>
      <c r="I34" s="65" t="n">
        <f aca="false">('korekta elemen.o.'!V34-'korekta elemen.o.'!V$38)/'korekta elemen.o.'!V$40</f>
        <v>0.575471698113207</v>
      </c>
      <c r="J34" s="92"/>
      <c r="M34" s="49" t="s">
        <v>71</v>
      </c>
      <c r="N34" s="50" t="n">
        <f aca="false">('korekta elemen.o.'!O34-'korekta elemen.o.'!O$41)/'korekta elemen.o.'!O$42</f>
        <v>-0.0114906836066166</v>
      </c>
      <c r="O34" s="50" t="n">
        <f aca="false">('korekta elemen.o.'!P34-'korekta elemen.o.'!P$41)/'korekta elemen.o.'!P$42</f>
        <v>-0.720603758577674</v>
      </c>
      <c r="P34" s="50" t="n">
        <f aca="false">('korekta elemen.o.'!Q34-'korekta elemen.o.'!Q$41)/'korekta elemen.o.'!Q$42</f>
        <v>-0.672702157373471</v>
      </c>
      <c r="Q34" s="50" t="n">
        <f aca="false">('korekta elemen.o.'!R34-'korekta elemen.o.'!R$41)/'korekta elemen.o.'!R$42</f>
        <v>-1.12417120972771</v>
      </c>
      <c r="R34" s="50" t="n">
        <f aca="false">('korekta elemen.o.'!S34-'korekta elemen.o.'!S$41)/'korekta elemen.o.'!S$42</f>
        <v>1.82841784220171</v>
      </c>
      <c r="S34" s="50" t="n">
        <f aca="false">('korekta elemen.o.'!T34-'korekta elemen.o.'!T$41)/'korekta elemen.o.'!T$42</f>
        <v>1.56250200641926</v>
      </c>
      <c r="T34" s="50" t="n">
        <f aca="false">('korekta elemen.o.'!U34-'korekta elemen.o.'!U$41)/'korekta elemen.o.'!U$42</f>
        <v>2.19263003729644</v>
      </c>
      <c r="U34" s="50" t="n">
        <f aca="false">('korekta elemen.o.'!V34-'korekta elemen.o.'!V$41)/'korekta elemen.o.'!V$42</f>
        <v>0.352213613550304</v>
      </c>
      <c r="V34" s="92"/>
    </row>
    <row r="35" customFormat="false" ht="12.8" hidden="false" customHeight="false" outlineLevel="0" collapsed="false">
      <c r="A35" s="49" t="s">
        <v>72</v>
      </c>
      <c r="B35" s="65" t="n">
        <f aca="false">('korekta elemen.o.'!O35-'korekta elemen.o.'!O$38)/'korekta elemen.o.'!O$40</f>
        <v>0.115723628092124</v>
      </c>
      <c r="C35" s="65" t="n">
        <f aca="false">('korekta elemen.o.'!P35-'korekta elemen.o.'!P$38)/'korekta elemen.o.'!P$40</f>
        <v>1</v>
      </c>
      <c r="D35" s="65" t="n">
        <f aca="false">('korekta elemen.o.'!Q35-'korekta elemen.o.'!Q$38)/'korekta elemen.o.'!Q$40</f>
        <v>0.0385542168674699</v>
      </c>
      <c r="E35" s="65" t="n">
        <f aca="false">('korekta elemen.o.'!R35-'korekta elemen.o.'!R$38)/'korekta elemen.o.'!R$40</f>
        <v>0.8125</v>
      </c>
      <c r="F35" s="65" t="n">
        <f aca="false">('korekta elemen.o.'!S35-'korekta elemen.o.'!S$38)/'korekta elemen.o.'!S$40</f>
        <v>0.398611111111111</v>
      </c>
      <c r="G35" s="65" t="n">
        <f aca="false">('korekta elemen.o.'!T35-'korekta elemen.o.'!T$38)/'korekta elemen.o.'!T$40</f>
        <v>0.666666666666667</v>
      </c>
      <c r="H35" s="65" t="n">
        <f aca="false">('korekta elemen.o.'!U35-'korekta elemen.o.'!U$38)/'korekta elemen.o.'!U$40</f>
        <v>0.294117647058823</v>
      </c>
      <c r="I35" s="65" t="n">
        <f aca="false">('korekta elemen.o.'!V35-'korekta elemen.o.'!V$38)/'korekta elemen.o.'!V$40</f>
        <v>0.19811320754717</v>
      </c>
      <c r="J35" s="92"/>
      <c r="M35" s="49" t="s">
        <v>72</v>
      </c>
      <c r="N35" s="50" t="n">
        <f aca="false">('korekta elemen.o.'!O35-'korekta elemen.o.'!O$41)/'korekta elemen.o.'!O$42</f>
        <v>-1.11459630984171</v>
      </c>
      <c r="O35" s="50" t="n">
        <f aca="false">('korekta elemen.o.'!P35-'korekta elemen.o.'!P$41)/'korekta elemen.o.'!P$42</f>
        <v>2.34196221537743</v>
      </c>
      <c r="P35" s="50" t="n">
        <f aca="false">('korekta elemen.o.'!Q35-'korekta elemen.o.'!Q$41)/'korekta elemen.o.'!Q$42</f>
        <v>-1.60291239700283</v>
      </c>
      <c r="Q35" s="50" t="n">
        <f aca="false">('korekta elemen.o.'!R35-'korekta elemen.o.'!R$41)/'korekta elemen.o.'!R$42</f>
        <v>1.33364410595026</v>
      </c>
      <c r="R35" s="50" t="n">
        <f aca="false">('korekta elemen.o.'!S35-'korekta elemen.o.'!S$41)/'korekta elemen.o.'!S$42</f>
        <v>-0.519657381075265</v>
      </c>
      <c r="S35" s="50" t="n">
        <f aca="false">('korekta elemen.o.'!T35-'korekta elemen.o.'!T$41)/'korekta elemen.o.'!T$42</f>
        <v>0.28044907807525</v>
      </c>
      <c r="T35" s="50" t="n">
        <f aca="false">('korekta elemen.o.'!U35-'korekta elemen.o.'!U$41)/'korekta elemen.o.'!U$42</f>
        <v>-0.530722849997898</v>
      </c>
      <c r="U35" s="50" t="n">
        <f aca="false">('korekta elemen.o.'!V35-'korekta elemen.o.'!V$41)/'korekta elemen.o.'!V$42</f>
        <v>-1.15056447093101</v>
      </c>
      <c r="V35" s="92"/>
    </row>
    <row r="36" customFormat="false" ht="12.8" hidden="false" customHeight="false" outlineLevel="0" collapsed="false">
      <c r="A36" s="49" t="s">
        <v>73</v>
      </c>
      <c r="B36" s="65" t="n">
        <f aca="false">('korekta elemen.o.'!O36-'korekta elemen.o.'!O$38)/'korekta elemen.o.'!O$40</f>
        <v>0.0324139891953369</v>
      </c>
      <c r="C36" s="65" t="n">
        <f aca="false">('korekta elemen.o.'!P36-'korekta elemen.o.'!P$38)/'korekta elemen.o.'!P$40</f>
        <v>0.0476190476190477</v>
      </c>
      <c r="D36" s="65" t="n">
        <f aca="false">('korekta elemen.o.'!Q36-'korekta elemen.o.'!Q$38)/'korekta elemen.o.'!Q$40</f>
        <v>0.72289156626506</v>
      </c>
      <c r="E36" s="65" t="n">
        <f aca="false">('korekta elemen.o.'!R36-'korekta elemen.o.'!R$38)/'korekta elemen.o.'!R$40</f>
        <v>0</v>
      </c>
      <c r="F36" s="65" t="n">
        <f aca="false">('korekta elemen.o.'!S36-'korekta elemen.o.'!S$38)/'korekta elemen.o.'!S$40</f>
        <v>0.0506944444444444</v>
      </c>
      <c r="G36" s="65" t="n">
        <f aca="false">('korekta elemen.o.'!T36-'korekta elemen.o.'!T$38)/'korekta elemen.o.'!T$40</f>
        <v>0.666666666666667</v>
      </c>
      <c r="H36" s="65" t="n">
        <f aca="false">('korekta elemen.o.'!U36-'korekta elemen.o.'!U$38)/'korekta elemen.o.'!U$40</f>
        <v>0</v>
      </c>
      <c r="I36" s="65" t="n">
        <f aca="false">('korekta elemen.o.'!V36-'korekta elemen.o.'!V$38)/'korekta elemen.o.'!V$40</f>
        <v>1</v>
      </c>
      <c r="J36" s="92"/>
      <c r="M36" s="49" t="s">
        <v>73</v>
      </c>
      <c r="N36" s="50" t="n">
        <f aca="false">('korekta elemen.o.'!O36-'korekta elemen.o.'!O$41)/'korekta elemen.o.'!O$42</f>
        <v>-1.40577644361367</v>
      </c>
      <c r="O36" s="50" t="n">
        <f aca="false">('korekta elemen.o.'!P36-'korekta elemen.o.'!P$41)/'korekta elemen.o.'!P$42</f>
        <v>-1.26105657751093</v>
      </c>
      <c r="P36" s="50" t="n">
        <f aca="false">('korekta elemen.o.'!Q36-'korekta elemen.o.'!Q$41)/'korekta elemen.o.'!Q$42</f>
        <v>0.889348999739975</v>
      </c>
      <c r="Q36" s="50" t="n">
        <f aca="false">('korekta elemen.o.'!R36-'korekta elemen.o.'!R$41)/'korekta elemen.o.'!R$42</f>
        <v>-1.57104672166916</v>
      </c>
      <c r="R36" s="50" t="n">
        <f aca="false">('korekta elemen.o.'!S36-'korekta elemen.o.'!S$41)/'korekta elemen.o.'!S$42</f>
        <v>-1.87807041440294</v>
      </c>
      <c r="S36" s="50" t="n">
        <f aca="false">('korekta elemen.o.'!T36-'korekta elemen.o.'!T$41)/'korekta elemen.o.'!T$42</f>
        <v>0.28044907807525</v>
      </c>
      <c r="T36" s="50" t="n">
        <f aca="false">('korekta elemen.o.'!U36-'korekta elemen.o.'!U$41)/'korekta elemen.o.'!U$42</f>
        <v>-1.66545321970387</v>
      </c>
      <c r="U36" s="50" t="n">
        <f aca="false">('korekta elemen.o.'!V36-'korekta elemen.o.'!V$41)/'korekta elemen.o.'!V$42</f>
        <v>2.04283895859178</v>
      </c>
      <c r="V36" s="92"/>
    </row>
    <row r="37" customFormat="false" ht="12.8" hidden="false" customHeight="false" outlineLevel="0" collapsed="false">
      <c r="A37" s="55" t="s">
        <v>74</v>
      </c>
      <c r="B37" s="68" t="n">
        <f aca="false">('korekta elemen.o.'!O37-'korekta elemen.o.'!O$38)/'korekta elemen.o.'!O$40</f>
        <v>0.349161216946261</v>
      </c>
      <c r="C37" s="68" t="n">
        <f aca="false">('korekta elemen.o.'!P37-'korekta elemen.o.'!P$38)/'korekta elemen.o.'!P$40</f>
        <v>0.714285714285714</v>
      </c>
      <c r="D37" s="68" t="n">
        <f aca="false">('korekta elemen.o.'!Q37-'korekta elemen.o.'!Q$38)/'korekta elemen.o.'!Q$40</f>
        <v>0.2</v>
      </c>
      <c r="E37" s="68" t="n">
        <f aca="false">('korekta elemen.o.'!R37-'korekta elemen.o.'!R$38)/'korekta elemen.o.'!R$40</f>
        <v>0.5</v>
      </c>
      <c r="F37" s="68" t="n">
        <f aca="false">('korekta elemen.o.'!S37-'korekta elemen.o.'!S$38)/'korekta elemen.o.'!S$40</f>
        <v>0.26875</v>
      </c>
      <c r="G37" s="68" t="n">
        <f aca="false">('korekta elemen.o.'!T37-'korekta elemen.o.'!T$38)/'korekta elemen.o.'!T$40</f>
        <v>0.333333333333333</v>
      </c>
      <c r="H37" s="68" t="n">
        <f aca="false">('korekta elemen.o.'!U37-'korekta elemen.o.'!U$38)/'korekta elemen.o.'!U$40</f>
        <v>0.137254901960784</v>
      </c>
      <c r="I37" s="68" t="n">
        <f aca="false">('korekta elemen.o.'!V37-'korekta elemen.o.'!V$38)/'korekta elemen.o.'!V$40</f>
        <v>0.566037735849056</v>
      </c>
      <c r="J37" s="92"/>
      <c r="M37" s="55" t="s">
        <v>74</v>
      </c>
      <c r="N37" s="56" t="n">
        <f aca="false">('korekta elemen.o.'!O37-'korekta elemen.o.'!O$41)/'korekta elemen.o.'!O$42</f>
        <v>-0.298695661968726</v>
      </c>
      <c r="O37" s="56" t="n">
        <f aca="false">('korekta elemen.o.'!P37-'korekta elemen.o.'!P$41)/'korekta elemen.o.'!P$42</f>
        <v>1.26105657751092</v>
      </c>
      <c r="P37" s="56" t="n">
        <f aca="false">('korekta elemen.o.'!Q37-'korekta elemen.o.'!Q$41)/'korekta elemen.o.'!Q$42</f>
        <v>-1.01494932101069</v>
      </c>
      <c r="Q37" s="56" t="n">
        <f aca="false">('korekta elemen.o.'!R37-'korekta elemen.o.'!R$41)/'korekta elemen.o.'!R$42</f>
        <v>0.216455326096636</v>
      </c>
      <c r="R37" s="56" t="n">
        <f aca="false">('korekta elemen.o.'!S37-'korekta elemen.o.'!S$41)/'korekta elemen.o.'!S$42</f>
        <v>-1.02668979072052</v>
      </c>
      <c r="S37" s="56" t="n">
        <f aca="false">('korekta elemen.o.'!T37-'korekta elemen.o.'!T$41)/'korekta elemen.o.'!T$42</f>
        <v>-1.00160385026876</v>
      </c>
      <c r="T37" s="56" t="n">
        <f aca="false">('korekta elemen.o.'!U37-'korekta elemen.o.'!U$41)/'korekta elemen.o.'!U$42</f>
        <v>-1.13591238050775</v>
      </c>
      <c r="U37" s="56" t="n">
        <f aca="false">('korekta elemen.o.'!V37-'korekta elemen.o.'!V$41)/'korekta elemen.o.'!V$42</f>
        <v>0.314644161438271</v>
      </c>
      <c r="V37" s="92"/>
    </row>
  </sheetData>
  <mergeCells count="6">
    <mergeCell ref="B3:G3"/>
    <mergeCell ref="M3:U3"/>
    <mergeCell ref="J5:J21"/>
    <mergeCell ref="V5:V21"/>
    <mergeCell ref="J22:J37"/>
    <mergeCell ref="V22:V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C20" activeCellId="0" sqref="C2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19.91"/>
    <col collapsed="false" customWidth="true" hidden="false" outlineLevel="0" max="3" min="3" style="0" width="24.41"/>
    <col collapsed="false" customWidth="true" hidden="false" outlineLevel="0" max="5" min="4" style="0" width="24.62"/>
    <col collapsed="false" customWidth="true" hidden="false" outlineLevel="0" max="6" min="6" style="0" width="23.21"/>
    <col collapsed="false" customWidth="true" hidden="false" outlineLevel="0" max="7" min="7" style="0" width="24.41"/>
    <col collapsed="false" customWidth="true" hidden="false" outlineLevel="0" max="8" min="8" style="0" width="24.62"/>
    <col collapsed="false" customWidth="true" hidden="false" outlineLevel="0" max="9" min="9" style="0" width="24.41"/>
    <col collapsed="false" customWidth="true" hidden="false" outlineLevel="0" max="10" min="10" style="0" width="24.62"/>
  </cols>
  <sheetData>
    <row r="1" customFormat="false" ht="22.05" hidden="false" customHeight="false" outlineLevel="0" collapsed="false">
      <c r="E1" s="93" t="s">
        <v>117</v>
      </c>
      <c r="F1" s="93"/>
      <c r="G1" s="93"/>
      <c r="H1" s="93"/>
    </row>
    <row r="4" customFormat="false" ht="13.8" hidden="false" customHeight="false" outlineLevel="0" collapsed="false">
      <c r="B4" s="94"/>
    </row>
    <row r="5" customFormat="false" ht="12.8" hidden="false" customHeight="false" outlineLevel="0" collapsed="false">
      <c r="F5" s="28"/>
      <c r="G5" s="0" t="s">
        <v>56</v>
      </c>
    </row>
    <row r="8" customFormat="false" ht="17.35" hidden="false" customHeight="false" outlineLevel="0" collapsed="false">
      <c r="A8" s="95" t="s">
        <v>118</v>
      </c>
      <c r="B8" s="95"/>
      <c r="C8" s="95"/>
      <c r="D8" s="95"/>
      <c r="E8" s="95"/>
      <c r="F8" s="95"/>
      <c r="G8" s="95"/>
      <c r="H8" s="95"/>
      <c r="I8" s="95"/>
      <c r="J8" s="95"/>
    </row>
    <row r="11" customFormat="false" ht="17.35" hidden="false" customHeight="false" outlineLevel="0" collapsed="false">
      <c r="J11" s="96" t="s">
        <v>119</v>
      </c>
    </row>
    <row r="12" customFormat="false" ht="17.35" hidden="false" customHeight="false" outlineLevel="0" collapsed="false">
      <c r="A12" s="97"/>
      <c r="B12" s="90" t="s">
        <v>10</v>
      </c>
      <c r="C12" s="90" t="s">
        <v>12</v>
      </c>
      <c r="D12" s="90" t="s">
        <v>14</v>
      </c>
      <c r="E12" s="90" t="s">
        <v>16</v>
      </c>
      <c r="F12" s="90" t="s">
        <v>18</v>
      </c>
      <c r="G12" s="90" t="s">
        <v>20</v>
      </c>
      <c r="H12" s="90" t="s">
        <v>22</v>
      </c>
      <c r="I12" s="98" t="s">
        <v>24</v>
      </c>
      <c r="J12" s="96"/>
    </row>
    <row r="13" customFormat="false" ht="17.35" hidden="false" customHeight="false" outlineLevel="0" collapsed="false">
      <c r="A13" s="99" t="s">
        <v>120</v>
      </c>
      <c r="B13" s="100" t="n">
        <v>0.108510865904112</v>
      </c>
      <c r="C13" s="100" t="n">
        <v>0.102586448489151</v>
      </c>
      <c r="D13" s="100" t="n">
        <v>0.109617914893485</v>
      </c>
      <c r="E13" s="100" t="n">
        <v>0.17007629953248</v>
      </c>
      <c r="F13" s="100" t="n">
        <v>0.115631827667335</v>
      </c>
      <c r="G13" s="100" t="n">
        <v>0.147442476142752</v>
      </c>
      <c r="H13" s="100" t="n">
        <v>0.118341713644057</v>
      </c>
      <c r="I13" s="100" t="n">
        <v>0.127792453726628</v>
      </c>
      <c r="J13" s="96" t="n">
        <f aca="false">SUM(B13:I13)</f>
        <v>1</v>
      </c>
    </row>
    <row r="14" customFormat="false" ht="12.8" hidden="false" customHeight="false" outlineLevel="0" collapsed="false">
      <c r="J14" s="101"/>
    </row>
    <row r="15" customFormat="false" ht="12.8" hidden="false" customHeight="false" outlineLevel="0" collapsed="false">
      <c r="J15" s="101"/>
    </row>
    <row r="16" customFormat="false" ht="12.8" hidden="false" customHeight="false" outlineLevel="0" collapsed="false">
      <c r="J16" s="101"/>
    </row>
    <row r="17" customFormat="false" ht="12.8" hidden="false" customHeight="false" outlineLevel="0" collapsed="false">
      <c r="J17" s="101"/>
    </row>
    <row r="18" customFormat="false" ht="12.8" hidden="false" customHeight="false" outlineLevel="0" collapsed="false">
      <c r="J18" s="101"/>
    </row>
    <row r="19" customFormat="false" ht="12.8" hidden="false" customHeight="false" outlineLevel="0" collapsed="false">
      <c r="J19" s="101"/>
    </row>
    <row r="20" customFormat="false" ht="12.8" hidden="false" customHeight="false" outlineLevel="0" collapsed="false">
      <c r="J20" s="101"/>
    </row>
    <row r="21" customFormat="false" ht="12.8" hidden="false" customHeight="false" outlineLevel="0" collapsed="false">
      <c r="J21" s="101"/>
    </row>
    <row r="22" customFormat="false" ht="12.8" hidden="false" customHeight="false" outlineLevel="0" collapsed="false">
      <c r="J22" s="101"/>
    </row>
    <row r="23" customFormat="false" ht="17.35" hidden="false" customHeight="false" outlineLevel="0" collapsed="false">
      <c r="A23" s="95" t="s">
        <v>121</v>
      </c>
      <c r="B23" s="95"/>
      <c r="C23" s="95"/>
      <c r="D23" s="95"/>
      <c r="E23" s="95"/>
      <c r="F23" s="95"/>
      <c r="G23" s="95"/>
      <c r="H23" s="95"/>
      <c r="I23" s="95"/>
      <c r="J23" s="95"/>
    </row>
    <row r="24" customFormat="false" ht="12.8" hidden="false" customHeight="false" outlineLevel="0" collapsed="false">
      <c r="J24" s="101"/>
    </row>
    <row r="25" customFormat="false" ht="12.8" hidden="false" customHeight="false" outlineLevel="0" collapsed="false">
      <c r="J25" s="101"/>
    </row>
    <row r="26" customFormat="false" ht="12.8" hidden="false" customHeight="false" outlineLevel="0" collapsed="false">
      <c r="A26" s="102" t="s">
        <v>122</v>
      </c>
      <c r="B26" s="102"/>
      <c r="C26" s="102"/>
      <c r="D26" s="102"/>
      <c r="E26" s="102"/>
      <c r="F26" s="102"/>
      <c r="G26" s="102"/>
      <c r="H26" s="102"/>
      <c r="I26" s="102"/>
      <c r="J26" s="102"/>
    </row>
    <row r="27" customFormat="false" ht="17.35" hidden="false" customHeight="false" outlineLevel="0" collapsed="false">
      <c r="A27" s="97"/>
      <c r="B27" s="90" t="s">
        <v>10</v>
      </c>
      <c r="C27" s="90" t="s">
        <v>12</v>
      </c>
      <c r="D27" s="90" t="s">
        <v>14</v>
      </c>
      <c r="E27" s="90" t="s">
        <v>16</v>
      </c>
      <c r="F27" s="90" t="s">
        <v>18</v>
      </c>
      <c r="G27" s="90" t="s">
        <v>20</v>
      </c>
      <c r="H27" s="90" t="s">
        <v>22</v>
      </c>
      <c r="I27" s="98" t="s">
        <v>24</v>
      </c>
      <c r="J27" s="96"/>
    </row>
    <row r="28" customFormat="false" ht="17.35" hidden="false" customHeight="false" outlineLevel="0" collapsed="false">
      <c r="A28" s="99" t="s">
        <v>123</v>
      </c>
      <c r="B28" s="103" t="n">
        <v>0.125</v>
      </c>
      <c r="C28" s="103" t="n">
        <v>0.125</v>
      </c>
      <c r="D28" s="103" t="n">
        <v>0.125</v>
      </c>
      <c r="E28" s="103" t="n">
        <v>0.125</v>
      </c>
      <c r="F28" s="103" t="n">
        <v>0.125</v>
      </c>
      <c r="G28" s="103" t="n">
        <v>0.125</v>
      </c>
      <c r="H28" s="103" t="n">
        <v>0.125</v>
      </c>
      <c r="I28" s="104" t="n">
        <v>0.125</v>
      </c>
      <c r="J28" s="105" t="n">
        <f aca="false">SUM(B28:I28)</f>
        <v>1</v>
      </c>
    </row>
  </sheetData>
  <mergeCells count="4">
    <mergeCell ref="E1:H1"/>
    <mergeCell ref="A8:J8"/>
    <mergeCell ref="A23:J23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2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U21" activeCellId="0" sqref="U2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25"/>
    <col collapsed="false" customWidth="true" hidden="false" outlineLevel="0" max="18" min="18" style="0" width="21.97"/>
  </cols>
  <sheetData>
    <row r="1" customFormat="false" ht="12.8" hidden="false" customHeight="false" outlineLevel="0" collapsed="false">
      <c r="C1" s="106" t="s">
        <v>124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customFormat="false" ht="12.8" hidden="false" customHeight="false" outlineLevel="0" collapsed="false"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customFormat="false" ht="12.8" hidden="false" customHeight="false" outlineLevel="0" collapsed="false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8"/>
      <c r="S3" s="108"/>
      <c r="T3" s="108"/>
      <c r="U3" s="108"/>
      <c r="V3" s="109" t="s">
        <v>125</v>
      </c>
      <c r="W3" s="109"/>
      <c r="X3" s="109"/>
      <c r="Y3" s="109"/>
      <c r="Z3" s="109"/>
      <c r="AA3" s="109"/>
    </row>
    <row r="4" customFormat="false" ht="12.8" hidden="false" customHeight="false" outlineLevel="0" collapsed="false">
      <c r="A4" s="110" t="s">
        <v>126</v>
      </c>
      <c r="B4" s="111" t="s">
        <v>127</v>
      </c>
      <c r="C4" s="111"/>
      <c r="D4" s="111"/>
      <c r="E4" s="111"/>
      <c r="F4" s="111"/>
      <c r="G4" s="111"/>
      <c r="H4" s="111"/>
      <c r="I4" s="107"/>
      <c r="J4" s="112"/>
      <c r="K4" s="28"/>
      <c r="L4" s="0" t="s">
        <v>56</v>
      </c>
      <c r="M4" s="113"/>
      <c r="N4" s="113"/>
      <c r="O4" s="114"/>
      <c r="P4" s="107"/>
      <c r="R4" s="108"/>
      <c r="S4" s="108"/>
      <c r="T4" s="108"/>
      <c r="U4" s="108"/>
      <c r="V4" s="109"/>
      <c r="W4" s="109"/>
      <c r="X4" s="109"/>
      <c r="Y4" s="109"/>
      <c r="Z4" s="109"/>
      <c r="AA4" s="109"/>
    </row>
    <row r="5" customFormat="false" ht="12.8" hidden="false" customHeight="false" outlineLevel="0" collapsed="false">
      <c r="A5" s="115" t="s">
        <v>128</v>
      </c>
      <c r="B5" s="116" t="s">
        <v>129</v>
      </c>
      <c r="C5" s="116"/>
      <c r="D5" s="116"/>
      <c r="E5" s="116"/>
      <c r="F5" s="116"/>
      <c r="G5" s="116"/>
      <c r="H5" s="116"/>
      <c r="I5" s="107"/>
      <c r="J5" s="113"/>
      <c r="K5" s="113"/>
      <c r="L5" s="117"/>
      <c r="M5" s="113"/>
      <c r="N5" s="113"/>
      <c r="O5" s="114"/>
      <c r="P5" s="107"/>
      <c r="R5" s="108"/>
      <c r="S5" s="108"/>
      <c r="T5" s="108"/>
      <c r="U5" s="108"/>
      <c r="V5" s="109"/>
      <c r="W5" s="109"/>
      <c r="X5" s="109"/>
      <c r="Y5" s="109"/>
      <c r="Z5" s="109"/>
      <c r="AA5" s="109"/>
    </row>
    <row r="6" customFormat="false" ht="12.8" hidden="false" customHeight="false" outlineLevel="0" collapsed="false">
      <c r="A6" s="107"/>
      <c r="B6" s="107"/>
      <c r="C6" s="107"/>
      <c r="D6" s="107"/>
      <c r="E6" s="107"/>
      <c r="F6" s="107"/>
      <c r="G6" s="107"/>
      <c r="H6" s="107"/>
      <c r="I6" s="107"/>
      <c r="J6" s="118"/>
      <c r="K6" s="118"/>
      <c r="L6" s="118"/>
      <c r="M6" s="118"/>
      <c r="N6" s="118"/>
      <c r="O6" s="118"/>
      <c r="P6" s="107"/>
      <c r="Q6" s="107"/>
      <c r="R6" s="108"/>
      <c r="S6" s="108"/>
      <c r="T6" s="108"/>
      <c r="U6" s="108"/>
      <c r="V6" s="109"/>
      <c r="W6" s="109"/>
      <c r="X6" s="109"/>
      <c r="Y6" s="109"/>
      <c r="Z6" s="109"/>
      <c r="AA6" s="109"/>
    </row>
    <row r="7" customFormat="false" ht="12.8" hidden="false" customHeight="false" outlineLevel="0" collapsed="false">
      <c r="A7" s="119" t="s">
        <v>130</v>
      </c>
      <c r="B7" s="119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R7" s="119" t="s">
        <v>131</v>
      </c>
      <c r="S7" s="119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</row>
    <row r="8" customFormat="false" ht="12.8" hidden="false" customHeight="true" outlineLevel="0" collapsed="false">
      <c r="A8" s="120" t="s">
        <v>132</v>
      </c>
      <c r="B8" s="120"/>
      <c r="C8" s="121" t="n">
        <v>0.108510865904112</v>
      </c>
      <c r="D8" s="121" t="n">
        <v>0.102586448489151</v>
      </c>
      <c r="E8" s="121" t="n">
        <v>0.109617914893485</v>
      </c>
      <c r="F8" s="121" t="n">
        <v>0.17007629953248</v>
      </c>
      <c r="G8" s="121" t="n">
        <v>0.115631827667335</v>
      </c>
      <c r="H8" s="121" t="n">
        <v>0.147442476142752</v>
      </c>
      <c r="I8" s="121" t="n">
        <v>0.118341713644057</v>
      </c>
      <c r="J8" s="121" t="n">
        <v>0.127792453726628</v>
      </c>
      <c r="K8" s="122" t="s">
        <v>126</v>
      </c>
      <c r="L8" s="122" t="s">
        <v>133</v>
      </c>
      <c r="M8" s="122" t="s">
        <v>128</v>
      </c>
      <c r="N8" s="122" t="s">
        <v>134</v>
      </c>
      <c r="R8" s="120" t="s">
        <v>132</v>
      </c>
      <c r="S8" s="120"/>
      <c r="T8" s="121" t="n">
        <v>0.108510865904112</v>
      </c>
      <c r="U8" s="121" t="n">
        <v>0.102586448489151</v>
      </c>
      <c r="V8" s="121" t="n">
        <v>0.109617914893485</v>
      </c>
      <c r="W8" s="121" t="n">
        <v>0.17007629953248</v>
      </c>
      <c r="X8" s="121" t="n">
        <v>0.115631827667335</v>
      </c>
      <c r="Y8" s="121" t="n">
        <v>0.147442476142752</v>
      </c>
      <c r="Z8" s="121" t="n">
        <v>0.118341713644057</v>
      </c>
      <c r="AA8" s="121" t="n">
        <v>0.127792453726628</v>
      </c>
      <c r="AB8" s="122" t="s">
        <v>126</v>
      </c>
      <c r="AC8" s="122" t="s">
        <v>133</v>
      </c>
      <c r="AD8" s="122" t="s">
        <v>128</v>
      </c>
      <c r="AE8" s="122" t="s">
        <v>134</v>
      </c>
    </row>
    <row r="9" customFormat="false" ht="12.8" hidden="false" customHeight="false" outlineLevel="0" collapsed="false">
      <c r="A9" s="123" t="s">
        <v>135</v>
      </c>
      <c r="B9" s="123" t="s">
        <v>136</v>
      </c>
      <c r="C9" s="90" t="s">
        <v>101</v>
      </c>
      <c r="D9" s="90" t="s">
        <v>102</v>
      </c>
      <c r="E9" s="90" t="s">
        <v>103</v>
      </c>
      <c r="F9" s="90" t="s">
        <v>104</v>
      </c>
      <c r="G9" s="90" t="s">
        <v>105</v>
      </c>
      <c r="H9" s="90" t="s">
        <v>106</v>
      </c>
      <c r="I9" s="90" t="s">
        <v>107</v>
      </c>
      <c r="J9" s="90" t="s">
        <v>108</v>
      </c>
      <c r="K9" s="122"/>
      <c r="L9" s="122"/>
      <c r="M9" s="122"/>
      <c r="N9" s="122"/>
      <c r="R9" s="123" t="s">
        <v>135</v>
      </c>
      <c r="S9" s="123" t="s">
        <v>136</v>
      </c>
      <c r="T9" s="90" t="s">
        <v>109</v>
      </c>
      <c r="U9" s="90" t="s">
        <v>110</v>
      </c>
      <c r="V9" s="90" t="s">
        <v>111</v>
      </c>
      <c r="W9" s="90" t="s">
        <v>112</v>
      </c>
      <c r="X9" s="90" t="s">
        <v>113</v>
      </c>
      <c r="Y9" s="90" t="s">
        <v>114</v>
      </c>
      <c r="Z9" s="90" t="s">
        <v>115</v>
      </c>
      <c r="AA9" s="90" t="s">
        <v>116</v>
      </c>
      <c r="AB9" s="122"/>
      <c r="AC9" s="122"/>
      <c r="AD9" s="122"/>
      <c r="AE9" s="122"/>
    </row>
    <row r="10" customFormat="false" ht="12.8" hidden="false" customHeight="false" outlineLevel="0" collapsed="false">
      <c r="A10" s="124" t="s">
        <v>59</v>
      </c>
      <c r="B10" s="125" t="n">
        <v>2015</v>
      </c>
      <c r="C10" s="126" t="n">
        <f aca="false">normalizacje!B6</f>
        <v>0.423656525447825</v>
      </c>
      <c r="D10" s="126" t="n">
        <f aca="false">normalizacje!C6</f>
        <v>0.285714285714286</v>
      </c>
      <c r="E10" s="126" t="n">
        <f aca="false">normalizacje!D6</f>
        <v>0.571084337349398</v>
      </c>
      <c r="F10" s="126" t="n">
        <f aca="false">normalizacje!E6</f>
        <v>0.5625</v>
      </c>
      <c r="G10" s="126" t="n">
        <f aca="false">normalizacje!F6</f>
        <v>0.427083333333333</v>
      </c>
      <c r="H10" s="126" t="n">
        <f aca="false">normalizacje!G6</f>
        <v>0.666666666666667</v>
      </c>
      <c r="I10" s="126" t="n">
        <f aca="false">normalizacje!H6</f>
        <v>0.5</v>
      </c>
      <c r="J10" s="126" t="n">
        <f aca="false">normalizacje!I6</f>
        <v>0.594339622641509</v>
      </c>
      <c r="K10" s="127" t="n">
        <f aca="false">SUMPRODUCT($C$8:$J$8,C10:J10)</f>
        <v>0.516353129093007</v>
      </c>
      <c r="L10" s="128" t="n">
        <f aca="false">RANK(K10,$K$10:$K$25,0)</f>
        <v>6</v>
      </c>
      <c r="M10" s="127" t="n">
        <f aca="false">SQRT(   (   SUMPRODUCT($C$42:$J$42,$C$42:$J$42)   -2*SUMPRODUCT($C$42:$J$42,C10:J10)   +   SUMPRODUCT(C10:J10,C10:J10)   )   /   COUNT(C10:J10)   )</f>
        <v>0.455280582724355</v>
      </c>
      <c r="N10" s="128" t="n">
        <f aca="false">RANK(M10,$M$10:$M$25,0)</f>
        <v>13</v>
      </c>
      <c r="R10" s="124" t="s">
        <v>59</v>
      </c>
      <c r="S10" s="125" t="n">
        <v>2015</v>
      </c>
      <c r="T10" s="126" t="n">
        <f aca="false">normalizacje!N6</f>
        <v>-0.0383229826231459</v>
      </c>
      <c r="U10" s="126" t="n">
        <f aca="false">normalizacje!O6</f>
        <v>-0.360301879288837</v>
      </c>
      <c r="V10" s="126" t="n">
        <f aca="false">normalizacje!P6</f>
        <v>0.336488196941396</v>
      </c>
      <c r="W10" s="126" t="n">
        <f aca="false">normalizacje!Q6</f>
        <v>0.439893082067361</v>
      </c>
      <c r="X10" s="126" t="n">
        <f aca="false">normalizacje!R6</f>
        <v>-0.408489847409727</v>
      </c>
      <c r="Y10" s="126" t="n">
        <f aca="false">normalizacje!S6</f>
        <v>0.28044907807525</v>
      </c>
      <c r="Z10" s="126" t="n">
        <f aca="false">normalizacje!T6</f>
        <v>0.263588408796283</v>
      </c>
      <c r="AA10" s="126" t="n">
        <f aca="false">normalizacje!U6</f>
        <v>0.427352517774369</v>
      </c>
      <c r="AB10" s="127" t="n">
        <f aca="false">SUMPRODUCT($T$8:$AA$8,T10:AA10)</f>
        <v>0.150501581624395</v>
      </c>
      <c r="AC10" s="128" t="n">
        <f aca="false">RANK(AB10,$AB$10:$AB$25,0)</f>
        <v>6</v>
      </c>
      <c r="AD10" s="127" t="n">
        <f aca="false">SQRT(   (   SUMPRODUCT($C$42:$J$42,$C$42:$J$42)   -2*SUMPRODUCT($C$42:$J$42,T10:AA10)   +   SUMPRODUCT(T10:AA10,T10:AA10)   )   /   COUNT(T10:AA10)   )</f>
        <v>0.461216657337475</v>
      </c>
      <c r="AE10" s="128" t="n">
        <f aca="false">RANK(AD10,$AD$10:$AD$25,0)</f>
        <v>16</v>
      </c>
    </row>
    <row r="11" customFormat="false" ht="12.8" hidden="false" customHeight="false" outlineLevel="0" collapsed="false">
      <c r="A11" s="124" t="s">
        <v>60</v>
      </c>
      <c r="B11" s="125" t="n">
        <v>2015</v>
      </c>
      <c r="C11" s="126" t="n">
        <f aca="false">normalizacje!B7</f>
        <v>0.354563548478817</v>
      </c>
      <c r="D11" s="126" t="n">
        <f aca="false">normalizacje!C7</f>
        <v>0.428571428571429</v>
      </c>
      <c r="E11" s="126" t="n">
        <f aca="false">normalizacje!D7</f>
        <v>0.332530120481928</v>
      </c>
      <c r="F11" s="126" t="n">
        <f aca="false">normalizacje!E7</f>
        <v>0.1875</v>
      </c>
      <c r="G11" s="126" t="n">
        <f aca="false">normalizacje!F7</f>
        <v>0.394097222222222</v>
      </c>
      <c r="H11" s="126" t="n">
        <f aca="false">normalizacje!G7</f>
        <v>1</v>
      </c>
      <c r="I11" s="126" t="n">
        <f aca="false">normalizacje!H7</f>
        <v>0.588235294117647</v>
      </c>
      <c r="J11" s="126" t="n">
        <f aca="false">normalizacje!I7</f>
        <v>0.0566037735849057</v>
      </c>
      <c r="K11" s="127" t="n">
        <f aca="false">SUMPRODUCT($C$8:$J$8,C11:J11)</f>
        <v>0.420639149128711</v>
      </c>
      <c r="L11" s="128" t="n">
        <f aca="false">RANK(K11,$K$10:$K$25,0)</f>
        <v>10</v>
      </c>
      <c r="M11" s="127" t="n">
        <f aca="false">SQRT(   (   SUMPRODUCT($C$42:$J$42,$C$42:$J$42)   -2*SUMPRODUCT($C$42:$J$42,C11:J11)   +   SUMPRODUCT(C11:J11,C11:J11)   )   /   COUNT(C11:J11)   )</f>
        <v>0.402274539082843</v>
      </c>
      <c r="N11" s="128" t="n">
        <f aca="false">RANK(M11,$M$10:$M$25,0)</f>
        <v>15</v>
      </c>
      <c r="R11" s="124" t="s">
        <v>60</v>
      </c>
      <c r="S11" s="125" t="n">
        <v>2015</v>
      </c>
      <c r="T11" s="126" t="n">
        <f aca="false">normalizacje!N7</f>
        <v>-0.279813673771909</v>
      </c>
      <c r="U11" s="126" t="n">
        <f aca="false">normalizacje!O7</f>
        <v>0.180150939644417</v>
      </c>
      <c r="V11" s="126" t="n">
        <f aca="false">normalizacje!P7</f>
        <v>-0.532293064599228</v>
      </c>
      <c r="W11" s="126" t="n">
        <f aca="false">normalizacje!Q7</f>
        <v>-0.900733453756984</v>
      </c>
      <c r="X11" s="126" t="n">
        <f aca="false">normalizacje!R7</f>
        <v>-0.537281502266142</v>
      </c>
      <c r="Y11" s="126" t="n">
        <f aca="false">normalizacje!S7</f>
        <v>1.56250200641926</v>
      </c>
      <c r="Z11" s="126" t="n">
        <f aca="false">normalizacje!T7</f>
        <v>0.604007519708075</v>
      </c>
      <c r="AA11" s="126" t="n">
        <f aca="false">normalizacje!U7</f>
        <v>-1.7141062526115</v>
      </c>
      <c r="AB11" s="127" t="n">
        <f aca="false">SUMPRODUCT($T$8:$AA$8,T11:AA11)</f>
        <v>-0.202742283784066</v>
      </c>
      <c r="AC11" s="128" t="n">
        <f aca="false">RANK(AB11,$AB$10:$AB$25,0)</f>
        <v>10</v>
      </c>
      <c r="AD11" s="127" t="n">
        <f aca="false">SQRT(   (   SUMPRODUCT($C$42:$J$42,$C$42:$J$42)   -2*SUMPRODUCT($C$42:$J$42,T11:AA11)   +   SUMPRODUCT(T11:AA11,T11:AA11)   )   /   COUNT(T11:AA11)   )</f>
        <v>0.94723664497244</v>
      </c>
      <c r="AE11" s="128" t="n">
        <f aca="false">RANK(AD11,$AD$10:$AD$25,0)</f>
        <v>11</v>
      </c>
    </row>
    <row r="12" customFormat="false" ht="12.8" hidden="false" customHeight="false" outlineLevel="0" collapsed="false">
      <c r="A12" s="124" t="s">
        <v>61</v>
      </c>
      <c r="B12" s="125" t="n">
        <v>2015</v>
      </c>
      <c r="C12" s="126" t="n">
        <f aca="false">normalizacje!B8</f>
        <v>0.637190787603071</v>
      </c>
      <c r="D12" s="126" t="n">
        <f aca="false">normalizacje!C8</f>
        <v>0.380952380952381</v>
      </c>
      <c r="E12" s="126" t="n">
        <f aca="false">normalizacje!D8</f>
        <v>0.857831325301205</v>
      </c>
      <c r="F12" s="126" t="n">
        <f aca="false">normalizacje!E8</f>
        <v>0.5625</v>
      </c>
      <c r="G12" s="126" t="n">
        <f aca="false">normalizacje!F8</f>
        <v>0.735069444444444</v>
      </c>
      <c r="H12" s="126" t="n">
        <f aca="false">normalizacje!G8</f>
        <v>0.666666666666667</v>
      </c>
      <c r="I12" s="126" t="n">
        <f aca="false">normalizacje!H8</f>
        <v>0.441176470588235</v>
      </c>
      <c r="J12" s="126" t="n">
        <f aca="false">normalizacje!I8</f>
        <v>0.924528301886792</v>
      </c>
      <c r="K12" s="127" t="n">
        <f aca="false">SUMPRODUCT($C$8:$J$8,C12:J12)</f>
        <v>0.651574002816542</v>
      </c>
      <c r="L12" s="128" t="n">
        <f aca="false">RANK(K12,$K$10:$K$25,0)</f>
        <v>1</v>
      </c>
      <c r="M12" s="127" t="n">
        <f aca="false">SQRT(   (   SUMPRODUCT($C$42:$J$42,$C$42:$J$42)   -2*SUMPRODUCT($C$42:$J$42,C12:J12)   +   SUMPRODUCT(C12:J12,C12:J12)   )   /   COUNT(C12:J12)   )</f>
        <v>0.568834604353768</v>
      </c>
      <c r="N12" s="128" t="n">
        <f aca="false">RANK(M12,$M$10:$M$25,0)</f>
        <v>2</v>
      </c>
      <c r="R12" s="124" t="s">
        <v>61</v>
      </c>
      <c r="S12" s="125" t="n">
        <v>2015</v>
      </c>
      <c r="T12" s="126" t="n">
        <f aca="false">normalizacje!N8</f>
        <v>0.708012445577353</v>
      </c>
      <c r="U12" s="126" t="n">
        <f aca="false">normalizacje!O8</f>
        <v>0</v>
      </c>
      <c r="V12" s="126" t="n">
        <f aca="false">normalizacje!P8</f>
        <v>1.38078082444982</v>
      </c>
      <c r="W12" s="126" t="n">
        <f aca="false">normalizacje!Q8</f>
        <v>0.439893082067361</v>
      </c>
      <c r="X12" s="126" t="n">
        <f aca="false">normalizacje!R8</f>
        <v>0.794017498460179</v>
      </c>
      <c r="Y12" s="126" t="n">
        <f aca="false">normalizacje!S8</f>
        <v>0.28044907807525</v>
      </c>
      <c r="Z12" s="126" t="n">
        <f aca="false">normalizacje!T8</f>
        <v>0.0366423348550884</v>
      </c>
      <c r="AA12" s="126" t="n">
        <f aca="false">normalizacje!U8</f>
        <v>1.74228334169552</v>
      </c>
      <c r="AB12" s="127" t="n">
        <f aca="false">SUMPRODUCT($T$8:$AA$8,T12:AA12)</f>
        <v>0.66315152710067</v>
      </c>
      <c r="AC12" s="128" t="n">
        <f aca="false">RANK(AB12,$AB$10:$AB$25,0)</f>
        <v>1</v>
      </c>
      <c r="AD12" s="127" t="n">
        <f aca="false">SQRT(   (   SUMPRODUCT($C$42:$J$42,$C$42:$J$42)   -2*SUMPRODUCT($C$42:$J$42,T12:AA12)   +   SUMPRODUCT(T12:AA12,T12:AA12)   )   /   COUNT(T12:AA12)   )</f>
        <v>0.792534920647734</v>
      </c>
      <c r="AE12" s="128" t="n">
        <f aca="false">RANK(AD12,$AD$10:$AD$25,0)</f>
        <v>13</v>
      </c>
    </row>
    <row r="13" customFormat="false" ht="12.8" hidden="false" customHeight="false" outlineLevel="0" collapsed="false">
      <c r="A13" s="124" t="s">
        <v>62</v>
      </c>
      <c r="B13" s="125" t="n">
        <v>2015</v>
      </c>
      <c r="C13" s="126" t="n">
        <f aca="false">normalizacje!B9</f>
        <v>0.16946261017913</v>
      </c>
      <c r="D13" s="126" t="n">
        <f aca="false">normalizacje!C9</f>
        <v>0.80952380952381</v>
      </c>
      <c r="E13" s="126" t="n">
        <f aca="false">normalizacje!D9</f>
        <v>0.0867469879518073</v>
      </c>
      <c r="F13" s="126" t="n">
        <f aca="false">normalizacje!E9</f>
        <v>0.5</v>
      </c>
      <c r="G13" s="126" t="n">
        <f aca="false">normalizacje!F9</f>
        <v>0.334027777777778</v>
      </c>
      <c r="H13" s="126" t="n">
        <f aca="false">normalizacje!G9</f>
        <v>0.333333333333333</v>
      </c>
      <c r="I13" s="126" t="n">
        <f aca="false">normalizacje!H9</f>
        <v>0.196078431372549</v>
      </c>
      <c r="J13" s="126" t="n">
        <f aca="false">normalizacje!I9</f>
        <v>0.235849056603774</v>
      </c>
      <c r="K13" s="127" t="n">
        <f aca="false">SUMPRODUCT($C$8:$J$8,C13:J13)</f>
        <v>0.337097602577631</v>
      </c>
      <c r="L13" s="128" t="n">
        <f aca="false">RANK(K13,$K$10:$K$25,0)</f>
        <v>14</v>
      </c>
      <c r="M13" s="127" t="n">
        <f aca="false">SQRT(   (   SUMPRODUCT($C$42:$J$42,$C$42:$J$42)   -2*SUMPRODUCT($C$42:$J$42,C13:J13)   +   SUMPRODUCT(C13:J13,C13:J13)   )   /   COUNT(C13:J13)   )</f>
        <v>0.549791775126249</v>
      </c>
      <c r="N13" s="128" t="n">
        <f aca="false">RANK(M13,$M$10:$M$25,0)</f>
        <v>7</v>
      </c>
      <c r="R13" s="124" t="s">
        <v>62</v>
      </c>
      <c r="S13" s="125" t="n">
        <v>2015</v>
      </c>
      <c r="T13" s="126" t="n">
        <f aca="false">normalizacje!N9</f>
        <v>-0.926770216726003</v>
      </c>
      <c r="U13" s="126" t="n">
        <f aca="false">normalizacje!O9</f>
        <v>1.62135845679976</v>
      </c>
      <c r="V13" s="126" t="n">
        <f aca="false">normalizacje!P9</f>
        <v>-1.42740103103502</v>
      </c>
      <c r="W13" s="126" t="n">
        <f aca="false">normalizacje!Q9</f>
        <v>0.216455326096636</v>
      </c>
      <c r="X13" s="126" t="n">
        <f aca="false">normalizacje!R9</f>
        <v>-0.771817884267826</v>
      </c>
      <c r="Y13" s="126" t="n">
        <f aca="false">normalizacje!S9</f>
        <v>-1.00160385026876</v>
      </c>
      <c r="Z13" s="126" t="n">
        <f aca="false">normalizacje!T9</f>
        <v>-0.908966306566556</v>
      </c>
      <c r="AA13" s="126" t="n">
        <f aca="false">normalizacje!U9</f>
        <v>-1.00028666248288</v>
      </c>
      <c r="AB13" s="127" t="n">
        <f aca="false">SUMPRODUCT($T$8:$AA$8,T13:AA13)</f>
        <v>-0.526213418536865</v>
      </c>
      <c r="AC13" s="128" t="n">
        <f aca="false">RANK(AB13,$AB$10:$AB$25,0)</f>
        <v>14</v>
      </c>
      <c r="AD13" s="127" t="n">
        <f aca="false">SQRT(   (   SUMPRODUCT($C$42:$J$42,$C$42:$J$42)   -2*SUMPRODUCT($C$42:$J$42,T13:AA13)   +   SUMPRODUCT(T13:AA13,T13:AA13)   )   /   COUNT(T13:AA13)   )</f>
        <v>1.40782407136033</v>
      </c>
      <c r="AE13" s="128" t="n">
        <f aca="false">RANK(AD13,$AD$10:$AD$25,0)</f>
        <v>2</v>
      </c>
    </row>
    <row r="14" customFormat="false" ht="12.8" hidden="false" customHeight="false" outlineLevel="0" collapsed="false">
      <c r="A14" s="124" t="s">
        <v>63</v>
      </c>
      <c r="B14" s="125" t="n">
        <v>2015</v>
      </c>
      <c r="C14" s="126" t="n">
        <f aca="false">normalizacje!B10</f>
        <v>0.755757748080751</v>
      </c>
      <c r="D14" s="126" t="n">
        <f aca="false">normalizacje!C10</f>
        <v>0.238095238095238</v>
      </c>
      <c r="E14" s="126" t="n">
        <f aca="false">normalizacje!D10</f>
        <v>0.83855421686747</v>
      </c>
      <c r="F14" s="126" t="n">
        <f aca="false">normalizacje!E10</f>
        <v>0.5625</v>
      </c>
      <c r="G14" s="126" t="n">
        <f aca="false">normalizacje!F10</f>
        <v>0.436111111111111</v>
      </c>
      <c r="H14" s="126" t="n">
        <f aca="false">normalizacje!G10</f>
        <v>0.666666666666667</v>
      </c>
      <c r="I14" s="126" t="n">
        <f aca="false">normalizacje!H10</f>
        <v>0.754901960784314</v>
      </c>
      <c r="J14" s="126" t="n">
        <f aca="false">normalizacje!I10</f>
        <v>0.764150943396226</v>
      </c>
      <c r="K14" s="127" t="n">
        <f aca="false">SUMPRODUCT($C$8:$J$8,C14:J14)</f>
        <v>0.629734180487098</v>
      </c>
      <c r="L14" s="128" t="n">
        <f aca="false">RANK(K14,$K$10:$K$25,0)</f>
        <v>2</v>
      </c>
      <c r="M14" s="127" t="n">
        <f aca="false">SQRT(   (   SUMPRODUCT($C$42:$J$42,$C$42:$J$42)   -2*SUMPRODUCT($C$42:$J$42,C14:J14)   +   SUMPRODUCT(C14:J14,C14:J14)   )   /   COUNT(C14:J14)   )</f>
        <v>0.550617579872139</v>
      </c>
      <c r="N14" s="128" t="n">
        <f aca="false">RANK(M14,$M$10:$M$25,0)</f>
        <v>6</v>
      </c>
      <c r="R14" s="124" t="s">
        <v>63</v>
      </c>
      <c r="S14" s="125" t="n">
        <v>2015</v>
      </c>
      <c r="T14" s="126" t="n">
        <f aca="false">normalizacje!N10</f>
        <v>1.12242239705486</v>
      </c>
      <c r="U14" s="126" t="n">
        <f aca="false">normalizacje!O10</f>
        <v>-0.540452818933256</v>
      </c>
      <c r="V14" s="126" t="n">
        <f aca="false">normalizacje!P10</f>
        <v>1.3105762780627</v>
      </c>
      <c r="W14" s="126" t="n">
        <f aca="false">normalizacje!Q10</f>
        <v>0.439893082067361</v>
      </c>
      <c r="X14" s="126" t="n">
        <f aca="false">normalizacje!R10</f>
        <v>-0.373241605027971</v>
      </c>
      <c r="Y14" s="126" t="n">
        <f aca="false">normalizacje!S10</f>
        <v>0.28044907807525</v>
      </c>
      <c r="Z14" s="126" t="n">
        <f aca="false">normalizacje!T10</f>
        <v>1.24702139587479</v>
      </c>
      <c r="AA14" s="126" t="n">
        <f aca="false">normalizacje!U10</f>
        <v>1.10360265579096</v>
      </c>
      <c r="AB14" s="127" t="n">
        <f aca="false">SUMPRODUCT($T$8:$AA$8,T14:AA14)</f>
        <v>0.571628155256201</v>
      </c>
      <c r="AC14" s="128" t="n">
        <f aca="false">RANK(AB14,$AB$10:$AB$25,0)</f>
        <v>2</v>
      </c>
      <c r="AD14" s="127" t="n">
        <f aca="false">SQRT(   (   SUMPRODUCT($C$42:$J$42,$C$42:$J$42)   -2*SUMPRODUCT($C$42:$J$42,T14:AA14)   +   SUMPRODUCT(T14:AA14,T14:AA14)   )   /   COUNT(T14:AA14)   )</f>
        <v>0.811784211140365</v>
      </c>
      <c r="AE14" s="128" t="n">
        <f aca="false">RANK(AD14,$AD$10:$AD$25,0)</f>
        <v>12</v>
      </c>
    </row>
    <row r="15" customFormat="false" ht="12.8" hidden="false" customHeight="false" outlineLevel="0" collapsed="false">
      <c r="A15" s="124" t="s">
        <v>64</v>
      </c>
      <c r="B15" s="125" t="n">
        <v>2015</v>
      </c>
      <c r="C15" s="126" t="n">
        <f aca="false">normalizacje!B11</f>
        <v>0.686096104634632</v>
      </c>
      <c r="D15" s="126" t="n">
        <f aca="false">normalizacje!C11</f>
        <v>0.142857142857143</v>
      </c>
      <c r="E15" s="126" t="n">
        <f aca="false">normalizacje!D11</f>
        <v>0.619277108433735</v>
      </c>
      <c r="F15" s="126" t="n">
        <f aca="false">normalizacje!E11</f>
        <v>0.375</v>
      </c>
      <c r="G15" s="126" t="n">
        <f aca="false">normalizacje!F11</f>
        <v>0.616319444444444</v>
      </c>
      <c r="H15" s="126" t="n">
        <f aca="false">normalizacje!G11</f>
        <v>0.666666666666667</v>
      </c>
      <c r="I15" s="126" t="n">
        <f aca="false">normalizacje!H11</f>
        <v>0.5</v>
      </c>
      <c r="J15" s="126" t="n">
        <f aca="false">normalizacje!I11</f>
        <v>0.5</v>
      </c>
      <c r="K15" s="127" t="n">
        <f aca="false">SUMPRODUCT($C$8:$J$8,C15:J15)</f>
        <v>0.513394778595355</v>
      </c>
      <c r="L15" s="128" t="n">
        <f aca="false">RANK(K15,$K$10:$K$25,0)</f>
        <v>7</v>
      </c>
      <c r="M15" s="127" t="n">
        <f aca="false">SQRT(   (   SUMPRODUCT($C$42:$J$42,$C$42:$J$42)   -2*SUMPRODUCT($C$42:$J$42,C15:J15)   +   SUMPRODUCT(C15:J15,C15:J15)   )   /   COUNT(C15:J15)   )</f>
        <v>0.470062724130264</v>
      </c>
      <c r="N15" s="128" t="n">
        <f aca="false">RANK(M15,$M$10:$M$25,0)</f>
        <v>12</v>
      </c>
      <c r="R15" s="124" t="s">
        <v>64</v>
      </c>
      <c r="S15" s="125" t="n">
        <v>2015</v>
      </c>
      <c r="T15" s="126" t="n">
        <f aca="false">normalizacje!N11</f>
        <v>0.878944128201169</v>
      </c>
      <c r="U15" s="126" t="n">
        <f aca="false">normalizacje!O11</f>
        <v>-0.900754698222092</v>
      </c>
      <c r="V15" s="126" t="n">
        <f aca="false">normalizacje!P11</f>
        <v>0.511999562909199</v>
      </c>
      <c r="W15" s="126" t="n">
        <f aca="false">normalizacje!Q11</f>
        <v>-0.230420185844812</v>
      </c>
      <c r="X15" s="126" t="n">
        <f aca="false">normalizacje!R11</f>
        <v>0.33036754097708</v>
      </c>
      <c r="Y15" s="126" t="n">
        <f aca="false">normalizacje!S11</f>
        <v>0.28044907807525</v>
      </c>
      <c r="Z15" s="126" t="n">
        <f aca="false">normalizacje!T11</f>
        <v>0.263588408796283</v>
      </c>
      <c r="AA15" s="126" t="n">
        <f aca="false">normalizacje!U11</f>
        <v>0.0516579966540435</v>
      </c>
      <c r="AB15" s="127" t="n">
        <f aca="false">SUMPRODUCT($T$8:$AA$8,T15:AA15)</f>
        <v>0.137251190157527</v>
      </c>
      <c r="AC15" s="128" t="n">
        <f aca="false">RANK(AB15,$AB$10:$AB$25,0)</f>
        <v>7</v>
      </c>
      <c r="AD15" s="127" t="n">
        <f aca="false">SQRT(   (   SUMPRODUCT($C$42:$J$42,$C$42:$J$42)   -2*SUMPRODUCT($C$42:$J$42,T15:AA15)   +   SUMPRODUCT(T15:AA15,T15:AA15)   )   /   COUNT(T15:AA15)   )</f>
        <v>0.567250312335538</v>
      </c>
      <c r="AE15" s="128" t="n">
        <f aca="false">RANK(AD15,$AD$10:$AD$25,0)</f>
        <v>15</v>
      </c>
    </row>
    <row r="16" customFormat="false" ht="12.8" hidden="false" customHeight="false" outlineLevel="0" collapsed="false">
      <c r="A16" s="124" t="s">
        <v>65</v>
      </c>
      <c r="B16" s="125" t="n">
        <v>2015</v>
      </c>
      <c r="C16" s="126" t="n">
        <f aca="false">normalizacje!B12</f>
        <v>0.913847028717657</v>
      </c>
      <c r="D16" s="126" t="n">
        <f aca="false">normalizacje!C12</f>
        <v>0.0952380952380953</v>
      </c>
      <c r="E16" s="126" t="n">
        <f aca="false">normalizacje!D12</f>
        <v>0.703614457831325</v>
      </c>
      <c r="F16" s="126" t="n">
        <f aca="false">normalizacje!E12</f>
        <v>0.1875</v>
      </c>
      <c r="G16" s="126" t="n">
        <f aca="false">normalizacje!F12</f>
        <v>0.680555555555556</v>
      </c>
      <c r="H16" s="126" t="n">
        <f aca="false">normalizacje!G12</f>
        <v>0.333333333333333</v>
      </c>
      <c r="I16" s="126" t="n">
        <f aca="false">normalizacje!H12</f>
        <v>0.431372549019608</v>
      </c>
      <c r="J16" s="126" t="n">
        <f aca="false">normalizacje!I12</f>
        <v>0.377358490566038</v>
      </c>
      <c r="K16" s="127" t="n">
        <f aca="false">SUMPRODUCT($C$8:$J$8,C16:J16)</f>
        <v>0.445064835139748</v>
      </c>
      <c r="L16" s="128" t="n">
        <f aca="false">RANK(K16,$K$10:$K$25,0)</f>
        <v>9</v>
      </c>
      <c r="M16" s="127" t="n">
        <f aca="false">SQRT(   (   SUMPRODUCT($C$42:$J$42,$C$42:$J$42)   -2*SUMPRODUCT($C$42:$J$42,C16:J16)   +   SUMPRODUCT(C16:J16,C16:J16)   )   /   COUNT(C16:J16)   )</f>
        <v>0.524793928768619</v>
      </c>
      <c r="N16" s="128" t="n">
        <f aca="false">RANK(M16,$M$10:$M$25,0)</f>
        <v>9</v>
      </c>
      <c r="R16" s="124" t="s">
        <v>65</v>
      </c>
      <c r="S16" s="125" t="n">
        <v>2015</v>
      </c>
      <c r="T16" s="126" t="n">
        <f aca="false">normalizacje!N12</f>
        <v>1.67496899902487</v>
      </c>
      <c r="U16" s="126" t="n">
        <f aca="false">normalizacje!O12</f>
        <v>-1.08090563786651</v>
      </c>
      <c r="V16" s="126" t="n">
        <f aca="false">normalizacje!P12</f>
        <v>0.819144453352855</v>
      </c>
      <c r="W16" s="126" t="n">
        <f aca="false">normalizacje!Q12</f>
        <v>-0.900733453756984</v>
      </c>
      <c r="X16" s="126" t="n">
        <f aca="false">normalizacje!R12</f>
        <v>0.581172342539575</v>
      </c>
      <c r="Y16" s="126" t="n">
        <f aca="false">normalizacje!S12</f>
        <v>-1.00160385026876</v>
      </c>
      <c r="Z16" s="126" t="n">
        <f aca="false">normalizacje!T12</f>
        <v>-0.00118201080177745</v>
      </c>
      <c r="AA16" s="126" t="n">
        <f aca="false">normalizacje!U12</f>
        <v>-0.436744880802383</v>
      </c>
      <c r="AB16" s="127" t="n">
        <f aca="false">SUMPRODUCT($T$8:$AA$8,T16:AA16)</f>
        <v>-0.128963952595178</v>
      </c>
      <c r="AC16" s="128" t="n">
        <f aca="false">RANK(AB16,$AB$10:$AB$25,0)</f>
        <v>9</v>
      </c>
      <c r="AD16" s="127" t="n">
        <f aca="false">SQRT(   (   SUMPRODUCT($C$42:$J$42,$C$42:$J$42)   -2*SUMPRODUCT($C$42:$J$42,T16:AA16)   +   SUMPRODUCT(T16:AA16,T16:AA16)   )   /   COUNT(T16:AA16)   )</f>
        <v>1.08125126487419</v>
      </c>
      <c r="AE16" s="128" t="n">
        <f aca="false">RANK(AD16,$AD$10:$AD$25,0)</f>
        <v>8</v>
      </c>
    </row>
    <row r="17" customFormat="false" ht="12.8" hidden="false" customHeight="false" outlineLevel="0" collapsed="false">
      <c r="A17" s="124" t="s">
        <v>66</v>
      </c>
      <c r="B17" s="125" t="n">
        <v>2015</v>
      </c>
      <c r="C17" s="126" t="n">
        <f aca="false">normalizacje!B13</f>
        <v>0.0179129940290019</v>
      </c>
      <c r="D17" s="126" t="n">
        <f aca="false">normalizacje!C13</f>
        <v>0.428571428571429</v>
      </c>
      <c r="E17" s="126" t="n">
        <f aca="false">normalizacje!D13</f>
        <v>0.137349397590361</v>
      </c>
      <c r="F17" s="126" t="n">
        <f aca="false">normalizacje!E13</f>
        <v>0.625</v>
      </c>
      <c r="G17" s="126" t="n">
        <f aca="false">normalizacje!F13</f>
        <v>0.660416666666666</v>
      </c>
      <c r="H17" s="126" t="n">
        <f aca="false">normalizacje!G13</f>
        <v>1</v>
      </c>
      <c r="I17" s="126" t="n">
        <f aca="false">normalizacje!H13</f>
        <v>0.333333333333333</v>
      </c>
      <c r="J17" s="126" t="n">
        <f aca="false">normalizacje!I13</f>
        <v>0.283018867924528</v>
      </c>
      <c r="K17" s="127" t="n">
        <f aca="false">SUMPRODUCT($C$8:$J$8,C17:J17)</f>
        <v>0.466685592853367</v>
      </c>
      <c r="L17" s="128" t="n">
        <f aca="false">RANK(K17,$K$10:$K$25,0)</f>
        <v>8</v>
      </c>
      <c r="M17" s="127" t="n">
        <f aca="false">SQRT(   (   SUMPRODUCT($C$42:$J$42,$C$42:$J$42)   -2*SUMPRODUCT($C$42:$J$42,C17:J17)   +   SUMPRODUCT(C17:J17,C17:J17)   )   /   COUNT(C17:J17)   )</f>
        <v>0.493222359958474</v>
      </c>
      <c r="N17" s="128" t="n">
        <f aca="false">RANK(M17,$M$10:$M$25,0)</f>
        <v>11</v>
      </c>
      <c r="R17" s="124" t="s">
        <v>66</v>
      </c>
      <c r="S17" s="125" t="n">
        <v>2015</v>
      </c>
      <c r="T17" s="126" t="n">
        <f aca="false">normalizacje!N13</f>
        <v>-1.45645967508934</v>
      </c>
      <c r="U17" s="126" t="n">
        <f aca="false">normalizacje!O13</f>
        <v>0.180150939644417</v>
      </c>
      <c r="V17" s="126" t="n">
        <f aca="false">normalizacje!P13</f>
        <v>-1.24311409676883</v>
      </c>
      <c r="W17" s="126" t="n">
        <f aca="false">normalizacje!Q13</f>
        <v>0.663330838038085</v>
      </c>
      <c r="X17" s="126" t="n">
        <f aca="false">normalizacje!R13</f>
        <v>0.502541647995657</v>
      </c>
      <c r="Y17" s="126" t="n">
        <f aca="false">normalizacje!S13</f>
        <v>1.56250200641926</v>
      </c>
      <c r="Z17" s="126" t="n">
        <f aca="false">normalizacje!T13</f>
        <v>-0.379425467370435</v>
      </c>
      <c r="AA17" s="126" t="n">
        <f aca="false">normalizacje!U13</f>
        <v>-0.812439401922711</v>
      </c>
      <c r="AB17" s="127" t="n">
        <f aca="false">SUMPRODUCT($T$8:$AA$8,T17:AA17)</f>
        <v>-0.0232478870150088</v>
      </c>
      <c r="AC17" s="128" t="n">
        <f aca="false">RANK(AB17,$AB$10:$AB$25,0)</f>
        <v>8</v>
      </c>
      <c r="AD17" s="127" t="n">
        <f aca="false">SQRT(   (   SUMPRODUCT($C$42:$J$42,$C$42:$J$42)   -2*SUMPRODUCT($C$42:$J$42,T17:AA17)   +   SUMPRODUCT(T17:AA17,T17:AA17)   )   /   COUNT(T17:AA17)   )</f>
        <v>1.06055857218691</v>
      </c>
      <c r="AE17" s="128" t="n">
        <f aca="false">RANK(AD17,$AD$10:$AD$25,0)</f>
        <v>9</v>
      </c>
    </row>
    <row r="18" customFormat="false" ht="12.8" hidden="false" customHeight="false" outlineLevel="0" collapsed="false">
      <c r="A18" s="124" t="s">
        <v>67</v>
      </c>
      <c r="B18" s="125" t="n">
        <v>2015</v>
      </c>
      <c r="C18" s="126" t="n">
        <f aca="false">normalizacje!B14</f>
        <v>0.139891953369349</v>
      </c>
      <c r="D18" s="126" t="n">
        <f aca="false">normalizacje!C14</f>
        <v>0.333333333333333</v>
      </c>
      <c r="E18" s="126" t="n">
        <f aca="false">normalizacje!D14</f>
        <v>0.214457831325301</v>
      </c>
      <c r="F18" s="126" t="n">
        <f aca="false">normalizacje!E14</f>
        <v>0.0625</v>
      </c>
      <c r="G18" s="126" t="n">
        <f aca="false">normalizacje!F14</f>
        <v>0.793402777777778</v>
      </c>
      <c r="H18" s="126" t="n">
        <f aca="false">normalizacje!G14</f>
        <v>0.333333333333333</v>
      </c>
      <c r="I18" s="126" t="n">
        <f aca="false">normalizacje!H14</f>
        <v>0.764705882352941</v>
      </c>
      <c r="J18" s="126" t="n">
        <f aca="false">normalizacje!I14</f>
        <v>0.216981132075472</v>
      </c>
      <c r="K18" s="127" t="n">
        <f aca="false">SUMPRODUCT($C$8:$J$8,C18:J18)</f>
        <v>0.342628729996094</v>
      </c>
      <c r="L18" s="128" t="n">
        <f aca="false">RANK(K18,$K$10:$K$25,0)</f>
        <v>13</v>
      </c>
      <c r="M18" s="127" t="n">
        <f aca="false">SQRT(   (   SUMPRODUCT($C$42:$J$42,$C$42:$J$42)   -2*SUMPRODUCT($C$42:$J$42,C18:J18)   +   SUMPRODUCT(C18:J18,C18:J18)   )   /   COUNT(C18:J18)   )</f>
        <v>0.554239561122561</v>
      </c>
      <c r="N18" s="128" t="n">
        <f aca="false">RANK(M18,$M$10:$M$25,0)</f>
        <v>5</v>
      </c>
      <c r="R18" s="124" t="s">
        <v>67</v>
      </c>
      <c r="S18" s="125" t="n">
        <v>2015</v>
      </c>
      <c r="T18" s="126" t="n">
        <f aca="false">normalizacje!N14</f>
        <v>-1.03012425738226</v>
      </c>
      <c r="U18" s="126" t="n">
        <f aca="false">normalizacje!O14</f>
        <v>-0.180150939644419</v>
      </c>
      <c r="V18" s="126" t="n">
        <f aca="false">normalizacje!P14</f>
        <v>-0.962295911220346</v>
      </c>
      <c r="W18" s="126" t="n">
        <f aca="false">normalizacje!Q14</f>
        <v>-1.34760896569843</v>
      </c>
      <c r="X18" s="126" t="n">
        <f aca="false">normalizacje!R14</f>
        <v>1.02177537231152</v>
      </c>
      <c r="Y18" s="126" t="n">
        <f aca="false">normalizacje!S14</f>
        <v>-1.00160385026876</v>
      </c>
      <c r="Z18" s="126" t="n">
        <f aca="false">normalizacje!T14</f>
        <v>1.28484574153166</v>
      </c>
      <c r="AA18" s="126" t="n">
        <f aca="false">normalizacje!U14</f>
        <v>-1.07542556670694</v>
      </c>
      <c r="AB18" s="127" t="n">
        <f aca="false">SUMPRODUCT($T$8:$AA$8,T18:AA18)</f>
        <v>-0.479851560829357</v>
      </c>
      <c r="AC18" s="128" t="n">
        <f aca="false">RANK(AB18,$AB$10:$AB$25,0)</f>
        <v>13</v>
      </c>
      <c r="AD18" s="127" t="n">
        <f aca="false">SQRT(   (   SUMPRODUCT($C$42:$J$42,$C$42:$J$42)   -2*SUMPRODUCT($C$42:$J$42,T18:AA18)   +   SUMPRODUCT(T18:AA18,T18:AA18)   )   /   COUNT(T18:AA18)   )</f>
        <v>1.35176168056064</v>
      </c>
      <c r="AE18" s="128" t="n">
        <f aca="false">RANK(AD18,$AD$10:$AD$25,0)</f>
        <v>4</v>
      </c>
    </row>
    <row r="19" customFormat="false" ht="12.8" hidden="false" customHeight="false" outlineLevel="0" collapsed="false">
      <c r="A19" s="124" t="s">
        <v>68</v>
      </c>
      <c r="B19" s="125" t="n">
        <v>2015</v>
      </c>
      <c r="C19" s="126" t="n">
        <f aca="false">normalizacje!B15</f>
        <v>0.394938868353711</v>
      </c>
      <c r="D19" s="126" t="n">
        <f aca="false">normalizacje!C15</f>
        <v>0.571428571428571</v>
      </c>
      <c r="E19" s="126" t="n">
        <f aca="false">normalizacje!D15</f>
        <v>0.407228915662651</v>
      </c>
      <c r="F19" s="126" t="n">
        <f aca="false">normalizacje!E15</f>
        <v>0.6875</v>
      </c>
      <c r="G19" s="126" t="n">
        <f aca="false">normalizacje!F15</f>
        <v>0.573611111111111</v>
      </c>
      <c r="H19" s="126" t="n">
        <f aca="false">normalizacje!G15</f>
        <v>0.666666666666667</v>
      </c>
      <c r="I19" s="126" t="n">
        <f aca="false">normalizacje!H15</f>
        <v>0.46078431372549</v>
      </c>
      <c r="J19" s="126" t="n">
        <f aca="false">normalizacje!I15</f>
        <v>0.386792452830189</v>
      </c>
      <c r="K19" s="127" t="n">
        <f aca="false">SUMPRODUCT($C$8:$J$8,C19:J19)</f>
        <v>0.531624874020115</v>
      </c>
      <c r="L19" s="128" t="n">
        <f aca="false">RANK(K19,$K$10:$K$25,0)</f>
        <v>4</v>
      </c>
      <c r="M19" s="127" t="n">
        <f aca="false">SQRT(   (   SUMPRODUCT($C$42:$J$42,$C$42:$J$42)   -2*SUMPRODUCT($C$42:$J$42,C19:J19)   +   SUMPRODUCT(C19:J19,C19:J19)   )   /   COUNT(C19:J19)   )</f>
        <v>0.513397084824576</v>
      </c>
      <c r="N19" s="128" t="n">
        <f aca="false">RANK(M19,$M$10:$M$25,0)</f>
        <v>10</v>
      </c>
      <c r="R19" s="124" t="s">
        <v>68</v>
      </c>
      <c r="S19" s="125" t="n">
        <v>2015</v>
      </c>
      <c r="T19" s="126" t="n">
        <f aca="false">normalizacje!N15</f>
        <v>-0.138695656722015</v>
      </c>
      <c r="U19" s="126" t="n">
        <f aca="false">normalizacje!O15</f>
        <v>0.72060375857767</v>
      </c>
      <c r="V19" s="126" t="n">
        <f aca="false">normalizacje!P15</f>
        <v>-0.260250447349133</v>
      </c>
      <c r="W19" s="126" t="n">
        <f aca="false">normalizacje!Q15</f>
        <v>0.886768594008809</v>
      </c>
      <c r="X19" s="126" t="n">
        <f aca="false">normalizacje!R15</f>
        <v>0.163616240478773</v>
      </c>
      <c r="Y19" s="126" t="n">
        <f aca="false">normalizacje!S15</f>
        <v>0.28044907807525</v>
      </c>
      <c r="Z19" s="126" t="n">
        <f aca="false">normalizacje!T15</f>
        <v>0.11229102616882</v>
      </c>
      <c r="AA19" s="126" t="n">
        <f aca="false">normalizacje!U15</f>
        <v>-0.39917542869035</v>
      </c>
      <c r="AB19" s="127" t="n">
        <f aca="false">SUMPRODUCT($T$8:$AA$8,T19:AA19)</f>
        <v>0.203710860564436</v>
      </c>
      <c r="AC19" s="128" t="n">
        <f aca="false">RANK(AB19,$AB$10:$AB$25,0)</f>
        <v>4</v>
      </c>
      <c r="AD19" s="127" t="n">
        <f aca="false">SQRT(   (   SUMPRODUCT($C$42:$J$42,$C$42:$J$42)   -2*SUMPRODUCT($C$42:$J$42,T19:AA19)   +   SUMPRODUCT(T19:AA19,T19:AA19)   )   /   COUNT(T19:AA19)   )</f>
        <v>0.67356978965186</v>
      </c>
      <c r="AE19" s="128" t="n">
        <f aca="false">RANK(AD19,$AD$10:$AD$25,0)</f>
        <v>14</v>
      </c>
    </row>
    <row r="20" customFormat="false" ht="12.8" hidden="false" customHeight="false" outlineLevel="0" collapsed="false">
      <c r="A20" s="124" t="s">
        <v>69</v>
      </c>
      <c r="B20" s="125" t="n">
        <v>2015</v>
      </c>
      <c r="C20" s="126" t="n">
        <f aca="false">normalizacje!B16</f>
        <v>0.4046061984646</v>
      </c>
      <c r="D20" s="126" t="n">
        <f aca="false">normalizacje!C16</f>
        <v>0.19047619047619</v>
      </c>
      <c r="E20" s="126" t="n">
        <f aca="false">normalizacje!D16</f>
        <v>0.706024096385542</v>
      </c>
      <c r="F20" s="126" t="n">
        <f aca="false">normalizacje!E16</f>
        <v>0.3125</v>
      </c>
      <c r="G20" s="126" t="n">
        <f aca="false">normalizacje!F16</f>
        <v>0.157291666666666</v>
      </c>
      <c r="H20" s="126" t="n">
        <f aca="false">normalizacje!G16</f>
        <v>0</v>
      </c>
      <c r="I20" s="126" t="n">
        <f aca="false">normalizacje!H16</f>
        <v>0.147058823529412</v>
      </c>
      <c r="J20" s="126" t="n">
        <f aca="false">normalizacje!I16</f>
        <v>0.283018867924528</v>
      </c>
      <c r="K20" s="127" t="n">
        <f aca="false">SUMPRODUCT($C$8:$J$8,C20:J20)</f>
        <v>0.265744969421966</v>
      </c>
      <c r="L20" s="128" t="n">
        <f aca="false">RANK(K20,$K$10:$K$25,0)</f>
        <v>15</v>
      </c>
      <c r="M20" s="127" t="n">
        <f aca="false">SQRT(   (   SUMPRODUCT($C$42:$J$42,$C$42:$J$42)   -2*SUMPRODUCT($C$42:$J$42,C20:J20)   +   SUMPRODUCT(C20:J20,C20:J20)   )   /   COUNT(C20:J20)   )</f>
        <v>0.434530217945506</v>
      </c>
      <c r="N20" s="128" t="n">
        <f aca="false">RANK(M20,$M$10:$M$25,0)</f>
        <v>14</v>
      </c>
      <c r="R20" s="124" t="s">
        <v>69</v>
      </c>
      <c r="S20" s="125" t="n">
        <v>2015</v>
      </c>
      <c r="T20" s="126" t="n">
        <f aca="false">normalizacje!N16</f>
        <v>-0.104906835738237</v>
      </c>
      <c r="U20" s="126" t="n">
        <f aca="false">normalizacje!O16</f>
        <v>-0.720603758577674</v>
      </c>
      <c r="V20" s="126" t="n">
        <f aca="false">normalizacje!P16</f>
        <v>0.827920021651245</v>
      </c>
      <c r="W20" s="126" t="n">
        <f aca="false">normalizacje!Q16</f>
        <v>-0.453857941815536</v>
      </c>
      <c r="X20" s="126" t="n">
        <f aca="false">normalizacje!R16</f>
        <v>-1.4618700139722</v>
      </c>
      <c r="Y20" s="126" t="n">
        <f aca="false">normalizacje!S16</f>
        <v>-2.28365677861276</v>
      </c>
      <c r="Z20" s="126" t="n">
        <f aca="false">normalizacje!T16</f>
        <v>-1.09808803485088</v>
      </c>
      <c r="AA20" s="126" t="n">
        <f aca="false">normalizacje!U16</f>
        <v>-0.812439401922711</v>
      </c>
      <c r="AB20" s="127" t="n">
        <f aca="false">SUMPRODUCT($T$8:$AA$8,T20:AA20)</f>
        <v>-0.81126328080978</v>
      </c>
      <c r="AC20" s="128" t="n">
        <f aca="false">RANK(AB20,$AB$10:$AB$25,0)</f>
        <v>16</v>
      </c>
      <c r="AD20" s="127" t="n">
        <f aca="false">SQRT(   (   SUMPRODUCT($C$42:$J$42,$C$42:$J$42)   -2*SUMPRODUCT($C$42:$J$42,T20:AA20)   +   SUMPRODUCT(T20:AA20,T20:AA20)   )   /   COUNT(T20:AA20)   )</f>
        <v>1.39423790396933</v>
      </c>
      <c r="AE20" s="128" t="n">
        <f aca="false">RANK(AD20,$AD$10:$AD$25,0)</f>
        <v>3</v>
      </c>
    </row>
    <row r="21" customFormat="false" ht="12.8" hidden="false" customHeight="false" outlineLevel="0" collapsed="false">
      <c r="A21" s="124" t="s">
        <v>70</v>
      </c>
      <c r="B21" s="125" t="n">
        <v>2015</v>
      </c>
      <c r="C21" s="126" t="n">
        <f aca="false">normalizacje!B17</f>
        <v>0.718794427068524</v>
      </c>
      <c r="D21" s="126" t="n">
        <f aca="false">normalizacje!C17</f>
        <v>0.0476190476190477</v>
      </c>
      <c r="E21" s="126" t="n">
        <f aca="false">normalizacje!D17</f>
        <v>0.525301204819277</v>
      </c>
      <c r="F21" s="126" t="n">
        <f aca="false">normalizacje!E17</f>
        <v>0.9375</v>
      </c>
      <c r="G21" s="126" t="n">
        <f aca="false">normalizacje!F17</f>
        <v>0.823263888888889</v>
      </c>
      <c r="H21" s="126" t="n">
        <f aca="false">normalizacje!G17</f>
        <v>1</v>
      </c>
      <c r="I21" s="126" t="n">
        <f aca="false">normalizacje!H17</f>
        <v>0.254901960784314</v>
      </c>
      <c r="J21" s="126" t="n">
        <f aca="false">normalizacje!I17</f>
        <v>0.377358490566038</v>
      </c>
      <c r="K21" s="127" t="n">
        <f aca="false">SUMPRODUCT($C$8:$J$8,C21:J21)</f>
        <v>0.620938114800903</v>
      </c>
      <c r="L21" s="128" t="n">
        <f aca="false">RANK(K21,$K$10:$K$25,0)</f>
        <v>3</v>
      </c>
      <c r="M21" s="127" t="n">
        <f aca="false">SQRT(   (   SUMPRODUCT($C$42:$J$42,$C$42:$J$42)   -2*SUMPRODUCT($C$42:$J$42,C21:J21)   +   SUMPRODUCT(C21:J21,C21:J21)   )   /   COUNT(C21:J21)   )</f>
        <v>0.559945987237761</v>
      </c>
      <c r="N21" s="128" t="n">
        <f aca="false">RANK(M21,$M$10:$M$25,0)</f>
        <v>4</v>
      </c>
      <c r="R21" s="124" t="s">
        <v>70</v>
      </c>
      <c r="S21" s="125" t="n">
        <v>2015</v>
      </c>
      <c r="T21" s="126" t="n">
        <f aca="false">normalizacje!N17</f>
        <v>0.993229846234534</v>
      </c>
      <c r="U21" s="126" t="n">
        <f aca="false">normalizacje!O17</f>
        <v>-1.26105657751093</v>
      </c>
      <c r="V21" s="126" t="n">
        <f aca="false">normalizacje!P17</f>
        <v>0.169752399271983</v>
      </c>
      <c r="W21" s="126" t="n">
        <f aca="false">normalizacje!Q17</f>
        <v>1.78051961789171</v>
      </c>
      <c r="X21" s="126" t="n">
        <f aca="false">normalizacje!R17</f>
        <v>1.13836571249733</v>
      </c>
      <c r="Y21" s="126" t="n">
        <f aca="false">normalizacje!S17</f>
        <v>1.56250200641926</v>
      </c>
      <c r="Z21" s="126" t="n">
        <f aca="false">normalizacje!T17</f>
        <v>-0.682020232625361</v>
      </c>
      <c r="AA21" s="126" t="n">
        <f aca="false">normalizacje!U17</f>
        <v>-0.436744880802383</v>
      </c>
      <c r="AB21" s="127" t="n">
        <f aca="false">SUMPRODUCT($T$8:$AA$8,T21:AA21)</f>
        <v>0.525327336593639</v>
      </c>
      <c r="AC21" s="128" t="n">
        <f aca="false">RANK(AB21,$AB$10:$AB$25,0)</f>
        <v>3</v>
      </c>
      <c r="AD21" s="127" t="n">
        <f aca="false">SQRT(   (   SUMPRODUCT($C$42:$J$42,$C$42:$J$42)   -2*SUMPRODUCT($C$42:$J$42,T21:AA21)   +   SUMPRODUCT(T21:AA21,T21:AA21)   )   /   COUNT(T21:AA21)   )</f>
        <v>1.04310312880482</v>
      </c>
      <c r="AE21" s="128" t="n">
        <f aca="false">RANK(AD21,$AD$10:$AD$25,0)</f>
        <v>10</v>
      </c>
    </row>
    <row r="22" customFormat="false" ht="12.8" hidden="false" customHeight="false" outlineLevel="0" collapsed="false">
      <c r="A22" s="124" t="s">
        <v>71</v>
      </c>
      <c r="B22" s="125" t="n">
        <v>2015</v>
      </c>
      <c r="C22" s="126" t="n">
        <f aca="false">normalizacje!B18</f>
        <v>0.332385555871481</v>
      </c>
      <c r="D22" s="126" t="n">
        <f aca="false">normalizacje!C18</f>
        <v>0.19047619047619</v>
      </c>
      <c r="E22" s="126" t="n">
        <f aca="false">normalizacje!D18</f>
        <v>0.23855421686747</v>
      </c>
      <c r="F22" s="126" t="n">
        <f aca="false">normalizacje!E18</f>
        <v>0.125</v>
      </c>
      <c r="G22" s="126" t="n">
        <f aca="false">normalizacje!F18</f>
        <v>0.770486111111111</v>
      </c>
      <c r="H22" s="126" t="n">
        <f aca="false">normalizacje!G18</f>
        <v>1</v>
      </c>
      <c r="I22" s="126" t="n">
        <f aca="false">normalizacje!H18</f>
        <v>0.990196078431373</v>
      </c>
      <c r="J22" s="126" t="n">
        <f aca="false">normalizacje!I18</f>
        <v>0.471698113207547</v>
      </c>
      <c r="K22" s="127" t="n">
        <f aca="false">SUMPRODUCT($C$8:$J$8,C22:J22)</f>
        <v>0.517013227100984</v>
      </c>
      <c r="L22" s="128" t="n">
        <f aca="false">RANK(K22,$K$10:$K$25,0)</f>
        <v>5</v>
      </c>
      <c r="M22" s="127" t="n">
        <f aca="false">SQRT(   (   SUMPRODUCT($C$42:$J$42,$C$42:$J$42)   -2*SUMPRODUCT($C$42:$J$42,C22:J22)   +   SUMPRODUCT(C22:J22,C22:J22)   )   /   COUNT(C22:J22)   )</f>
        <v>0.563340732672086</v>
      </c>
      <c r="N22" s="128" t="n">
        <f aca="false">RANK(M22,$M$10:$M$25,0)</f>
        <v>3</v>
      </c>
      <c r="R22" s="124" t="s">
        <v>71</v>
      </c>
      <c r="S22" s="125" t="n">
        <v>2015</v>
      </c>
      <c r="T22" s="126" t="n">
        <f aca="false">normalizacje!N18</f>
        <v>-0.357329204264104</v>
      </c>
      <c r="U22" s="126" t="n">
        <f aca="false">normalizacje!O18</f>
        <v>-0.720603758577674</v>
      </c>
      <c r="V22" s="126" t="n">
        <f aca="false">normalizacje!P18</f>
        <v>-0.874540228236444</v>
      </c>
      <c r="W22" s="126" t="n">
        <f aca="false">normalizacje!Q18</f>
        <v>-1.12417120972771</v>
      </c>
      <c r="X22" s="126" t="n">
        <f aca="false">normalizacje!R18</f>
        <v>0.932299064727067</v>
      </c>
      <c r="Y22" s="126" t="n">
        <f aca="false">normalizacje!S18</f>
        <v>1.56250200641926</v>
      </c>
      <c r="Z22" s="126" t="n">
        <f aca="false">normalizacje!T18</f>
        <v>2.15480569163957</v>
      </c>
      <c r="AA22" s="126" t="n">
        <f aca="false">normalizacje!U18</f>
        <v>-0.0610503596820549</v>
      </c>
      <c r="AB22" s="127" t="n">
        <f aca="false">SUMPRODUCT($T$8:$AA$8,T22:AA22)</f>
        <v>0.185625795016208</v>
      </c>
      <c r="AC22" s="128" t="n">
        <f aca="false">RANK(AB22,$AB$10:$AB$25,0)</f>
        <v>5</v>
      </c>
      <c r="AD22" s="127" t="n">
        <f aca="false">SQRT(   (   SUMPRODUCT($C$42:$J$42,$C$42:$J$42)   -2*SUMPRODUCT($C$42:$J$42,T22:AA22)   +   SUMPRODUCT(T22:AA22,T22:AA22)   )   /   COUNT(T22:AA22)   )</f>
        <v>1.18622935606958</v>
      </c>
      <c r="AE22" s="128" t="n">
        <f aca="false">RANK(AD22,$AD$10:$AD$25,0)</f>
        <v>7</v>
      </c>
    </row>
    <row r="23" customFormat="false" ht="12.8" hidden="false" customHeight="false" outlineLevel="0" collapsed="false">
      <c r="A23" s="124" t="s">
        <v>72</v>
      </c>
      <c r="B23" s="125" t="n">
        <v>2015</v>
      </c>
      <c r="C23" s="126" t="n">
        <f aca="false">normalizacje!B19</f>
        <v>0.061984646005118</v>
      </c>
      <c r="D23" s="126" t="n">
        <f aca="false">normalizacje!C19</f>
        <v>0.952380952380952</v>
      </c>
      <c r="E23" s="126" t="n">
        <f aca="false">normalizacje!D19</f>
        <v>0</v>
      </c>
      <c r="F23" s="126" t="n">
        <f aca="false">normalizacje!E19</f>
        <v>0.75</v>
      </c>
      <c r="G23" s="126" t="n">
        <f aca="false">normalizacje!F19</f>
        <v>0.281597222222222</v>
      </c>
      <c r="H23" s="126" t="n">
        <f aca="false">normalizacje!G19</f>
        <v>0.666666666666667</v>
      </c>
      <c r="I23" s="126" t="n">
        <f aca="false">normalizacje!H19</f>
        <v>0.274509803921569</v>
      </c>
      <c r="J23" s="126" t="n">
        <f aca="false">normalizacje!I19</f>
        <v>0</v>
      </c>
      <c r="K23" s="127" t="n">
        <f aca="false">SUMPRODUCT($C$8:$J$8,C23:J23)</f>
        <v>0.395327157948553</v>
      </c>
      <c r="L23" s="128" t="n">
        <f aca="false">RANK(K23,$K$10:$K$25,0)</f>
        <v>11</v>
      </c>
      <c r="M23" s="127" t="n">
        <f aca="false">SQRT(   (   SUMPRODUCT($C$42:$J$42,$C$42:$J$42)   -2*SUMPRODUCT($C$42:$J$42,C23:J23)   +   SUMPRODUCT(C23:J23,C23:J23)   )   /   COUNT(C23:J23)   )</f>
        <v>0.58514264435284</v>
      </c>
      <c r="N23" s="128" t="n">
        <f aca="false">RANK(M23,$M$10:$M$25,0)</f>
        <v>1</v>
      </c>
      <c r="R23" s="124" t="s">
        <v>72</v>
      </c>
      <c r="S23" s="125" t="n">
        <v>2015</v>
      </c>
      <c r="T23" s="126" t="n">
        <f aca="false">normalizacje!N19</f>
        <v>-1.30242240295741</v>
      </c>
      <c r="U23" s="126" t="n">
        <f aca="false">normalizacje!O19</f>
        <v>2.16181127573301</v>
      </c>
      <c r="V23" s="126" t="n">
        <f aca="false">normalizacje!P19</f>
        <v>-1.74332148977707</v>
      </c>
      <c r="W23" s="126" t="n">
        <f aca="false">normalizacje!Q19</f>
        <v>1.11020634997953</v>
      </c>
      <c r="X23" s="126" t="n">
        <f aca="false">normalizacje!R19</f>
        <v>-0.976528830408024</v>
      </c>
      <c r="Y23" s="126" t="n">
        <f aca="false">normalizacje!S19</f>
        <v>0.28044907807525</v>
      </c>
      <c r="Z23" s="126" t="n">
        <f aca="false">normalizacje!T19</f>
        <v>-0.60637154131163</v>
      </c>
      <c r="AA23" s="126" t="n">
        <f aca="false">normalizacje!U19</f>
        <v>-1.9395229652837</v>
      </c>
      <c r="AB23" s="127" t="n">
        <f aca="false">SUMPRODUCT($T$8:$AA$8,T23:AA23)</f>
        <v>-0.313017073636072</v>
      </c>
      <c r="AC23" s="128" t="n">
        <f aca="false">RANK(AB23,$AB$10:$AB$25,0)</f>
        <v>11</v>
      </c>
      <c r="AD23" s="127" t="n">
        <f aca="false">SQRT(   (   SUMPRODUCT($C$42:$J$42,$C$42:$J$42)   -2*SUMPRODUCT($C$42:$J$42,T23:AA23)   +   SUMPRODUCT(T23:AA23,T23:AA23)   )   /   COUNT(T23:AA23)   )</f>
        <v>1.60969332903257</v>
      </c>
      <c r="AE23" s="128" t="n">
        <f aca="false">RANK(AD23,$AD$10:$AD$25,0)</f>
        <v>1</v>
      </c>
    </row>
    <row r="24" customFormat="false" ht="12.8" hidden="false" customHeight="false" outlineLevel="0" collapsed="false">
      <c r="A24" s="124" t="s">
        <v>73</v>
      </c>
      <c r="B24" s="125" t="n">
        <v>2015</v>
      </c>
      <c r="C24" s="126" t="n">
        <f aca="false">normalizacje!B20</f>
        <v>0</v>
      </c>
      <c r="D24" s="126" t="n">
        <f aca="false">normalizacje!C20</f>
        <v>0</v>
      </c>
      <c r="E24" s="126" t="n">
        <f aca="false">normalizacje!D20</f>
        <v>0.573493975903614</v>
      </c>
      <c r="F24" s="126" t="n">
        <f aca="false">normalizacje!E20</f>
        <v>0.0625</v>
      </c>
      <c r="G24" s="126" t="n">
        <f aca="false">normalizacje!F20</f>
        <v>0</v>
      </c>
      <c r="H24" s="126" t="n">
        <f aca="false">normalizacje!G20</f>
        <v>0.666666666666667</v>
      </c>
      <c r="I24" s="126" t="n">
        <f aca="false">normalizacje!H20</f>
        <v>0.0294117647058823</v>
      </c>
      <c r="J24" s="126" t="n">
        <f aca="false">normalizacje!I20</f>
        <v>0.660377358490566</v>
      </c>
      <c r="K24" s="127" t="n">
        <f aca="false">SUMPRODUCT($C$8:$J$8,C24:J24)</f>
        <v>0.259661848322085</v>
      </c>
      <c r="L24" s="128" t="n">
        <f aca="false">RANK(K24,$K$10:$K$25,0)</f>
        <v>16</v>
      </c>
      <c r="M24" s="127" t="n">
        <f aca="false">SQRT(   (   SUMPRODUCT($C$42:$J$42,$C$42:$J$42)   -2*SUMPRODUCT($C$42:$J$42,C24:J24)   +   SUMPRODUCT(C24:J24,C24:J24)   )   /   COUNT(C24:J24)   )</f>
        <v>0.302879525804343</v>
      </c>
      <c r="N24" s="128" t="n">
        <f aca="false">RANK(M24,$M$10:$M$25,0)</f>
        <v>16</v>
      </c>
      <c r="R24" s="124" t="s">
        <v>73</v>
      </c>
      <c r="S24" s="125" t="n">
        <v>2015</v>
      </c>
      <c r="T24" s="126" t="n">
        <f aca="false">normalizacje!N20</f>
        <v>-1.51906837279457</v>
      </c>
      <c r="U24" s="126" t="n">
        <f aca="false">normalizacje!O20</f>
        <v>-1.44120751715535</v>
      </c>
      <c r="V24" s="126" t="n">
        <f aca="false">normalizacje!P20</f>
        <v>0.345263765239786</v>
      </c>
      <c r="W24" s="126" t="n">
        <f aca="false">normalizacje!Q20</f>
        <v>-1.34760896569843</v>
      </c>
      <c r="X24" s="126" t="n">
        <f aca="false">normalizacje!R20</f>
        <v>-2.0760028523928</v>
      </c>
      <c r="Y24" s="126" t="n">
        <f aca="false">normalizacje!S20</f>
        <v>0.28044907807525</v>
      </c>
      <c r="Z24" s="126" t="n">
        <f aca="false">normalizacje!T20</f>
        <v>-1.55198018273327</v>
      </c>
      <c r="AA24" s="126" t="n">
        <f aca="false">normalizacje!U20</f>
        <v>0.690338682558599</v>
      </c>
      <c r="AB24" s="127" t="n">
        <f aca="false">SUMPRODUCT($T$8:$AA$8,T24:AA24)</f>
        <v>-0.798178855070361</v>
      </c>
      <c r="AC24" s="128" t="n">
        <f aca="false">RANK(AB24,$AB$10:$AB$25,0)</f>
        <v>15</v>
      </c>
      <c r="AD24" s="127" t="n">
        <f aca="false">SQRT(   (   SUMPRODUCT($C$42:$J$42,$C$42:$J$42)   -2*SUMPRODUCT($C$42:$J$42,T24:AA24)   +   SUMPRODUCT(T24:AA24,T24:AA24)   )   /   COUNT(T24:AA24)   )</f>
        <v>1.33894214993068</v>
      </c>
      <c r="AE24" s="128" t="n">
        <f aca="false">RANK(AD24,$AD$10:$AD$25,0)</f>
        <v>5</v>
      </c>
    </row>
    <row r="25" customFormat="false" ht="12.8" hidden="false" customHeight="false" outlineLevel="0" collapsed="false">
      <c r="A25" s="129" t="s">
        <v>74</v>
      </c>
      <c r="B25" s="125" t="n">
        <v>2015</v>
      </c>
      <c r="C25" s="126" t="n">
        <f aca="false">normalizacje!B21</f>
        <v>0.241967586010804</v>
      </c>
      <c r="D25" s="126" t="n">
        <f aca="false">normalizacje!C21</f>
        <v>0.714285714285714</v>
      </c>
      <c r="E25" s="126" t="n">
        <f aca="false">normalizacje!D21</f>
        <v>0.139759036144578</v>
      </c>
      <c r="F25" s="126" t="n">
        <f aca="false">normalizacje!E21</f>
        <v>0.625</v>
      </c>
      <c r="G25" s="126" t="n">
        <f aca="false">normalizacje!F21</f>
        <v>0.229861111111111</v>
      </c>
      <c r="H25" s="126" t="n">
        <f aca="false">normalizacje!G21</f>
        <v>0.333333333333333</v>
      </c>
      <c r="I25" s="126" t="n">
        <f aca="false">normalizacje!H21</f>
        <v>0.137254901960784</v>
      </c>
      <c r="J25" s="126" t="n">
        <f aca="false">normalizacje!I21</f>
        <v>0.39622641509434</v>
      </c>
      <c r="K25" s="127" t="n">
        <f aca="false">SUMPRODUCT($C$8:$J$8,C25:J25)</f>
        <v>0.363754406806663</v>
      </c>
      <c r="L25" s="130" t="n">
        <f aca="false">RANK(K25,$K$10:$K$25,0)</f>
        <v>12</v>
      </c>
      <c r="M25" s="127" t="n">
        <f aca="false">SQRT(   (   SUMPRODUCT($C$42:$J$42,$C$42:$J$42)   -2*SUMPRODUCT($C$42:$J$42,C25:J25)   +   SUMPRODUCT(C25:J25,C25:J25)   )   /   COUNT(C25:J25)   )</f>
        <v>0.544576299197816</v>
      </c>
      <c r="N25" s="130" t="n">
        <f aca="false">RANK(M25,$M$10:$M$25,0)</f>
        <v>8</v>
      </c>
      <c r="R25" s="129" t="s">
        <v>74</v>
      </c>
      <c r="S25" s="125" t="n">
        <v>2015</v>
      </c>
      <c r="T25" s="126" t="n">
        <f aca="false">normalizacje!N21</f>
        <v>-0.673354059347672</v>
      </c>
      <c r="U25" s="126" t="n">
        <f aca="false">normalizacje!O21</f>
        <v>1.26105657751092</v>
      </c>
      <c r="V25" s="126" t="n">
        <f aca="false">normalizacje!P21</f>
        <v>-1.23433852847044</v>
      </c>
      <c r="W25" s="126" t="n">
        <f aca="false">normalizacje!Q21</f>
        <v>0.663330838038085</v>
      </c>
      <c r="X25" s="126" t="n">
        <f aca="false">normalizacje!R21</f>
        <v>-1.17852837328809</v>
      </c>
      <c r="Y25" s="126" t="n">
        <f aca="false">normalizacje!S21</f>
        <v>-1.00160385026876</v>
      </c>
      <c r="Z25" s="126" t="n">
        <f aca="false">normalizacje!T21</f>
        <v>-1.13591238050775</v>
      </c>
      <c r="AA25" s="126" t="n">
        <f aca="false">normalizacje!U21</f>
        <v>-0.361605976578317</v>
      </c>
      <c r="AB25" s="127" t="n">
        <f aca="false">SUMPRODUCT($T$8:$AA$8,T25:AA25)</f>
        <v>-0.430778352120258</v>
      </c>
      <c r="AC25" s="128" t="n">
        <f aca="false">RANK(AB25,$AB$10:$AB$25,0)</f>
        <v>12</v>
      </c>
      <c r="AD25" s="127" t="n">
        <f aca="false">SQRT(   (   SUMPRODUCT($C$42:$J$42,$C$42:$J$42)   -2*SUMPRODUCT($C$42:$J$42,T25:AA25)   +   SUMPRODUCT(T25:AA25,T25:AA25)   )   /   COUNT(T25:AA25)   )</f>
        <v>1.33661647266367</v>
      </c>
      <c r="AE25" s="128" t="n">
        <f aca="false">RANK(AD25,$AD$10:$AD$25,0)</f>
        <v>6</v>
      </c>
    </row>
    <row r="26" customFormat="false" ht="12.8" hidden="false" customHeight="false" outlineLevel="0" collapsed="false">
      <c r="A26" s="124" t="s">
        <v>59</v>
      </c>
      <c r="B26" s="125" t="n">
        <v>2017</v>
      </c>
      <c r="C26" s="131" t="n">
        <f aca="false">normalizacje!B22</f>
        <v>0.455786181404606</v>
      </c>
      <c r="D26" s="131" t="n">
        <f aca="false">normalizacje!C22</f>
        <v>0.333333333333333</v>
      </c>
      <c r="E26" s="131" t="n">
        <f aca="false">normalizacje!D22</f>
        <v>0.660240963855422</v>
      </c>
      <c r="F26" s="131" t="n">
        <f aca="false">normalizacje!E22</f>
        <v>0.625</v>
      </c>
      <c r="G26" s="131" t="n">
        <f aca="false">normalizacje!F22</f>
        <v>0.498958333333333</v>
      </c>
      <c r="H26" s="131" t="n">
        <f aca="false">normalizacje!G22</f>
        <v>0.666666666666667</v>
      </c>
      <c r="I26" s="131" t="n">
        <f aca="false">normalizacje!H22</f>
        <v>0.490196078431372</v>
      </c>
      <c r="J26" s="131" t="n">
        <f aca="false">normalizacje!I22</f>
        <v>0.811320754716981</v>
      </c>
      <c r="K26" s="127" t="n">
        <f aca="false">SUMPRODUCT($C$8:$J$8,C26:J26)</f>
        <v>0.580006923090092</v>
      </c>
      <c r="L26" s="128" t="n">
        <f aca="false">RANK(K26,$K$26:$K$41,0)</f>
        <v>6</v>
      </c>
      <c r="M26" s="127" t="n">
        <f aca="false">SQRT(   (   SUMPRODUCT($C$42:$J$42,$C$42:$J$42)   -2*SUMPRODUCT($C$42:$J$42,C26:J26)   +   SUMPRODUCT(C26:J26,C26:J26)   )   /   COUNT(C26:J26)   )</f>
        <v>0.510332912025365</v>
      </c>
      <c r="N26" s="128" t="n">
        <f aca="false">RANK(M26,$M$26:$M$41,0)</f>
        <v>12</v>
      </c>
      <c r="R26" s="124" t="s">
        <v>59</v>
      </c>
      <c r="S26" s="125" t="n">
        <v>2017</v>
      </c>
      <c r="T26" s="131" t="n">
        <f aca="false">normalizacje!N22</f>
        <v>0.0739751577052917</v>
      </c>
      <c r="U26" s="131" t="n">
        <f aca="false">normalizacje!O22</f>
        <v>-0.180150939644419</v>
      </c>
      <c r="V26" s="131" t="n">
        <f aca="false">normalizacje!P22</f>
        <v>0.661184223981832</v>
      </c>
      <c r="W26" s="131" t="n">
        <f aca="false">normalizacje!Q22</f>
        <v>0.663330838038085</v>
      </c>
      <c r="X26" s="131" t="n">
        <f aca="false">normalizacje!R22</f>
        <v>-0.127859609985747</v>
      </c>
      <c r="Y26" s="131" t="n">
        <f aca="false">normalizacje!S22</f>
        <v>0.28044907807525</v>
      </c>
      <c r="Z26" s="131" t="n">
        <f aca="false">normalizacje!T22</f>
        <v>0.225764063139417</v>
      </c>
      <c r="AA26" s="131" t="n">
        <f aca="false">normalizacje!U22</f>
        <v>1.29144991635112</v>
      </c>
      <c r="AB26" s="127" t="n">
        <f aca="false">SUMPRODUCT($T$8:$AA$8,T26:AA26)</f>
        <v>0.393160879523146</v>
      </c>
      <c r="AC26" s="128" t="n">
        <f aca="false">RANK(AB26,$AB$26:$AB$41,0)</f>
        <v>7</v>
      </c>
      <c r="AD26" s="127" t="n">
        <f aca="false">SQRT(   (   SUMPRODUCT($C$42:$J$42,$C$42:$J$42)   -2*SUMPRODUCT($C$42:$J$42,T26:AA26)   +   SUMPRODUCT(T26:AA26,T26:AA26)   )   /   COUNT(T26:AA26)   )</f>
        <v>0.596410567849489</v>
      </c>
      <c r="AE26" s="128" t="n">
        <f aca="false">RANK(AD26,$AD$26:$AD$41,0)</f>
        <v>16</v>
      </c>
    </row>
    <row r="27" customFormat="false" ht="12.8" hidden="false" customHeight="false" outlineLevel="0" collapsed="false">
      <c r="A27" s="124" t="s">
        <v>60</v>
      </c>
      <c r="B27" s="125" t="n">
        <v>2015</v>
      </c>
      <c r="C27" s="126" t="n">
        <f aca="false">normalizacje!B23</f>
        <v>0.49417116860961</v>
      </c>
      <c r="D27" s="126" t="n">
        <f aca="false">normalizacje!C23</f>
        <v>0.428571428571429</v>
      </c>
      <c r="E27" s="126" t="n">
        <f aca="false">normalizacje!D23</f>
        <v>0.409638554216868</v>
      </c>
      <c r="F27" s="126" t="n">
        <f aca="false">normalizacje!E23</f>
        <v>0.125</v>
      </c>
      <c r="G27" s="126" t="n">
        <f aca="false">normalizacje!F23</f>
        <v>0.491319444444444</v>
      </c>
      <c r="H27" s="126" t="n">
        <f aca="false">normalizacje!G23</f>
        <v>0.333333333333333</v>
      </c>
      <c r="I27" s="126" t="n">
        <f aca="false">normalizacje!H23</f>
        <v>0.627450980392157</v>
      </c>
      <c r="J27" s="126" t="n">
        <f aca="false">normalizacje!I23</f>
        <v>0.245283018867925</v>
      </c>
      <c r="K27" s="127" t="n">
        <f aca="false">SUMPRODUCT($C$8:$J$8,C27:J27)</f>
        <v>0.375310424269588</v>
      </c>
      <c r="L27" s="128" t="n">
        <f aca="false">RANK(K27,$K$26:$K$41,0)</f>
        <v>13</v>
      </c>
      <c r="M27" s="127" t="n">
        <f aca="false">SQRT(   (   SUMPRODUCT($C$42:$J$42,$C$42:$J$42)   -2*SUMPRODUCT($C$42:$J$42,C27:J27)   +   SUMPRODUCT(C27:J27,C27:J27)   )   /   COUNT(C27:J27)   )</f>
        <v>0.491391898464654</v>
      </c>
      <c r="N27" s="128" t="n">
        <f aca="false">RANK(M27,$M$26:$M$41,0)</f>
        <v>14</v>
      </c>
      <c r="R27" s="124" t="s">
        <v>60</v>
      </c>
      <c r="S27" s="125" t="n">
        <v>2015</v>
      </c>
      <c r="T27" s="126" t="n">
        <f aca="false">normalizacje!N23</f>
        <v>0.208136652787938</v>
      </c>
      <c r="U27" s="126" t="n">
        <f aca="false">normalizacje!O23</f>
        <v>0.180150939644417</v>
      </c>
      <c r="V27" s="126" t="n">
        <f aca="false">normalizacje!P23</f>
        <v>-0.251474879050743</v>
      </c>
      <c r="W27" s="126" t="n">
        <f aca="false">normalizacje!Q23</f>
        <v>-1.12417120972771</v>
      </c>
      <c r="X27" s="126" t="n">
        <f aca="false">normalizacje!R23</f>
        <v>-0.157685045847233</v>
      </c>
      <c r="Y27" s="126" t="n">
        <f aca="false">normalizacje!S23</f>
        <v>-1.00160385026876</v>
      </c>
      <c r="Z27" s="126" t="n">
        <f aca="false">normalizacje!T23</f>
        <v>0.755304902335538</v>
      </c>
      <c r="AA27" s="126" t="n">
        <f aca="false">normalizacje!U23</f>
        <v>-0.962717210370842</v>
      </c>
      <c r="AB27" s="127" t="n">
        <f aca="false">SUMPRODUCT($T$8:$AA$8,T27:AA27)</f>
        <v>-0.377251177707429</v>
      </c>
      <c r="AC27" s="128" t="n">
        <f aca="false">RANK(AB27,$AB$26:$AB$41,0)</f>
        <v>13</v>
      </c>
      <c r="AD27" s="127" t="n">
        <f aca="false">SQRT(   (   SUMPRODUCT($C$42:$J$42,$C$42:$J$42)   -2*SUMPRODUCT($C$42:$J$42,T27:AA27)   +   SUMPRODUCT(T27:AA27,T27:AA27)   )   /   COUNT(T27:AA27)   )</f>
        <v>1.02678612541117</v>
      </c>
      <c r="AE27" s="128" t="n">
        <f aca="false">RANK(AD27,$AD$26:$AD$41,0)</f>
        <v>10</v>
      </c>
    </row>
    <row r="28" customFormat="false" ht="12.8" hidden="false" customHeight="false" outlineLevel="0" collapsed="false">
      <c r="A28" s="124" t="s">
        <v>61</v>
      </c>
      <c r="B28" s="125" t="n">
        <v>2015</v>
      </c>
      <c r="C28" s="126" t="n">
        <f aca="false">normalizacje!B24</f>
        <v>0.706568097810634</v>
      </c>
      <c r="D28" s="126" t="n">
        <f aca="false">normalizacje!C24</f>
        <v>0.428571428571429</v>
      </c>
      <c r="E28" s="126" t="n">
        <f aca="false">normalizacje!D24</f>
        <v>0.930120481927711</v>
      </c>
      <c r="F28" s="126" t="n">
        <f aca="false">normalizacje!E24</f>
        <v>0.4375</v>
      </c>
      <c r="G28" s="126" t="n">
        <f aca="false">normalizacje!F24</f>
        <v>0.816666666666666</v>
      </c>
      <c r="H28" s="126" t="n">
        <f aca="false">normalizacje!G24</f>
        <v>0.666666666666667</v>
      </c>
      <c r="I28" s="126" t="n">
        <f aca="false">normalizacje!H24</f>
        <v>0.490196078431372</v>
      </c>
      <c r="J28" s="126" t="n">
        <f aca="false">normalizacje!I24</f>
        <v>1</v>
      </c>
      <c r="K28" s="127" t="n">
        <f aca="false">SUMPRODUCT($C$8:$J$8,C28:J28)</f>
        <v>0.675532926795435</v>
      </c>
      <c r="L28" s="128" t="n">
        <f aca="false">RANK(K28,$K$26:$K$41,0)</f>
        <v>2</v>
      </c>
      <c r="M28" s="127" t="n">
        <f aca="false">SQRT(   (   SUMPRODUCT($C$42:$J$42,$C$42:$J$42)   -2*SUMPRODUCT($C$42:$J$42,C28:J28)   +   SUMPRODUCT(C28:J28,C28:J28)   )   /   COUNT(C28:J28)   )</f>
        <v>0.601825254345329</v>
      </c>
      <c r="N28" s="128" t="n">
        <f aca="false">RANK(M28,$M$26:$M$41,0)</f>
        <v>4</v>
      </c>
      <c r="R28" s="124" t="s">
        <v>61</v>
      </c>
      <c r="S28" s="125" t="n">
        <v>2015</v>
      </c>
      <c r="T28" s="126" t="n">
        <f aca="false">normalizacje!N24</f>
        <v>0.95049692557858</v>
      </c>
      <c r="U28" s="126" t="n">
        <f aca="false">normalizacje!O24</f>
        <v>0.180150939644417</v>
      </c>
      <c r="V28" s="126" t="n">
        <f aca="false">normalizacje!P24</f>
        <v>1.64404787340153</v>
      </c>
      <c r="W28" s="126" t="n">
        <f aca="false">normalizacje!Q24</f>
        <v>-0.00698242987408746</v>
      </c>
      <c r="X28" s="126" t="n">
        <f aca="false">normalizacje!R24</f>
        <v>1.11260738152605</v>
      </c>
      <c r="Y28" s="126" t="n">
        <f aca="false">normalizacje!S24</f>
        <v>0.28044907807525</v>
      </c>
      <c r="Z28" s="126" t="n">
        <f aca="false">normalizacje!T24</f>
        <v>0.225764063139417</v>
      </c>
      <c r="AA28" s="126" t="n">
        <f aca="false">normalizacje!U24</f>
        <v>2.04283895859178</v>
      </c>
      <c r="AB28" s="127" t="n">
        <f aca="false">SUMPRODUCT($T$8:$AA$8,T28:AA28)</f>
        <v>0.758429484259795</v>
      </c>
      <c r="AC28" s="128" t="n">
        <f aca="false">RANK(AB28,$AB$26:$AB$41,0)</f>
        <v>2</v>
      </c>
      <c r="AD28" s="127" t="n">
        <f aca="false">SQRT(   (   SUMPRODUCT($C$42:$J$42,$C$42:$J$42)   -2*SUMPRODUCT($C$42:$J$42,T28:AA28)   +   SUMPRODUCT(T28:AA28,T28:AA28)   )   /   COUNT(T28:AA28)   )</f>
        <v>0.957245679133866</v>
      </c>
      <c r="AE28" s="128" t="n">
        <f aca="false">RANK(AD28,$AD$26:$AD$41,0)</f>
        <v>12</v>
      </c>
    </row>
    <row r="29" customFormat="false" ht="12.8" hidden="false" customHeight="false" outlineLevel="0" collapsed="false">
      <c r="A29" s="124" t="s">
        <v>62</v>
      </c>
      <c r="B29" s="125" t="n">
        <v>2015</v>
      </c>
      <c r="C29" s="126" t="n">
        <f aca="false">normalizacje!B25</f>
        <v>0.244526585157805</v>
      </c>
      <c r="D29" s="126" t="n">
        <f aca="false">normalizacje!C25</f>
        <v>0.80952380952381</v>
      </c>
      <c r="E29" s="126" t="n">
        <f aca="false">normalizacje!D25</f>
        <v>0.171084337349397</v>
      </c>
      <c r="F29" s="126" t="n">
        <f aca="false">normalizacje!E25</f>
        <v>0.375</v>
      </c>
      <c r="G29" s="126" t="n">
        <f aca="false">normalizacje!F25</f>
        <v>0.433680555555555</v>
      </c>
      <c r="H29" s="126" t="n">
        <f aca="false">normalizacje!G25</f>
        <v>0.333333333333333</v>
      </c>
      <c r="I29" s="126" t="n">
        <f aca="false">normalizacje!H25</f>
        <v>0.225490196078431</v>
      </c>
      <c r="J29" s="126" t="n">
        <f aca="false">normalizacje!I25</f>
        <v>0.367924528301887</v>
      </c>
      <c r="K29" s="127" t="n">
        <f aca="false">SUMPRODUCT($C$8:$J$8,C29:J29)</f>
        <v>0.365110126516383</v>
      </c>
      <c r="L29" s="128" t="n">
        <f aca="false">RANK(K29,$K$26:$K$41,0)</f>
        <v>14</v>
      </c>
      <c r="M29" s="127" t="n">
        <f aca="false">SQRT(   (   SUMPRODUCT($C$42:$J$42,$C$42:$J$42)   -2*SUMPRODUCT($C$42:$J$42,C29:J29)   +   SUMPRODUCT(C29:J29,C29:J29)   )   /   COUNT(C29:J29)   )</f>
        <v>0.543321472586378</v>
      </c>
      <c r="N29" s="128" t="n">
        <f aca="false">RANK(M29,$M$26:$M$41,0)</f>
        <v>10</v>
      </c>
      <c r="R29" s="124" t="s">
        <v>62</v>
      </c>
      <c r="S29" s="125" t="n">
        <v>2015</v>
      </c>
      <c r="T29" s="126" t="n">
        <f aca="false">normalizacje!N25</f>
        <v>-0.664409959675495</v>
      </c>
      <c r="U29" s="126" t="n">
        <f aca="false">normalizacje!O25</f>
        <v>1.62135845679976</v>
      </c>
      <c r="V29" s="126" t="n">
        <f aca="false">normalizacje!P25</f>
        <v>-1.12025614059137</v>
      </c>
      <c r="W29" s="126" t="n">
        <f aca="false">normalizacje!Q25</f>
        <v>-0.230420185844812</v>
      </c>
      <c r="X29" s="126" t="n">
        <f aca="false">normalizacje!R25</f>
        <v>-0.382731516438443</v>
      </c>
      <c r="Y29" s="126" t="n">
        <f aca="false">normalizacje!S25</f>
        <v>-1.00160385026876</v>
      </c>
      <c r="Z29" s="126" t="n">
        <f aca="false">normalizacje!T25</f>
        <v>-0.795493269595959</v>
      </c>
      <c r="AA29" s="126" t="n">
        <f aca="false">normalizacje!U25</f>
        <v>-0.474314332914416</v>
      </c>
      <c r="AB29" s="127" t="n">
        <f aca="false">SUMPRODUCT($T$8:$AA$8,T29:AA29)</f>
        <v>-0.414444174759636</v>
      </c>
      <c r="AC29" s="128" t="n">
        <f aca="false">RANK(AB29,$AB$26:$AB$41,0)</f>
        <v>14</v>
      </c>
      <c r="AD29" s="127" t="n">
        <f aca="false">SQRT(   (   SUMPRODUCT($C$42:$J$42,$C$42:$J$42)   -2*SUMPRODUCT($C$42:$J$42,T29:AA29)   +   SUMPRODUCT(T29:AA29,T29:AA29)   )   /   COUNT(T29:AA29)   )</f>
        <v>1.25645873485656</v>
      </c>
      <c r="AE29" s="128" t="n">
        <f aca="false">RANK(AD29,$AD$26:$AD$41,0)</f>
        <v>5</v>
      </c>
    </row>
    <row r="30" customFormat="false" ht="12.8" hidden="false" customHeight="false" outlineLevel="0" collapsed="false">
      <c r="A30" s="124" t="s">
        <v>63</v>
      </c>
      <c r="B30" s="125" t="n">
        <v>2015</v>
      </c>
      <c r="C30" s="126" t="n">
        <f aca="false">normalizacje!B26</f>
        <v>0.806369064543645</v>
      </c>
      <c r="D30" s="126" t="n">
        <f aca="false">normalizacje!C26</f>
        <v>0.333333333333333</v>
      </c>
      <c r="E30" s="126" t="n">
        <f aca="false">normalizacje!D26</f>
        <v>1</v>
      </c>
      <c r="F30" s="126" t="n">
        <f aca="false">normalizacje!E26</f>
        <v>0.5</v>
      </c>
      <c r="G30" s="126" t="n">
        <f aca="false">normalizacje!F26</f>
        <v>0.521180555555555</v>
      </c>
      <c r="H30" s="126" t="n">
        <f aca="false">normalizacje!G26</f>
        <v>0.666666666666667</v>
      </c>
      <c r="I30" s="126" t="n">
        <f aca="false">normalizacje!H26</f>
        <v>0.754901960784314</v>
      </c>
      <c r="J30" s="126" t="n">
        <f aca="false">normalizacje!I26</f>
        <v>0.915094339622641</v>
      </c>
      <c r="K30" s="127" t="n">
        <f aca="false">SUMPRODUCT($C$8:$J$8,C30:J30)</f>
        <v>0.681189939924296</v>
      </c>
      <c r="L30" s="128" t="n">
        <f aca="false">RANK(K30,$K$26:$K$41,0)</f>
        <v>1</v>
      </c>
      <c r="M30" s="127" t="n">
        <f aca="false">SQRT(   (   SUMPRODUCT($C$42:$J$42,$C$42:$J$42)   -2*SUMPRODUCT($C$42:$J$42,C30:J30)   +   SUMPRODUCT(C30:J30,C30:J30)   )   /   COUNT(C30:J30)   )</f>
        <v>0.591751328977153</v>
      </c>
      <c r="N30" s="128" t="n">
        <f aca="false">RANK(M30,$M$26:$M$41,0)</f>
        <v>5</v>
      </c>
      <c r="R30" s="124" t="s">
        <v>63</v>
      </c>
      <c r="S30" s="125" t="n">
        <v>2015</v>
      </c>
      <c r="T30" s="126" t="n">
        <f aca="false">normalizacje!N26</f>
        <v>1.29931681279346</v>
      </c>
      <c r="U30" s="126" t="n">
        <f aca="false">normalizacje!O26</f>
        <v>-0.180150939644419</v>
      </c>
      <c r="V30" s="126" t="n">
        <f aca="false">normalizacje!P26</f>
        <v>1.89853935405484</v>
      </c>
      <c r="W30" s="126" t="n">
        <f aca="false">normalizacje!Q26</f>
        <v>0.216455326096636</v>
      </c>
      <c r="X30" s="126" t="n">
        <f aca="false">normalizacje!R26</f>
        <v>-0.0410947056614246</v>
      </c>
      <c r="Y30" s="126" t="n">
        <f aca="false">normalizacje!S26</f>
        <v>0.28044907807525</v>
      </c>
      <c r="Z30" s="126" t="n">
        <f aca="false">normalizacje!T26</f>
        <v>1.24702139587479</v>
      </c>
      <c r="AA30" s="126" t="n">
        <f aca="false">normalizacje!U26</f>
        <v>1.70471388958348</v>
      </c>
      <c r="AB30" s="127" t="n">
        <f aca="false">SUMPRODUCT($T$8:$AA$8,T30:AA30)</f>
        <v>0.769459263931863</v>
      </c>
      <c r="AC30" s="128" t="n">
        <f aca="false">RANK(AB30,$AB$26:$AB$41,0)</f>
        <v>1</v>
      </c>
      <c r="AD30" s="127" t="n">
        <f aca="false">SQRT(   (   SUMPRODUCT($C$42:$J$42,$C$42:$J$42)   -2*SUMPRODUCT($C$42:$J$42,T30:AA30)   +   SUMPRODUCT(T30:AA30,T30:AA30)   )   /   COUNT(T30:AA30)   )</f>
        <v>0.971819075961927</v>
      </c>
      <c r="AE30" s="128" t="n">
        <f aca="false">RANK(AD30,$AD$26:$AD$41,0)</f>
        <v>11</v>
      </c>
    </row>
    <row r="31" customFormat="false" ht="12.8" hidden="false" customHeight="false" outlineLevel="0" collapsed="false">
      <c r="A31" s="124" t="s">
        <v>64</v>
      </c>
      <c r="B31" s="125" t="n">
        <v>2015</v>
      </c>
      <c r="C31" s="126" t="n">
        <f aca="false">normalizacje!B27</f>
        <v>0.867500710833096</v>
      </c>
      <c r="D31" s="126" t="n">
        <f aca="false">normalizacje!C27</f>
        <v>0.238095238095238</v>
      </c>
      <c r="E31" s="126" t="n">
        <f aca="false">normalizacje!D27</f>
        <v>0.573493975903614</v>
      </c>
      <c r="F31" s="126" t="n">
        <f aca="false">normalizacje!E27</f>
        <v>0.5</v>
      </c>
      <c r="G31" s="126" t="n">
        <f aca="false">normalizacje!F27</f>
        <v>0.783680555555555</v>
      </c>
      <c r="H31" s="126" t="n">
        <f aca="false">normalizacje!G27</f>
        <v>0.666666666666667</v>
      </c>
      <c r="I31" s="126" t="n">
        <f aca="false">normalizacje!H27</f>
        <v>0.529411764705882</v>
      </c>
      <c r="J31" s="126" t="n">
        <f aca="false">normalizacje!I27</f>
        <v>0.528301886792453</v>
      </c>
      <c r="K31" s="127" t="n">
        <f aca="false">SUMPRODUCT($C$8:$J$8,C31:J31)</f>
        <v>0.585539850713712</v>
      </c>
      <c r="L31" s="128" t="n">
        <f aca="false">RANK(K31,$K$26:$K$41,0)</f>
        <v>5</v>
      </c>
      <c r="M31" s="127" t="n">
        <f aca="false">SQRT(   (   SUMPRODUCT($C$42:$J$42,$C$42:$J$42)   -2*SUMPRODUCT($C$42:$J$42,C31:J31)   +   SUMPRODUCT(C31:J31,C31:J31)   )   /   COUNT(C31:J31)   )</f>
        <v>0.56189414469659</v>
      </c>
      <c r="N31" s="128" t="n">
        <f aca="false">RANK(M31,$M$26:$M$41,0)</f>
        <v>7</v>
      </c>
      <c r="R31" s="124" t="s">
        <v>64</v>
      </c>
      <c r="S31" s="125" t="n">
        <v>2015</v>
      </c>
      <c r="T31" s="126" t="n">
        <f aca="false">normalizacje!N27</f>
        <v>1.51298141607323</v>
      </c>
      <c r="U31" s="126" t="n">
        <f aca="false">normalizacje!O27</f>
        <v>-0.540452818933256</v>
      </c>
      <c r="V31" s="126" t="n">
        <f aca="false">normalizacje!P27</f>
        <v>0.345263765239786</v>
      </c>
      <c r="W31" s="126" t="n">
        <f aca="false">normalizacje!Q27</f>
        <v>0.216455326096636</v>
      </c>
      <c r="X31" s="126" t="n">
        <f aca="false">normalizacje!R27</f>
        <v>0.983815726669633</v>
      </c>
      <c r="Y31" s="126" t="n">
        <f aca="false">normalizacje!S27</f>
        <v>0.28044907807525</v>
      </c>
      <c r="Z31" s="126" t="n">
        <f aca="false">normalizacje!T27</f>
        <v>0.37706144576688</v>
      </c>
      <c r="AA31" s="126" t="n">
        <f aca="false">normalizacje!U27</f>
        <v>0.164366352990142</v>
      </c>
      <c r="AB31" s="127" t="n">
        <f aca="false">SUMPRODUCT($T$8:$AA$8,T31:AA31)</f>
        <v>0.404130197461003</v>
      </c>
      <c r="AC31" s="128" t="n">
        <f aca="false">RANK(AB31,$AB$26:$AB$41,0)</f>
        <v>6</v>
      </c>
      <c r="AD31" s="127" t="n">
        <f aca="false">SQRT(   (   SUMPRODUCT($C$42:$J$42,$C$42:$J$42)   -2*SUMPRODUCT($C$42:$J$42,T31:AA31)   +   SUMPRODUCT(T31:AA31,T31:AA31)   )   /   COUNT(T31:AA31)   )</f>
        <v>0.76742858017406</v>
      </c>
      <c r="AE31" s="128" t="n">
        <f aca="false">RANK(AD31,$AD$26:$AD$41,0)</f>
        <v>14</v>
      </c>
    </row>
    <row r="32" customFormat="false" ht="12.8" hidden="false" customHeight="false" outlineLevel="0" collapsed="false">
      <c r="A32" s="124" t="s">
        <v>65</v>
      </c>
      <c r="B32" s="125" t="n">
        <v>2015</v>
      </c>
      <c r="C32" s="126" t="n">
        <f aca="false">normalizacje!B28</f>
        <v>1</v>
      </c>
      <c r="D32" s="126" t="n">
        <f aca="false">normalizacje!C28</f>
        <v>0.142857142857143</v>
      </c>
      <c r="E32" s="126" t="n">
        <f aca="false">normalizacje!D28</f>
        <v>0.732530120481927</v>
      </c>
      <c r="F32" s="126" t="n">
        <f aca="false">normalizacje!E28</f>
        <v>0.25</v>
      </c>
      <c r="G32" s="126" t="n">
        <f aca="false">normalizacje!F28</f>
        <v>0.740625</v>
      </c>
      <c r="H32" s="126" t="n">
        <f aca="false">normalizacje!G28</f>
        <v>0.333333333333333</v>
      </c>
      <c r="I32" s="126" t="n">
        <f aca="false">normalizacje!H28</f>
        <v>0.5</v>
      </c>
      <c r="J32" s="126" t="n">
        <f aca="false">normalizacje!I28</f>
        <v>0.452830188679245</v>
      </c>
      <c r="K32" s="127" t="n">
        <f aca="false">SUMPRODUCT($C$8:$J$8,C32:J32)</f>
        <v>0.497810024286701</v>
      </c>
      <c r="L32" s="128" t="n">
        <f aca="false">RANK(K32,$K$26:$K$41,0)</f>
        <v>8</v>
      </c>
      <c r="M32" s="127" t="n">
        <f aca="false">SQRT(   (   SUMPRODUCT($C$42:$J$42,$C$42:$J$42)   -2*SUMPRODUCT($C$42:$J$42,C32:J32)   +   SUMPRODUCT(C32:J32,C32:J32)   )   /   COUNT(C32:J32)   )</f>
        <v>0.570358803140997</v>
      </c>
      <c r="N32" s="128" t="n">
        <f aca="false">RANK(M32,$M$26:$M$41,0)</f>
        <v>6</v>
      </c>
      <c r="R32" s="124" t="s">
        <v>65</v>
      </c>
      <c r="S32" s="125" t="n">
        <v>2015</v>
      </c>
      <c r="T32" s="126" t="n">
        <f aca="false">normalizacje!N28</f>
        <v>1.97608702132148</v>
      </c>
      <c r="U32" s="126" t="n">
        <f aca="false">normalizacje!O28</f>
        <v>-0.900754698222092</v>
      </c>
      <c r="V32" s="126" t="n">
        <f aca="false">normalizacje!P28</f>
        <v>0.924451272933536</v>
      </c>
      <c r="W32" s="126" t="n">
        <f aca="false">normalizacje!Q28</f>
        <v>-0.677295697786261</v>
      </c>
      <c r="X32" s="126" t="n">
        <f aca="false">normalizacje!R28</f>
        <v>0.815708724541259</v>
      </c>
      <c r="Y32" s="126" t="n">
        <f aca="false">normalizacje!S28</f>
        <v>-1.00160385026876</v>
      </c>
      <c r="Z32" s="126" t="n">
        <f aca="false">normalizacje!T28</f>
        <v>0.263588408796283</v>
      </c>
      <c r="AA32" s="126" t="n">
        <f aca="false">normalizacje!U28</f>
        <v>-0.13618926390612</v>
      </c>
      <c r="AB32" s="127" t="n">
        <f aca="false">SUMPRODUCT($T$8:$AA$8,T32:AA32)</f>
        <v>0.0685986459788283</v>
      </c>
      <c r="AC32" s="128" t="n">
        <f aca="false">RANK(AB32,$AB$26:$AB$41,0)</f>
        <v>8</v>
      </c>
      <c r="AD32" s="127" t="n">
        <f aca="false">SQRT(   (   SUMPRODUCT($C$42:$J$42,$C$42:$J$42)   -2*SUMPRODUCT($C$42:$J$42,T32:AA32)   +   SUMPRODUCT(T32:AA32,T32:AA32)   )   /   COUNT(T32:AA32)   )</f>
        <v>1.11470517829626</v>
      </c>
      <c r="AE32" s="128" t="n">
        <f aca="false">RANK(AD32,$AD$26:$AD$41,0)</f>
        <v>9</v>
      </c>
    </row>
    <row r="33" customFormat="false" ht="12.8" hidden="false" customHeight="false" outlineLevel="0" collapsed="false">
      <c r="A33" s="124" t="s">
        <v>66</v>
      </c>
      <c r="B33" s="125" t="n">
        <v>2015</v>
      </c>
      <c r="C33" s="126" t="n">
        <f aca="false">normalizacje!B29</f>
        <v>0.0844469718510093</v>
      </c>
      <c r="D33" s="126" t="n">
        <f aca="false">normalizacje!C29</f>
        <v>0.428571428571429</v>
      </c>
      <c r="E33" s="126" t="n">
        <f aca="false">normalizacje!D29</f>
        <v>0.313253012048193</v>
      </c>
      <c r="F33" s="126" t="n">
        <f aca="false">normalizacje!E29</f>
        <v>0.8125</v>
      </c>
      <c r="G33" s="126" t="n">
        <f aca="false">normalizacje!F29</f>
        <v>0.498611111111111</v>
      </c>
      <c r="H33" s="126" t="n">
        <f aca="false">normalizacje!G29</f>
        <v>0.666666666666667</v>
      </c>
      <c r="I33" s="126" t="n">
        <f aca="false">normalizacje!H29</f>
        <v>0.264705882352941</v>
      </c>
      <c r="J33" s="126" t="n">
        <f aca="false">normalizacje!I29</f>
        <v>0.5</v>
      </c>
      <c r="K33" s="127" t="n">
        <f aca="false">SUMPRODUCT($C$8:$J$8,C33:J33)</f>
        <v>0.476826442965374</v>
      </c>
      <c r="L33" s="128" t="n">
        <f aca="false">RANK(K33,$K$26:$K$41,0)</f>
        <v>9</v>
      </c>
      <c r="M33" s="127" t="n">
        <f aca="false">SQRT(   (   SUMPRODUCT($C$42:$J$42,$C$42:$J$42)   -2*SUMPRODUCT($C$42:$J$42,C33:J33)   +   SUMPRODUCT(C33:J33,C33:J33)   )   /   COUNT(C33:J33)   )</f>
        <v>0.500296885770122</v>
      </c>
      <c r="N33" s="128" t="n">
        <f aca="false">RANK(M33,$M$26:$M$41,0)</f>
        <v>13</v>
      </c>
      <c r="R33" s="124" t="s">
        <v>66</v>
      </c>
      <c r="S33" s="125" t="n">
        <v>2015</v>
      </c>
      <c r="T33" s="126" t="n">
        <f aca="false">normalizacje!N29</f>
        <v>-1.22391308361275</v>
      </c>
      <c r="U33" s="126" t="n">
        <f aca="false">normalizacje!O29</f>
        <v>0.180150939644417</v>
      </c>
      <c r="V33" s="126" t="n">
        <f aca="false">normalizacje!P29</f>
        <v>-0.602497610986349</v>
      </c>
      <c r="W33" s="126" t="n">
        <f aca="false">normalizacje!Q29</f>
        <v>1.33364410595026</v>
      </c>
      <c r="X33" s="126" t="n">
        <f aca="false">normalizacje!R29</f>
        <v>-0.129215311615814</v>
      </c>
      <c r="Y33" s="126" t="n">
        <f aca="false">normalizacje!S29</f>
        <v>0.28044907807525</v>
      </c>
      <c r="Z33" s="126" t="n">
        <f aca="false">normalizacje!T29</f>
        <v>-0.644195886968496</v>
      </c>
      <c r="AA33" s="126" t="n">
        <f aca="false">normalizacje!U29</f>
        <v>0.0516579966540435</v>
      </c>
      <c r="AB33" s="127" t="n">
        <f aca="false">SUMPRODUCT($T$8:$AA$8,T33:AA33)</f>
        <v>0.00322486000394846</v>
      </c>
      <c r="AC33" s="128" t="n">
        <f aca="false">RANK(AB33,$AB$26:$AB$41,0)</f>
        <v>9</v>
      </c>
      <c r="AD33" s="127" t="n">
        <f aca="false">SQRT(   (   SUMPRODUCT($C$42:$J$42,$C$42:$J$42)   -2*SUMPRODUCT($C$42:$J$42,T33:AA33)   +   SUMPRODUCT(T33:AA33,T33:AA33)   )   /   COUNT(T33:AA33)   )</f>
        <v>0.923927067417271</v>
      </c>
      <c r="AE33" s="128" t="n">
        <f aca="false">RANK(AD33,$AD$26:$AD$41,0)</f>
        <v>13</v>
      </c>
    </row>
    <row r="34" customFormat="false" ht="12.8" hidden="false" customHeight="false" outlineLevel="0" collapsed="false">
      <c r="A34" s="124" t="s">
        <v>67</v>
      </c>
      <c r="B34" s="125" t="n">
        <v>2015</v>
      </c>
      <c r="C34" s="126" t="n">
        <f aca="false">normalizacje!B30</f>
        <v>0.213534262155246</v>
      </c>
      <c r="D34" s="126" t="n">
        <f aca="false">normalizacje!C30</f>
        <v>0.333333333333333</v>
      </c>
      <c r="E34" s="126" t="n">
        <f aca="false">normalizacje!D30</f>
        <v>0.303614457831325</v>
      </c>
      <c r="F34" s="126" t="n">
        <f aca="false">normalizacje!E30</f>
        <v>0.0625</v>
      </c>
      <c r="G34" s="126" t="n">
        <f aca="false">normalizacje!F30</f>
        <v>0.875</v>
      </c>
      <c r="H34" s="126" t="n">
        <f aca="false">normalizacje!G30</f>
        <v>0.666666666666667</v>
      </c>
      <c r="I34" s="126" t="n">
        <f aca="false">normalizacje!H30</f>
        <v>0.852941176470588</v>
      </c>
      <c r="J34" s="126" t="n">
        <f aca="false">normalizacje!I30</f>
        <v>0.471698113207547</v>
      </c>
      <c r="K34" s="127" t="n">
        <f aca="false">SUMPRODUCT($C$8:$J$8,C34:J34)</f>
        <v>0.461968436106351</v>
      </c>
      <c r="L34" s="128" t="n">
        <f aca="false">RANK(K34,$K$26:$K$41,0)</f>
        <v>11</v>
      </c>
      <c r="M34" s="127" t="n">
        <f aca="false">SQRT(   (   SUMPRODUCT($C$42:$J$42,$C$42:$J$42)   -2*SUMPRODUCT($C$42:$J$42,C34:J34)   +   SUMPRODUCT(C34:J34,C34:J34)   )   /   COUNT(C34:J34)   )</f>
        <v>0.555912643452251</v>
      </c>
      <c r="N34" s="128" t="n">
        <f aca="false">RANK(M34,$M$26:$M$41,0)</f>
        <v>8</v>
      </c>
      <c r="R34" s="124" t="s">
        <v>67</v>
      </c>
      <c r="S34" s="125" t="n">
        <v>2015</v>
      </c>
      <c r="T34" s="126" t="n">
        <f aca="false">normalizacje!N30</f>
        <v>-0.772732944594076</v>
      </c>
      <c r="U34" s="126" t="n">
        <f aca="false">normalizacje!O30</f>
        <v>-0.180150939644419</v>
      </c>
      <c r="V34" s="126" t="n">
        <f aca="false">normalizacje!P30</f>
        <v>-0.63759988417991</v>
      </c>
      <c r="W34" s="126" t="n">
        <f aca="false">normalizacje!Q30</f>
        <v>-1.34760896569843</v>
      </c>
      <c r="X34" s="126" t="n">
        <f aca="false">normalizacje!R30</f>
        <v>1.3403652553774</v>
      </c>
      <c r="Y34" s="126" t="n">
        <f aca="false">normalizacje!S30</f>
        <v>0.28044907807525</v>
      </c>
      <c r="Z34" s="126" t="n">
        <f aca="false">normalizacje!T30</f>
        <v>1.62526485244345</v>
      </c>
      <c r="AA34" s="126" t="n">
        <f aca="false">normalizacje!U30</f>
        <v>-0.0610503596820549</v>
      </c>
      <c r="AB34" s="127" t="n">
        <f aca="false">SUMPRODUCT($T$8:$AA$8,T34:AA34)</f>
        <v>-0.0205458387401536</v>
      </c>
      <c r="AC34" s="128" t="n">
        <f aca="false">RANK(AB34,$AB$26:$AB$41,0)</f>
        <v>10</v>
      </c>
      <c r="AD34" s="127" t="n">
        <f aca="false">SQRT(   (   SUMPRODUCT($C$42:$J$42,$C$42:$J$42)   -2*SUMPRODUCT($C$42:$J$42,T34:AA34)   +   SUMPRODUCT(T34:AA34,T34:AA34)   )   /   COUNT(T34:AA34)   )</f>
        <v>1.1228813051634</v>
      </c>
      <c r="AE34" s="128" t="n">
        <f aca="false">RANK(AD34,$AD$26:$AD$41,0)</f>
        <v>8</v>
      </c>
    </row>
    <row r="35" customFormat="false" ht="12.8" hidden="false" customHeight="false" outlineLevel="0" collapsed="false">
      <c r="A35" s="124" t="s">
        <v>68</v>
      </c>
      <c r="B35" s="125" t="n">
        <v>2015</v>
      </c>
      <c r="C35" s="126" t="n">
        <f aca="false">normalizacje!B31</f>
        <v>0.44782485072505</v>
      </c>
      <c r="D35" s="126" t="n">
        <f aca="false">normalizacje!C31</f>
        <v>0.619047619047619</v>
      </c>
      <c r="E35" s="126" t="n">
        <f aca="false">normalizacje!D31</f>
        <v>0.667469879518072</v>
      </c>
      <c r="F35" s="126" t="n">
        <f aca="false">normalizacje!E31</f>
        <v>0.75</v>
      </c>
      <c r="G35" s="126" t="n">
        <f aca="false">normalizacje!F31</f>
        <v>0.591666666666667</v>
      </c>
      <c r="H35" s="126" t="n">
        <f aca="false">normalizacje!G31</f>
        <v>0.666666666666667</v>
      </c>
      <c r="I35" s="126" t="n">
        <f aca="false">normalizacje!H31</f>
        <v>0.441176470588235</v>
      </c>
      <c r="J35" s="126" t="n">
        <f aca="false">normalizacje!I31</f>
        <v>0.60377358490566</v>
      </c>
      <c r="K35" s="127" t="n">
        <f aca="false">SUMPRODUCT($C$8:$J$8,C35:J35)</f>
        <v>0.608901409696592</v>
      </c>
      <c r="L35" s="128" t="n">
        <f aca="false">RANK(K35,$K$26:$K$41,0)</f>
        <v>4</v>
      </c>
      <c r="M35" s="127" t="n">
        <f aca="false">SQRT(   (   SUMPRODUCT($C$42:$J$42,$C$42:$J$42)   -2*SUMPRODUCT($C$42:$J$42,C35:J35)   +   SUMPRODUCT(C35:J35,C35:J35)   )   /   COUNT(C35:J35)   )</f>
        <v>0.533526370973034</v>
      </c>
      <c r="N35" s="128" t="n">
        <f aca="false">RANK(M35,$M$26:$M$41,0)</f>
        <v>11</v>
      </c>
      <c r="R35" s="124" t="s">
        <v>68</v>
      </c>
      <c r="S35" s="125" t="n">
        <v>2015</v>
      </c>
      <c r="T35" s="126" t="n">
        <f aca="false">normalizacje!N31</f>
        <v>0.0461490698362979</v>
      </c>
      <c r="U35" s="126" t="n">
        <f aca="false">normalizacje!O31</f>
        <v>0.900754698222088</v>
      </c>
      <c r="V35" s="126" t="n">
        <f aca="false">normalizacje!P31</f>
        <v>0.687510928877003</v>
      </c>
      <c r="W35" s="126" t="n">
        <f aca="false">normalizacje!Q31</f>
        <v>1.11020634997953</v>
      </c>
      <c r="X35" s="126" t="n">
        <f aca="false">normalizacje!R31</f>
        <v>0.234112725242286</v>
      </c>
      <c r="Y35" s="126" t="n">
        <f aca="false">normalizacje!S31</f>
        <v>0.28044907807525</v>
      </c>
      <c r="Z35" s="126" t="n">
        <f aca="false">normalizacje!T31</f>
        <v>0.0366423348550884</v>
      </c>
      <c r="AA35" s="126" t="n">
        <f aca="false">normalizacje!U31</f>
        <v>0.464921969886402</v>
      </c>
      <c r="AB35" s="127" t="n">
        <f aca="false">SUMPRODUCT($T$8:$AA$8,T35:AA35)</f>
        <v>0.493767028016272</v>
      </c>
      <c r="AC35" s="128" t="n">
        <f aca="false">RANK(AB35,$AB$26:$AB$41,0)</f>
        <v>4</v>
      </c>
      <c r="AD35" s="127" t="n">
        <f aca="false">SQRT(   (   SUMPRODUCT($C$42:$J$42,$C$42:$J$42)   -2*SUMPRODUCT($C$42:$J$42,T35:AA35)   +   SUMPRODUCT(T35:AA35,T35:AA35)   )   /   COUNT(T35:AA35)   )</f>
        <v>0.605573459444839</v>
      </c>
      <c r="AE35" s="128" t="n">
        <f aca="false">RANK(AD35,$AD$26:$AD$41,0)</f>
        <v>15</v>
      </c>
    </row>
    <row r="36" customFormat="false" ht="12.8" hidden="false" customHeight="false" outlineLevel="0" collapsed="false">
      <c r="A36" s="124" t="s">
        <v>69</v>
      </c>
      <c r="B36" s="125" t="n">
        <v>2015</v>
      </c>
      <c r="C36" s="126" t="n">
        <f aca="false">normalizacje!B32</f>
        <v>0.559567813477395</v>
      </c>
      <c r="D36" s="126" t="n">
        <f aca="false">normalizacje!C32</f>
        <v>0.238095238095238</v>
      </c>
      <c r="E36" s="126" t="n">
        <f aca="false">normalizacje!D32</f>
        <v>0.754216867469879</v>
      </c>
      <c r="F36" s="126" t="n">
        <f aca="false">normalizacje!E32</f>
        <v>0.0625</v>
      </c>
      <c r="G36" s="126" t="n">
        <f aca="false">normalizacje!F32</f>
        <v>0.190625</v>
      </c>
      <c r="H36" s="126" t="n">
        <f aca="false">normalizacje!G32</f>
        <v>0</v>
      </c>
      <c r="I36" s="126" t="n">
        <f aca="false">normalizacje!H32</f>
        <v>0.156862745098039</v>
      </c>
      <c r="J36" s="126" t="n">
        <f aca="false">normalizacje!I32</f>
        <v>0.339622641509434</v>
      </c>
      <c r="K36" s="127" t="n">
        <f aca="false">SUMPRODUCT($C$8:$J$8,C36:J36)</f>
        <v>0.262456915871704</v>
      </c>
      <c r="L36" s="128" t="n">
        <f aca="false">RANK(K36,$K$26:$K$41,0)</f>
        <v>16</v>
      </c>
      <c r="M36" s="127" t="n">
        <f aca="false">SQRT(   (   SUMPRODUCT($C$42:$J$42,$C$42:$J$42)   -2*SUMPRODUCT($C$42:$J$42,C36:J36)   +   SUMPRODUCT(C36:J36,C36:J36)   )   /   COUNT(C36:J36)   )</f>
        <v>0.448665859600767</v>
      </c>
      <c r="N36" s="128" t="n">
        <f aca="false">RANK(M36,$M$26:$M$41,0)</f>
        <v>15</v>
      </c>
      <c r="R36" s="124" t="s">
        <v>69</v>
      </c>
      <c r="S36" s="125" t="n">
        <v>2015</v>
      </c>
      <c r="T36" s="126" t="n">
        <f aca="false">normalizacje!N32</f>
        <v>0.436708088854668</v>
      </c>
      <c r="U36" s="126" t="n">
        <f aca="false">normalizacje!O32</f>
        <v>-0.540452818933256</v>
      </c>
      <c r="V36" s="126" t="n">
        <f aca="false">normalizacje!P32</f>
        <v>1.00343138761905</v>
      </c>
      <c r="W36" s="126" t="n">
        <f aca="false">normalizacje!Q32</f>
        <v>-1.34760896569843</v>
      </c>
      <c r="X36" s="126" t="n">
        <f aca="false">normalizacje!R32</f>
        <v>-1.33172265748572</v>
      </c>
      <c r="Y36" s="126" t="n">
        <f aca="false">normalizacje!S32</f>
        <v>-2.28365677861276</v>
      </c>
      <c r="Z36" s="126" t="n">
        <f aca="false">normalizacje!T32</f>
        <v>-1.06026368919402</v>
      </c>
      <c r="AA36" s="126" t="n">
        <f aca="false">normalizacje!U32</f>
        <v>-0.587022689250514</v>
      </c>
      <c r="AB36" s="127" t="n">
        <f aca="false">SUMPRODUCT($T$8:$AA$8,T36:AA36)</f>
        <v>-0.818445878730906</v>
      </c>
      <c r="AC36" s="128" t="n">
        <f aca="false">RANK(AB36,$AB$26:$AB$41,0)</f>
        <v>16</v>
      </c>
      <c r="AD36" s="127" t="n">
        <f aca="false">SQRT(   (   SUMPRODUCT($C$42:$J$42,$C$42:$J$42)   -2*SUMPRODUCT($C$42:$J$42,T36:AA36)   +   SUMPRODUCT(T36:AA36,T36:AA36)   )   /   COUNT(T36:AA36)   )</f>
        <v>1.42843912662232</v>
      </c>
      <c r="AE36" s="128" t="n">
        <f aca="false">RANK(AD36,$AD$26:$AD$41,0)</f>
        <v>3</v>
      </c>
    </row>
    <row r="37" customFormat="false" ht="12.8" hidden="false" customHeight="false" outlineLevel="0" collapsed="false">
      <c r="A37" s="124" t="s">
        <v>70</v>
      </c>
      <c r="B37" s="125" t="n">
        <v>2015</v>
      </c>
      <c r="C37" s="126" t="n">
        <f aca="false">normalizacje!B33</f>
        <v>0.845891384702872</v>
      </c>
      <c r="D37" s="126" t="n">
        <f aca="false">normalizacje!C33</f>
        <v>0.0952380952380953</v>
      </c>
      <c r="E37" s="126" t="n">
        <f aca="false">normalizacje!D33</f>
        <v>0.595180722891566</v>
      </c>
      <c r="F37" s="126" t="n">
        <f aca="false">normalizacje!E33</f>
        <v>1</v>
      </c>
      <c r="G37" s="126" t="n">
        <f aca="false">normalizacje!F33</f>
        <v>0.941319444444444</v>
      </c>
      <c r="H37" s="126" t="n">
        <f aca="false">normalizacje!G33</f>
        <v>0.666666666666667</v>
      </c>
      <c r="I37" s="126" t="n">
        <f aca="false">normalizacje!H33</f>
        <v>0.245098039215686</v>
      </c>
      <c r="J37" s="126" t="n">
        <f aca="false">normalizacje!I33</f>
        <v>0.481132075471698</v>
      </c>
      <c r="K37" s="127" t="n">
        <f aca="false">SUMPRODUCT($C$8:$J$8,C37:J37)</f>
        <v>0.634509156264711</v>
      </c>
      <c r="L37" s="128" t="n">
        <f aca="false">RANK(K37,$K$26:$K$41,0)</f>
        <v>3</v>
      </c>
      <c r="M37" s="127" t="n">
        <f aca="false">SQRT(   (   SUMPRODUCT($C$42:$J$42,$C$42:$J$42)   -2*SUMPRODUCT($C$42:$J$42,C37:J37)   +   SUMPRODUCT(C37:J37,C37:J37)   )   /   COUNT(C37:J37)   )</f>
        <v>0.630201922709411</v>
      </c>
      <c r="N37" s="128" t="n">
        <f aca="false">RANK(M37,$M$26:$M$41,0)</f>
        <v>1</v>
      </c>
      <c r="R37" s="124" t="s">
        <v>70</v>
      </c>
      <c r="S37" s="125" t="n">
        <v>2015</v>
      </c>
      <c r="T37" s="126" t="n">
        <f aca="false">normalizacje!N33</f>
        <v>1.43745346328596</v>
      </c>
      <c r="U37" s="126" t="n">
        <f aca="false">normalizacje!O33</f>
        <v>-1.08090563786651</v>
      </c>
      <c r="V37" s="126" t="n">
        <f aca="false">normalizacje!P33</f>
        <v>0.424243879925298</v>
      </c>
      <c r="W37" s="126" t="n">
        <f aca="false">normalizacje!Q33</f>
        <v>2.00395737386243</v>
      </c>
      <c r="X37" s="126" t="n">
        <f aca="false">normalizacje!R33</f>
        <v>1.59930426672029</v>
      </c>
      <c r="Y37" s="126" t="n">
        <f aca="false">normalizacje!S33</f>
        <v>0.28044907807525</v>
      </c>
      <c r="Z37" s="126" t="n">
        <f aca="false">normalizacje!T33</f>
        <v>-0.719844578282227</v>
      </c>
      <c r="AA37" s="126" t="n">
        <f aca="false">normalizacje!U33</f>
        <v>-0.0234809075700221</v>
      </c>
      <c r="AB37" s="127" t="n">
        <f aca="false">SUMPRODUCT($T$8:$AA$8,T37:AA37)</f>
        <v>0.570515691663479</v>
      </c>
      <c r="AC37" s="128" t="n">
        <f aca="false">RANK(AB37,$AB$26:$AB$41,0)</f>
        <v>3</v>
      </c>
      <c r="AD37" s="127" t="n">
        <f aca="false">SQRT(   (   SUMPRODUCT($C$42:$J$42,$C$42:$J$42)   -2*SUMPRODUCT($C$42:$J$42,T37:AA37)   +   SUMPRODUCT(T37:AA37,T37:AA37)   )   /   COUNT(T37:AA37)   )</f>
        <v>1.18195944092007</v>
      </c>
      <c r="AE37" s="128" t="n">
        <f aca="false">RANK(AD37,$AD$26:$AD$41,0)</f>
        <v>7</v>
      </c>
    </row>
    <row r="38" customFormat="false" ht="12.8" hidden="false" customHeight="false" outlineLevel="0" collapsed="false">
      <c r="A38" s="124" t="s">
        <v>71</v>
      </c>
      <c r="B38" s="125" t="n">
        <v>2015</v>
      </c>
      <c r="C38" s="126" t="n">
        <f aca="false">normalizacje!B34</f>
        <v>0.431333522888826</v>
      </c>
      <c r="D38" s="126" t="n">
        <f aca="false">normalizacje!C34</f>
        <v>0.19047619047619</v>
      </c>
      <c r="E38" s="126" t="n">
        <f aca="false">normalizacje!D34</f>
        <v>0.293975903614458</v>
      </c>
      <c r="F38" s="126" t="n">
        <f aca="false">normalizacje!E34</f>
        <v>0.125</v>
      </c>
      <c r="G38" s="126" t="n">
        <f aca="false">normalizacje!F34</f>
        <v>1</v>
      </c>
      <c r="H38" s="126" t="n">
        <f aca="false">normalizacje!G34</f>
        <v>1</v>
      </c>
      <c r="I38" s="126" t="n">
        <f aca="false">normalizacje!H34</f>
        <v>1</v>
      </c>
      <c r="J38" s="126" t="n">
        <f aca="false">normalizacje!I34</f>
        <v>0.575471698113207</v>
      </c>
      <c r="K38" s="127" t="n">
        <f aca="false">SUMPRODUCT($C$8:$J$8,C38:J38)</f>
        <v>0.574786170795798</v>
      </c>
      <c r="L38" s="128" t="n">
        <f aca="false">RANK(K38,$K$26:$K$41,0)</f>
        <v>7</v>
      </c>
      <c r="M38" s="127" t="n">
        <f aca="false">SQRT(   (   SUMPRODUCT($C$42:$J$42,$C$42:$J$42)   -2*SUMPRODUCT($C$42:$J$42,C38:J38)   +   SUMPRODUCT(C38:J38,C38:J38)   )   /   COUNT(C38:J38)   )</f>
        <v>0.619232638746571</v>
      </c>
      <c r="N38" s="128" t="n">
        <f aca="false">RANK(M38,$M$26:$M$41,0)</f>
        <v>2</v>
      </c>
      <c r="R38" s="124" t="s">
        <v>71</v>
      </c>
      <c r="S38" s="125" t="n">
        <v>2015</v>
      </c>
      <c r="T38" s="126" t="n">
        <f aca="false">normalizacje!N34</f>
        <v>-0.0114906836066166</v>
      </c>
      <c r="U38" s="126" t="n">
        <f aca="false">normalizacje!O34</f>
        <v>-0.720603758577674</v>
      </c>
      <c r="V38" s="126" t="n">
        <f aca="false">normalizacje!P34</f>
        <v>-0.672702157373471</v>
      </c>
      <c r="W38" s="126" t="n">
        <f aca="false">normalizacje!Q34</f>
        <v>-1.12417120972771</v>
      </c>
      <c r="X38" s="126" t="n">
        <f aca="false">normalizacje!R34</f>
        <v>1.82841784220171</v>
      </c>
      <c r="Y38" s="126" t="n">
        <f aca="false">normalizacje!S34</f>
        <v>1.56250200641926</v>
      </c>
      <c r="Z38" s="126" t="n">
        <f aca="false">normalizacje!T34</f>
        <v>2.19263003729644</v>
      </c>
      <c r="AA38" s="126" t="n">
        <f aca="false">normalizacje!U34</f>
        <v>0.352213613550304</v>
      </c>
      <c r="AB38" s="127" t="n">
        <f aca="false">SUMPRODUCT($T$8:$AA$8,T38:AA38)</f>
        <v>0.40618616793496</v>
      </c>
      <c r="AC38" s="128" t="n">
        <f aca="false">RANK(AB38,$AB$26:$AB$41,0)</f>
        <v>5</v>
      </c>
      <c r="AD38" s="127" t="n">
        <f aca="false">SQRT(   (   SUMPRODUCT($C$42:$J$42,$C$42:$J$42)   -2*SUMPRODUCT($C$42:$J$42,T38:AA38)   +   SUMPRODUCT(T38:AA38,T38:AA38)   )   /   COUNT(T38:AA38)   )</f>
        <v>1.2831746009254</v>
      </c>
      <c r="AE38" s="128" t="n">
        <f aca="false">RANK(AD38,$AD$26:$AD$41,0)</f>
        <v>4</v>
      </c>
    </row>
    <row r="39" customFormat="false" ht="12.8" hidden="false" customHeight="false" outlineLevel="0" collapsed="false">
      <c r="A39" s="124" t="s">
        <v>72</v>
      </c>
      <c r="B39" s="125" t="n">
        <v>2015</v>
      </c>
      <c r="C39" s="126" t="n">
        <f aca="false">normalizacje!B35</f>
        <v>0.115723628092124</v>
      </c>
      <c r="D39" s="126" t="n">
        <f aca="false">normalizacje!C35</f>
        <v>1</v>
      </c>
      <c r="E39" s="126" t="n">
        <f aca="false">normalizacje!D35</f>
        <v>0.0385542168674699</v>
      </c>
      <c r="F39" s="126" t="n">
        <f aca="false">normalizacje!E35</f>
        <v>0.8125</v>
      </c>
      <c r="G39" s="126" t="n">
        <f aca="false">normalizacje!F35</f>
        <v>0.398611111111111</v>
      </c>
      <c r="H39" s="126" t="n">
        <f aca="false">normalizacje!G35</f>
        <v>0.666666666666667</v>
      </c>
      <c r="I39" s="126" t="n">
        <f aca="false">normalizacje!H35</f>
        <v>0.294117647058823</v>
      </c>
      <c r="J39" s="126" t="n">
        <f aca="false">normalizacje!I35</f>
        <v>0.19811320754717</v>
      </c>
      <c r="K39" s="127" t="n">
        <f aca="false">SUMPRODUCT($C$8:$J$8,C39:J39)</f>
        <v>0.462067820487954</v>
      </c>
      <c r="L39" s="128" t="n">
        <f aca="false">RANK(K39,$K$26:$K$41,0)</f>
        <v>10</v>
      </c>
      <c r="M39" s="127" t="n">
        <f aca="false">SQRT(   (   SUMPRODUCT($C$42:$J$42,$C$42:$J$42)   -2*SUMPRODUCT($C$42:$J$42,C39:J39)   +   SUMPRODUCT(C39:J39,C39:J39)   )   /   COUNT(C39:J39)   )</f>
        <v>0.611727284450608</v>
      </c>
      <c r="N39" s="128" t="n">
        <f aca="false">RANK(M39,$M$26:$M$41,0)</f>
        <v>3</v>
      </c>
      <c r="R39" s="124" t="s">
        <v>72</v>
      </c>
      <c r="S39" s="125" t="n">
        <v>2015</v>
      </c>
      <c r="T39" s="126" t="n">
        <f aca="false">normalizacje!N35</f>
        <v>-1.11459630984171</v>
      </c>
      <c r="U39" s="126" t="n">
        <f aca="false">normalizacje!O35</f>
        <v>2.34196221537743</v>
      </c>
      <c r="V39" s="126" t="n">
        <f aca="false">normalizacje!P35</f>
        <v>-1.60291239700283</v>
      </c>
      <c r="W39" s="126" t="n">
        <f aca="false">normalizacje!Q35</f>
        <v>1.33364410595026</v>
      </c>
      <c r="X39" s="126" t="n">
        <f aca="false">normalizacje!R35</f>
        <v>-0.519657381075265</v>
      </c>
      <c r="Y39" s="126" t="n">
        <f aca="false">normalizacje!S35</f>
        <v>0.28044907807525</v>
      </c>
      <c r="Z39" s="126" t="n">
        <f aca="false">normalizacje!T35</f>
        <v>-0.530722849997898</v>
      </c>
      <c r="AA39" s="126" t="n">
        <f aca="false">normalizacje!U35</f>
        <v>-1.15056447093101</v>
      </c>
      <c r="AB39" s="127" t="n">
        <f aca="false">SUMPRODUCT($T$8:$AA$8,T39:AA39)</f>
        <v>-0.058157819507091</v>
      </c>
      <c r="AC39" s="128" t="n">
        <f aca="false">RANK(AB39,$AB$26:$AB$41,0)</f>
        <v>11</v>
      </c>
      <c r="AD39" s="127" t="n">
        <f aca="false">SQRT(   (   SUMPRODUCT($C$42:$J$42,$C$42:$J$42)   -2*SUMPRODUCT($C$42:$J$42,T39:AA39)   +   SUMPRODUCT(T39:AA39,T39:AA39)   )   /   COUNT(T39:AA39)   )</f>
        <v>1.48636024268188</v>
      </c>
      <c r="AE39" s="128" t="n">
        <f aca="false">RANK(AD39,$AD$26:$AD$41,0)</f>
        <v>1</v>
      </c>
    </row>
    <row r="40" customFormat="false" ht="12.8" hidden="false" customHeight="false" outlineLevel="0" collapsed="false">
      <c r="A40" s="124" t="s">
        <v>73</v>
      </c>
      <c r="B40" s="125" t="n">
        <v>2015</v>
      </c>
      <c r="C40" s="126" t="n">
        <f aca="false">normalizacje!B36</f>
        <v>0.0324139891953369</v>
      </c>
      <c r="D40" s="126" t="n">
        <f aca="false">normalizacje!C36</f>
        <v>0.0476190476190477</v>
      </c>
      <c r="E40" s="126" t="n">
        <f aca="false">normalizacje!D36</f>
        <v>0.72289156626506</v>
      </c>
      <c r="F40" s="126" t="n">
        <f aca="false">normalizacje!E36</f>
        <v>0</v>
      </c>
      <c r="G40" s="126" t="n">
        <f aca="false">normalizacje!F36</f>
        <v>0.0506944444444444</v>
      </c>
      <c r="H40" s="126" t="n">
        <f aca="false">normalizacje!G36</f>
        <v>0.666666666666667</v>
      </c>
      <c r="I40" s="126" t="n">
        <f aca="false">normalizacje!H36</f>
        <v>0</v>
      </c>
      <c r="J40" s="126" t="n">
        <f aca="false">normalizacje!I36</f>
        <v>1</v>
      </c>
      <c r="K40" s="127" t="n">
        <f aca="false">SUMPRODUCT($C$8:$J$8,C40:J40)</f>
        <v>0.319593534284215</v>
      </c>
      <c r="L40" s="128" t="n">
        <f aca="false">RANK(K40,$K$26:$K$41,0)</f>
        <v>15</v>
      </c>
      <c r="M40" s="127" t="n">
        <f aca="false">SQRT(   (   SUMPRODUCT($C$42:$J$42,$C$42:$J$42)   -2*SUMPRODUCT($C$42:$J$42,C40:J40)   +   SUMPRODUCT(C40:J40,C40:J40)   )   /   COUNT(C40:J40)   )</f>
        <v>0.386294635325061</v>
      </c>
      <c r="N40" s="128" t="n">
        <f aca="false">RANK(M40,$M$26:$M$41,0)</f>
        <v>16</v>
      </c>
      <c r="R40" s="124" t="s">
        <v>73</v>
      </c>
      <c r="S40" s="125" t="n">
        <v>2015</v>
      </c>
      <c r="T40" s="126" t="n">
        <f aca="false">normalizacje!N36</f>
        <v>-1.40577644361367</v>
      </c>
      <c r="U40" s="126" t="n">
        <f aca="false">normalizacje!O36</f>
        <v>-1.26105657751093</v>
      </c>
      <c r="V40" s="126" t="n">
        <f aca="false">normalizacje!P36</f>
        <v>0.889348999739975</v>
      </c>
      <c r="W40" s="126" t="n">
        <f aca="false">normalizacje!Q36</f>
        <v>-1.57104672166916</v>
      </c>
      <c r="X40" s="126" t="n">
        <f aca="false">normalizacje!R36</f>
        <v>-1.87807041440294</v>
      </c>
      <c r="Y40" s="126" t="n">
        <f aca="false">normalizacje!S36</f>
        <v>0.28044907807525</v>
      </c>
      <c r="Z40" s="126" t="n">
        <f aca="false">normalizacje!T36</f>
        <v>-1.66545321970387</v>
      </c>
      <c r="AA40" s="126" t="n">
        <f aca="false">normalizacje!U36</f>
        <v>2.04283895859178</v>
      </c>
      <c r="AB40" s="127" t="n">
        <f aca="false">SUMPRODUCT($T$8:$AA$8,T40:AA40)</f>
        <v>-0.563466357573843</v>
      </c>
      <c r="AC40" s="128" t="n">
        <f aca="false">RANK(AB40,$AB$26:$AB$41,0)</f>
        <v>15</v>
      </c>
      <c r="AD40" s="127" t="n">
        <f aca="false">SQRT(   (   SUMPRODUCT($C$42:$J$42,$C$42:$J$42)   -2*SUMPRODUCT($C$42:$J$42,T40:AA40)   +   SUMPRODUCT(T40:AA40,T40:AA40)   )   /   COUNT(T40:AA40)   )</f>
        <v>1.45939756385509</v>
      </c>
      <c r="AE40" s="128" t="n">
        <f aca="false">RANK(AD40,$AD$26:$AD$41,0)</f>
        <v>2</v>
      </c>
    </row>
    <row r="41" customFormat="false" ht="12.8" hidden="false" customHeight="false" outlineLevel="0" collapsed="false">
      <c r="A41" s="124" t="s">
        <v>74</v>
      </c>
      <c r="B41" s="125" t="n">
        <v>2015</v>
      </c>
      <c r="C41" s="126" t="n">
        <f aca="false">normalizacje!B37</f>
        <v>0.349161216946261</v>
      </c>
      <c r="D41" s="126" t="n">
        <f aca="false">normalizacje!C37</f>
        <v>0.714285714285714</v>
      </c>
      <c r="E41" s="126" t="n">
        <f aca="false">normalizacje!D37</f>
        <v>0.2</v>
      </c>
      <c r="F41" s="126" t="n">
        <f aca="false">normalizacje!E37</f>
        <v>0.5</v>
      </c>
      <c r="G41" s="126" t="n">
        <f aca="false">normalizacje!F37</f>
        <v>0.26875</v>
      </c>
      <c r="H41" s="126" t="n">
        <f aca="false">normalizacje!G37</f>
        <v>0.333333333333333</v>
      </c>
      <c r="I41" s="126" t="n">
        <f aca="false">normalizacje!H37</f>
        <v>0.137254901960784</v>
      </c>
      <c r="J41" s="126" t="n">
        <f aca="false">normalizacje!I37</f>
        <v>0.566037735849056</v>
      </c>
      <c r="K41" s="127" t="n">
        <f aca="false">SUMPRODUCT($C$8:$J$8,C41:J41)</f>
        <v>0.386927430574299</v>
      </c>
      <c r="L41" s="128" t="n">
        <f aca="false">RANK(K41,$K$26:$K$41,0)</f>
        <v>12</v>
      </c>
      <c r="M41" s="127" t="n">
        <f aca="false">SQRT(   (   SUMPRODUCT($C$42:$J$42,$C$42:$J$42)   -2*SUMPRODUCT($C$42:$J$42,C41:J41)   +   SUMPRODUCT(C41:J41,C41:J41)   )   /   COUNT(C41:J41)   )</f>
        <v>0.545209394466232</v>
      </c>
      <c r="N41" s="128" t="n">
        <f aca="false">RANK(M41,$M$26:$M$41,0)</f>
        <v>9</v>
      </c>
      <c r="R41" s="124" t="s">
        <v>74</v>
      </c>
      <c r="S41" s="125" t="n">
        <v>2015</v>
      </c>
      <c r="T41" s="126" t="n">
        <f aca="false">normalizacje!N37</f>
        <v>-0.298695661968726</v>
      </c>
      <c r="U41" s="126" t="n">
        <f aca="false">normalizacje!O37</f>
        <v>1.26105657751092</v>
      </c>
      <c r="V41" s="126" t="n">
        <f aca="false">normalizacje!P37</f>
        <v>-1.01494932101069</v>
      </c>
      <c r="W41" s="126" t="n">
        <f aca="false">normalizacje!Q37</f>
        <v>0.216455326096636</v>
      </c>
      <c r="X41" s="126" t="n">
        <f aca="false">normalizacje!R37</f>
        <v>-1.02668979072052</v>
      </c>
      <c r="Y41" s="126" t="n">
        <f aca="false">normalizacje!S37</f>
        <v>-1.00160385026876</v>
      </c>
      <c r="Z41" s="126" t="n">
        <f aca="false">normalizacje!T37</f>
        <v>-1.13591238050775</v>
      </c>
      <c r="AA41" s="126" t="n">
        <f aca="false">normalizacje!U37</f>
        <v>0.314644161438271</v>
      </c>
      <c r="AB41" s="127" t="n">
        <f aca="false">SUMPRODUCT($T$8:$AA$8,T41:AA41)</f>
        <v>-0.338100753670417</v>
      </c>
      <c r="AC41" s="128" t="n">
        <f aca="false">RANK(AB41,$AB$26:$AB$41,0)</f>
        <v>12</v>
      </c>
      <c r="AD41" s="127" t="n">
        <f aca="false">SQRT(   (   SUMPRODUCT($C$42:$J$42,$C$42:$J$42)   -2*SUMPRODUCT($C$42:$J$42,T41:AA41)   +   SUMPRODUCT(T41:AA41,T41:AA41)   )   /   COUNT(T41:AA41)   )</f>
        <v>1.23673785868803</v>
      </c>
      <c r="AE41" s="128" t="n">
        <f aca="false">RANK(AD41,$AD$26:$AD$41,0)</f>
        <v>6</v>
      </c>
    </row>
    <row r="42" customFormat="false" ht="12.8" hidden="false" customHeight="false" outlineLevel="0" collapsed="false">
      <c r="A42" s="132" t="s">
        <v>137</v>
      </c>
      <c r="B42" s="132"/>
      <c r="C42" s="133" t="n">
        <f aca="false">MIN(C10:C41)</f>
        <v>0</v>
      </c>
      <c r="D42" s="133" t="n">
        <f aca="false">MIN(D10:D41)</f>
        <v>0</v>
      </c>
      <c r="E42" s="133" t="n">
        <f aca="false">MAX(E10:E41)</f>
        <v>1</v>
      </c>
      <c r="F42" s="133" t="n">
        <f aca="false">MIN(F10:F41)</f>
        <v>0</v>
      </c>
      <c r="G42" s="133" t="n">
        <f aca="false">MIN(G10:G41)</f>
        <v>0</v>
      </c>
      <c r="H42" s="133" t="n">
        <f aca="false">MAX(H10:H41)</f>
        <v>1</v>
      </c>
      <c r="I42" s="133" t="n">
        <f aca="false">MIN(I10:I41)</f>
        <v>0</v>
      </c>
      <c r="J42" s="133" t="n">
        <f aca="false">MIN(J10:J41)</f>
        <v>0</v>
      </c>
      <c r="K42" s="107"/>
      <c r="L42" s="107"/>
      <c r="M42" s="107"/>
      <c r="N42" s="107"/>
      <c r="R42" s="132" t="s">
        <v>137</v>
      </c>
      <c r="S42" s="132"/>
      <c r="T42" s="133" t="n">
        <f aca="false">MIN(T10:T41)</f>
        <v>-1.51906837279457</v>
      </c>
      <c r="U42" s="133" t="n">
        <f aca="false">MIN(U10:U41)</f>
        <v>-1.44120751715535</v>
      </c>
      <c r="V42" s="133" t="n">
        <f aca="false">MAX(V10:V41)</f>
        <v>1.89853935405484</v>
      </c>
      <c r="W42" s="133" t="n">
        <f aca="false">MIN(W10:W41)</f>
        <v>-1.57104672166916</v>
      </c>
      <c r="X42" s="133" t="n">
        <f aca="false">MIN(X10:X41)</f>
        <v>-2.0760028523928</v>
      </c>
      <c r="Y42" s="133" t="n">
        <f aca="false">MAX(Y10:Y41)</f>
        <v>1.56250200641926</v>
      </c>
      <c r="Z42" s="133" t="n">
        <f aca="false">MIN(Z10:Z41)</f>
        <v>-1.66545321970387</v>
      </c>
      <c r="AA42" s="133" t="n">
        <f aca="false">MIN(AA10:AA41)</f>
        <v>-1.9395229652837</v>
      </c>
      <c r="AB42" s="107"/>
      <c r="AC42" s="107"/>
      <c r="AD42" s="107"/>
      <c r="AE42" s="107"/>
    </row>
  </sheetData>
  <mergeCells count="23">
    <mergeCell ref="C1:P2"/>
    <mergeCell ref="R3:U6"/>
    <mergeCell ref="V3:AA6"/>
    <mergeCell ref="B4:H4"/>
    <mergeCell ref="B5:H5"/>
    <mergeCell ref="A7:B7"/>
    <mergeCell ref="R7:S7"/>
    <mergeCell ref="A8:B8"/>
    <mergeCell ref="K8:K9"/>
    <mergeCell ref="L8:L9"/>
    <mergeCell ref="M8:M9"/>
    <mergeCell ref="N8:N9"/>
    <mergeCell ref="R8:S8"/>
    <mergeCell ref="AB8:AB9"/>
    <mergeCell ref="AC8:AC9"/>
    <mergeCell ref="AD8:AD9"/>
    <mergeCell ref="AE8:AE9"/>
    <mergeCell ref="B10:B25"/>
    <mergeCell ref="S10:S25"/>
    <mergeCell ref="B26:B41"/>
    <mergeCell ref="S26:S41"/>
    <mergeCell ref="A42:B42"/>
    <mergeCell ref="R42:S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2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U15" activeCellId="0" sqref="U1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25"/>
    <col collapsed="false" customWidth="true" hidden="false" outlineLevel="0" max="18" min="18" style="0" width="21.97"/>
  </cols>
  <sheetData>
    <row r="1" customFormat="false" ht="12.8" hidden="false" customHeight="false" outlineLevel="0" collapsed="false">
      <c r="B1" s="106" t="s">
        <v>138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</row>
    <row r="2" customFormat="false" ht="12.8" hidden="false" customHeight="false" outlineLevel="0" collapsed="false"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customFormat="false" ht="12.8" hidden="false" customHeight="false" outlineLevel="0" collapsed="false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8"/>
      <c r="S3" s="108"/>
      <c r="T3" s="108"/>
      <c r="U3" s="108"/>
      <c r="V3" s="109" t="s">
        <v>125</v>
      </c>
      <c r="W3" s="109"/>
      <c r="X3" s="109"/>
      <c r="Y3" s="109"/>
      <c r="Z3" s="109"/>
      <c r="AA3" s="109"/>
    </row>
    <row r="4" customFormat="false" ht="12.8" hidden="false" customHeight="false" outlineLevel="0" collapsed="false">
      <c r="A4" s="110" t="s">
        <v>126</v>
      </c>
      <c r="B4" s="111" t="s">
        <v>127</v>
      </c>
      <c r="C4" s="111"/>
      <c r="D4" s="111"/>
      <c r="E4" s="111"/>
      <c r="F4" s="111"/>
      <c r="G4" s="111"/>
      <c r="H4" s="111"/>
      <c r="I4" s="107"/>
      <c r="J4" s="112"/>
      <c r="K4" s="28"/>
      <c r="L4" s="0" t="s">
        <v>56</v>
      </c>
      <c r="M4" s="113"/>
      <c r="N4" s="113"/>
      <c r="O4" s="114"/>
      <c r="P4" s="107"/>
      <c r="R4" s="108"/>
      <c r="S4" s="108"/>
      <c r="T4" s="108"/>
      <c r="U4" s="108"/>
      <c r="V4" s="109"/>
      <c r="W4" s="109"/>
      <c r="X4" s="109"/>
      <c r="Y4" s="109"/>
      <c r="Z4" s="109"/>
      <c r="AA4" s="109"/>
    </row>
    <row r="5" customFormat="false" ht="12.8" hidden="false" customHeight="false" outlineLevel="0" collapsed="false">
      <c r="A5" s="115" t="s">
        <v>128</v>
      </c>
      <c r="B5" s="116" t="s">
        <v>129</v>
      </c>
      <c r="C5" s="116"/>
      <c r="D5" s="116"/>
      <c r="E5" s="116"/>
      <c r="F5" s="116"/>
      <c r="G5" s="116"/>
      <c r="H5" s="116"/>
      <c r="I5" s="107"/>
      <c r="J5" s="113"/>
      <c r="K5" s="113"/>
      <c r="L5" s="117"/>
      <c r="M5" s="113"/>
      <c r="N5" s="113"/>
      <c r="O5" s="114"/>
      <c r="P5" s="107"/>
      <c r="R5" s="108"/>
      <c r="S5" s="108"/>
      <c r="T5" s="108"/>
      <c r="U5" s="108"/>
      <c r="V5" s="109"/>
      <c r="W5" s="109"/>
      <c r="X5" s="109"/>
      <c r="Y5" s="109"/>
      <c r="Z5" s="109"/>
      <c r="AA5" s="109"/>
    </row>
    <row r="6" customFormat="false" ht="12.8" hidden="false" customHeight="false" outlineLevel="0" collapsed="false">
      <c r="A6" s="107"/>
      <c r="B6" s="107"/>
      <c r="C6" s="107"/>
      <c r="D6" s="107"/>
      <c r="E6" s="107"/>
      <c r="F6" s="107"/>
      <c r="G6" s="107"/>
      <c r="H6" s="107"/>
      <c r="I6" s="107"/>
      <c r="J6" s="118"/>
      <c r="K6" s="118"/>
      <c r="L6" s="118"/>
      <c r="M6" s="118"/>
      <c r="N6" s="118"/>
      <c r="O6" s="118"/>
      <c r="P6" s="107"/>
      <c r="Q6" s="107"/>
      <c r="R6" s="108"/>
      <c r="S6" s="108"/>
      <c r="T6" s="108"/>
      <c r="U6" s="108"/>
      <c r="V6" s="109"/>
      <c r="W6" s="109"/>
      <c r="X6" s="109"/>
      <c r="Y6" s="109"/>
      <c r="Z6" s="109"/>
      <c r="AA6" s="109"/>
    </row>
    <row r="7" customFormat="false" ht="12.8" hidden="false" customHeight="false" outlineLevel="0" collapsed="false">
      <c r="A7" s="119" t="s">
        <v>130</v>
      </c>
      <c r="B7" s="119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R7" s="119" t="s">
        <v>131</v>
      </c>
      <c r="S7" s="119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</row>
    <row r="8" customFormat="false" ht="12.8" hidden="false" customHeight="true" outlineLevel="0" collapsed="false">
      <c r="A8" s="120" t="s">
        <v>132</v>
      </c>
      <c r="B8" s="120"/>
      <c r="C8" s="121" t="n">
        <v>0.125</v>
      </c>
      <c r="D8" s="121" t="n">
        <v>0.125</v>
      </c>
      <c r="E8" s="121" t="n">
        <v>0.125</v>
      </c>
      <c r="F8" s="121" t="n">
        <v>0.125</v>
      </c>
      <c r="G8" s="121" t="n">
        <v>0.125</v>
      </c>
      <c r="H8" s="121" t="n">
        <v>0.125</v>
      </c>
      <c r="I8" s="121" t="n">
        <v>0.125</v>
      </c>
      <c r="J8" s="121" t="n">
        <v>0.125</v>
      </c>
      <c r="K8" s="122" t="s">
        <v>126</v>
      </c>
      <c r="L8" s="122" t="s">
        <v>133</v>
      </c>
      <c r="M8" s="122" t="s">
        <v>128</v>
      </c>
      <c r="N8" s="122" t="s">
        <v>134</v>
      </c>
      <c r="R8" s="120" t="s">
        <v>132</v>
      </c>
      <c r="S8" s="120"/>
      <c r="T8" s="121" t="n">
        <v>0.125</v>
      </c>
      <c r="U8" s="121" t="n">
        <v>0.125</v>
      </c>
      <c r="V8" s="121" t="n">
        <v>0.125</v>
      </c>
      <c r="W8" s="121" t="n">
        <v>0.125</v>
      </c>
      <c r="X8" s="121" t="n">
        <v>0.125</v>
      </c>
      <c r="Y8" s="121" t="n">
        <v>0.125</v>
      </c>
      <c r="Z8" s="121" t="n">
        <v>0.125</v>
      </c>
      <c r="AA8" s="121" t="n">
        <v>0.125</v>
      </c>
      <c r="AB8" s="122" t="s">
        <v>126</v>
      </c>
      <c r="AC8" s="122" t="s">
        <v>133</v>
      </c>
      <c r="AD8" s="122" t="s">
        <v>128</v>
      </c>
      <c r="AE8" s="122" t="s">
        <v>134</v>
      </c>
    </row>
    <row r="9" customFormat="false" ht="12.8" hidden="false" customHeight="false" outlineLevel="0" collapsed="false">
      <c r="A9" s="123" t="s">
        <v>135</v>
      </c>
      <c r="B9" s="123" t="s">
        <v>136</v>
      </c>
      <c r="C9" s="90" t="s">
        <v>101</v>
      </c>
      <c r="D9" s="90" t="s">
        <v>102</v>
      </c>
      <c r="E9" s="90" t="s">
        <v>103</v>
      </c>
      <c r="F9" s="90" t="s">
        <v>104</v>
      </c>
      <c r="G9" s="90" t="s">
        <v>105</v>
      </c>
      <c r="H9" s="90" t="s">
        <v>106</v>
      </c>
      <c r="I9" s="90" t="s">
        <v>107</v>
      </c>
      <c r="J9" s="90" t="s">
        <v>108</v>
      </c>
      <c r="K9" s="122"/>
      <c r="L9" s="122"/>
      <c r="M9" s="122"/>
      <c r="N9" s="122"/>
      <c r="R9" s="123" t="s">
        <v>135</v>
      </c>
      <c r="S9" s="123" t="s">
        <v>136</v>
      </c>
      <c r="T9" s="90" t="s">
        <v>109</v>
      </c>
      <c r="U9" s="90" t="s">
        <v>110</v>
      </c>
      <c r="V9" s="90" t="s">
        <v>111</v>
      </c>
      <c r="W9" s="90" t="s">
        <v>112</v>
      </c>
      <c r="X9" s="90" t="s">
        <v>113</v>
      </c>
      <c r="Y9" s="90" t="s">
        <v>114</v>
      </c>
      <c r="Z9" s="90" t="s">
        <v>115</v>
      </c>
      <c r="AA9" s="90" t="s">
        <v>116</v>
      </c>
      <c r="AB9" s="122"/>
      <c r="AC9" s="122"/>
      <c r="AD9" s="122"/>
      <c r="AE9" s="122"/>
    </row>
    <row r="10" customFormat="false" ht="12.8" hidden="false" customHeight="false" outlineLevel="0" collapsed="false">
      <c r="A10" s="124" t="s">
        <v>59</v>
      </c>
      <c r="B10" s="125" t="n">
        <v>2015</v>
      </c>
      <c r="C10" s="126" t="n">
        <f aca="false">normalizacje!B6</f>
        <v>0.423656525447825</v>
      </c>
      <c r="D10" s="126" t="n">
        <f aca="false">normalizacje!C6</f>
        <v>0.285714285714286</v>
      </c>
      <c r="E10" s="126" t="n">
        <f aca="false">normalizacje!D6</f>
        <v>0.571084337349398</v>
      </c>
      <c r="F10" s="126" t="n">
        <f aca="false">normalizacje!E6</f>
        <v>0.5625</v>
      </c>
      <c r="G10" s="126" t="n">
        <f aca="false">normalizacje!F6</f>
        <v>0.427083333333333</v>
      </c>
      <c r="H10" s="126" t="n">
        <f aca="false">normalizacje!G6</f>
        <v>0.666666666666667</v>
      </c>
      <c r="I10" s="126" t="n">
        <f aca="false">normalizacje!H6</f>
        <v>0.5</v>
      </c>
      <c r="J10" s="126" t="n">
        <f aca="false">normalizacje!I6</f>
        <v>0.594339622641509</v>
      </c>
      <c r="K10" s="127" t="n">
        <f aca="false">SUMPRODUCT($C$8:$J$8,C10:J10)</f>
        <v>0.503880596394127</v>
      </c>
      <c r="L10" s="128" t="n">
        <f aca="false">RANK(K10,$K$10:$K$25,0)</f>
        <v>7</v>
      </c>
      <c r="M10" s="127" t="n">
        <f aca="false">SQRT(   (   SUMPRODUCT($C$42:$J$42,$C$42:$J$42)   -2*SUMPRODUCT($C$42:$J$42,C10:J10)   +   SUMPRODUCT(C10:J10,C10:J10)   )   /   COUNT(C10:J10)   )</f>
        <v>0.455280582724355</v>
      </c>
      <c r="N10" s="128" t="n">
        <f aca="false">RANK(M10,$M$10:$M$25,0)</f>
        <v>13</v>
      </c>
      <c r="R10" s="124" t="s">
        <v>59</v>
      </c>
      <c r="S10" s="125" t="n">
        <v>2015</v>
      </c>
      <c r="T10" s="126" t="n">
        <f aca="false">normalizacje!N6</f>
        <v>-0.0383229826231459</v>
      </c>
      <c r="U10" s="126" t="n">
        <f aca="false">normalizacje!O6</f>
        <v>-0.360301879288837</v>
      </c>
      <c r="V10" s="126" t="n">
        <f aca="false">normalizacje!P6</f>
        <v>0.336488196941396</v>
      </c>
      <c r="W10" s="126" t="n">
        <f aca="false">normalizacje!Q6</f>
        <v>0.439893082067361</v>
      </c>
      <c r="X10" s="126" t="n">
        <f aca="false">normalizacje!R6</f>
        <v>-0.408489847409727</v>
      </c>
      <c r="Y10" s="126" t="n">
        <f aca="false">normalizacje!S6</f>
        <v>0.28044907807525</v>
      </c>
      <c r="Z10" s="126" t="n">
        <f aca="false">normalizacje!T6</f>
        <v>0.263588408796283</v>
      </c>
      <c r="AA10" s="126" t="n">
        <f aca="false">normalizacje!U6</f>
        <v>0.427352517774369</v>
      </c>
      <c r="AB10" s="127" t="n">
        <f aca="false">SUMPRODUCT($T$8:$AA$8,T10:AA10)</f>
        <v>0.117582071791619</v>
      </c>
      <c r="AC10" s="128" t="n">
        <f aca="false">RANK(AB10,$AB$10:$AB$25,0)</f>
        <v>7</v>
      </c>
      <c r="AD10" s="127" t="n">
        <f aca="false">SQRT(   (   SUMPRODUCT($C$42:$J$42,$C$42:$J$42)   -2*SUMPRODUCT($C$42:$J$42,T10:AA10)   +   SUMPRODUCT(T10:AA10,T10:AA10)   )   /   COUNT(T10:AA10)   )</f>
        <v>0.461216657337475</v>
      </c>
      <c r="AE10" s="128" t="n">
        <f aca="false">RANK(AD10,$AD$10:$AD$25,0)</f>
        <v>16</v>
      </c>
    </row>
    <row r="11" customFormat="false" ht="12.8" hidden="false" customHeight="false" outlineLevel="0" collapsed="false">
      <c r="A11" s="124" t="s">
        <v>60</v>
      </c>
      <c r="B11" s="125" t="n">
        <v>2015</v>
      </c>
      <c r="C11" s="126" t="n">
        <f aca="false">normalizacje!B7</f>
        <v>0.354563548478817</v>
      </c>
      <c r="D11" s="126" t="n">
        <f aca="false">normalizacje!C7</f>
        <v>0.428571428571429</v>
      </c>
      <c r="E11" s="126" t="n">
        <f aca="false">normalizacje!D7</f>
        <v>0.332530120481928</v>
      </c>
      <c r="F11" s="126" t="n">
        <f aca="false">normalizacje!E7</f>
        <v>0.1875</v>
      </c>
      <c r="G11" s="126" t="n">
        <f aca="false">normalizacje!F7</f>
        <v>0.394097222222222</v>
      </c>
      <c r="H11" s="126" t="n">
        <f aca="false">normalizacje!G7</f>
        <v>1</v>
      </c>
      <c r="I11" s="126" t="n">
        <f aca="false">normalizacje!H7</f>
        <v>0.588235294117647</v>
      </c>
      <c r="J11" s="126" t="n">
        <f aca="false">normalizacje!I7</f>
        <v>0.0566037735849057</v>
      </c>
      <c r="K11" s="127" t="n">
        <f aca="false">SUMPRODUCT($C$8:$J$8,C11:J11)</f>
        <v>0.417762673432119</v>
      </c>
      <c r="L11" s="128" t="n">
        <f aca="false">RANK(K11,$K$10:$K$25,0)</f>
        <v>10</v>
      </c>
      <c r="M11" s="127" t="n">
        <f aca="false">SQRT(   (   SUMPRODUCT($C$42:$J$42,$C$42:$J$42)   -2*SUMPRODUCT($C$42:$J$42,C11:J11)   +   SUMPRODUCT(C11:J11,C11:J11)   )   /   COUNT(C11:J11)   )</f>
        <v>0.402274539082843</v>
      </c>
      <c r="N11" s="128" t="n">
        <f aca="false">RANK(M11,$M$10:$M$25,0)</f>
        <v>15</v>
      </c>
      <c r="R11" s="124" t="s">
        <v>60</v>
      </c>
      <c r="S11" s="125" t="n">
        <v>2015</v>
      </c>
      <c r="T11" s="126" t="n">
        <f aca="false">normalizacje!N7</f>
        <v>-0.279813673771909</v>
      </c>
      <c r="U11" s="126" t="n">
        <f aca="false">normalizacje!O7</f>
        <v>0.180150939644417</v>
      </c>
      <c r="V11" s="126" t="n">
        <f aca="false">normalizacje!P7</f>
        <v>-0.532293064599228</v>
      </c>
      <c r="W11" s="126" t="n">
        <f aca="false">normalizacje!Q7</f>
        <v>-0.900733453756984</v>
      </c>
      <c r="X11" s="126" t="n">
        <f aca="false">normalizacje!R7</f>
        <v>-0.537281502266142</v>
      </c>
      <c r="Y11" s="126" t="n">
        <f aca="false">normalizacje!S7</f>
        <v>1.56250200641926</v>
      </c>
      <c r="Z11" s="126" t="n">
        <f aca="false">normalizacje!T7</f>
        <v>0.604007519708075</v>
      </c>
      <c r="AA11" s="126" t="n">
        <f aca="false">normalizacje!U7</f>
        <v>-1.7141062526115</v>
      </c>
      <c r="AB11" s="127" t="n">
        <f aca="false">SUMPRODUCT($T$8:$AA$8,T11:AA11)</f>
        <v>-0.202195935154252</v>
      </c>
      <c r="AC11" s="128" t="n">
        <f aca="false">RANK(AB11,$AB$10:$AB$25,0)</f>
        <v>10</v>
      </c>
      <c r="AD11" s="127" t="n">
        <f aca="false">SQRT(   (   SUMPRODUCT($C$42:$J$42,$C$42:$J$42)   -2*SUMPRODUCT($C$42:$J$42,T11:AA11)   +   SUMPRODUCT(T11:AA11,T11:AA11)   )   /   COUNT(T11:AA11)   )</f>
        <v>0.94723664497244</v>
      </c>
      <c r="AE11" s="128" t="n">
        <f aca="false">RANK(AD11,$AD$10:$AD$25,0)</f>
        <v>11</v>
      </c>
    </row>
    <row r="12" customFormat="false" ht="12.8" hidden="false" customHeight="false" outlineLevel="0" collapsed="false">
      <c r="A12" s="124" t="s">
        <v>61</v>
      </c>
      <c r="B12" s="125" t="n">
        <v>2015</v>
      </c>
      <c r="C12" s="126" t="n">
        <f aca="false">normalizacje!B8</f>
        <v>0.637190787603071</v>
      </c>
      <c r="D12" s="126" t="n">
        <f aca="false">normalizacje!C8</f>
        <v>0.380952380952381</v>
      </c>
      <c r="E12" s="126" t="n">
        <f aca="false">normalizacje!D8</f>
        <v>0.857831325301205</v>
      </c>
      <c r="F12" s="126" t="n">
        <f aca="false">normalizacje!E8</f>
        <v>0.5625</v>
      </c>
      <c r="G12" s="126" t="n">
        <f aca="false">normalizacje!F8</f>
        <v>0.735069444444444</v>
      </c>
      <c r="H12" s="126" t="n">
        <f aca="false">normalizacje!G8</f>
        <v>0.666666666666667</v>
      </c>
      <c r="I12" s="126" t="n">
        <f aca="false">normalizacje!H8</f>
        <v>0.441176470588235</v>
      </c>
      <c r="J12" s="126" t="n">
        <f aca="false">normalizacje!I8</f>
        <v>0.924528301886792</v>
      </c>
      <c r="K12" s="127" t="n">
        <f aca="false">SUMPRODUCT($C$8:$J$8,C12:J12)</f>
        <v>0.650739422180349</v>
      </c>
      <c r="L12" s="128" t="n">
        <f aca="false">RANK(K12,$K$10:$K$25,0)</f>
        <v>1</v>
      </c>
      <c r="M12" s="127" t="n">
        <f aca="false">SQRT(   (   SUMPRODUCT($C$42:$J$42,$C$42:$J$42)   -2*SUMPRODUCT($C$42:$J$42,C12:J12)   +   SUMPRODUCT(C12:J12,C12:J12)   )   /   COUNT(C12:J12)   )</f>
        <v>0.568834604353768</v>
      </c>
      <c r="N12" s="128" t="n">
        <f aca="false">RANK(M12,$M$10:$M$25,0)</f>
        <v>2</v>
      </c>
      <c r="R12" s="124" t="s">
        <v>61</v>
      </c>
      <c r="S12" s="125" t="n">
        <v>2015</v>
      </c>
      <c r="T12" s="126" t="n">
        <f aca="false">normalizacje!N8</f>
        <v>0.708012445577353</v>
      </c>
      <c r="U12" s="126" t="n">
        <f aca="false">normalizacje!O8</f>
        <v>0</v>
      </c>
      <c r="V12" s="126" t="n">
        <f aca="false">normalizacje!P8</f>
        <v>1.38078082444982</v>
      </c>
      <c r="W12" s="126" t="n">
        <f aca="false">normalizacje!Q8</f>
        <v>0.439893082067361</v>
      </c>
      <c r="X12" s="126" t="n">
        <f aca="false">normalizacje!R8</f>
        <v>0.794017498460179</v>
      </c>
      <c r="Y12" s="126" t="n">
        <f aca="false">normalizacje!S8</f>
        <v>0.28044907807525</v>
      </c>
      <c r="Z12" s="126" t="n">
        <f aca="false">normalizacje!T8</f>
        <v>0.0366423348550884</v>
      </c>
      <c r="AA12" s="126" t="n">
        <f aca="false">normalizacje!U8</f>
        <v>1.74228334169552</v>
      </c>
      <c r="AB12" s="127" t="n">
        <f aca="false">SUMPRODUCT($T$8:$AA$8,T12:AA12)</f>
        <v>0.672759825647572</v>
      </c>
      <c r="AC12" s="128" t="n">
        <f aca="false">RANK(AB12,$AB$10:$AB$25,0)</f>
        <v>1</v>
      </c>
      <c r="AD12" s="127" t="n">
        <f aca="false">SQRT(   (   SUMPRODUCT($C$42:$J$42,$C$42:$J$42)   -2*SUMPRODUCT($C$42:$J$42,T12:AA12)   +   SUMPRODUCT(T12:AA12,T12:AA12)   )   /   COUNT(T12:AA12)   )</f>
        <v>0.792534920647734</v>
      </c>
      <c r="AE12" s="128" t="n">
        <f aca="false">RANK(AD12,$AD$10:$AD$25,0)</f>
        <v>13</v>
      </c>
    </row>
    <row r="13" customFormat="false" ht="12.8" hidden="false" customHeight="false" outlineLevel="0" collapsed="false">
      <c r="A13" s="124" t="s">
        <v>62</v>
      </c>
      <c r="B13" s="125" t="n">
        <v>2015</v>
      </c>
      <c r="C13" s="126" t="n">
        <f aca="false">normalizacje!B9</f>
        <v>0.16946261017913</v>
      </c>
      <c r="D13" s="126" t="n">
        <f aca="false">normalizacje!C9</f>
        <v>0.80952380952381</v>
      </c>
      <c r="E13" s="126" t="n">
        <f aca="false">normalizacje!D9</f>
        <v>0.0867469879518073</v>
      </c>
      <c r="F13" s="126" t="n">
        <f aca="false">normalizacje!E9</f>
        <v>0.5</v>
      </c>
      <c r="G13" s="126" t="n">
        <f aca="false">normalizacje!F9</f>
        <v>0.334027777777778</v>
      </c>
      <c r="H13" s="126" t="n">
        <f aca="false">normalizacje!G9</f>
        <v>0.333333333333333</v>
      </c>
      <c r="I13" s="126" t="n">
        <f aca="false">normalizacje!H9</f>
        <v>0.196078431372549</v>
      </c>
      <c r="J13" s="126" t="n">
        <f aca="false">normalizacje!I9</f>
        <v>0.235849056603774</v>
      </c>
      <c r="K13" s="127" t="n">
        <f aca="false">SUMPRODUCT($C$8:$J$8,C13:J13)</f>
        <v>0.333127750842773</v>
      </c>
      <c r="L13" s="128" t="n">
        <f aca="false">RANK(K13,$K$10:$K$25,0)</f>
        <v>14</v>
      </c>
      <c r="M13" s="127" t="n">
        <f aca="false">SQRT(   (   SUMPRODUCT($C$42:$J$42,$C$42:$J$42)   -2*SUMPRODUCT($C$42:$J$42,C13:J13)   +   SUMPRODUCT(C13:J13,C13:J13)   )   /   COUNT(C13:J13)   )</f>
        <v>0.549791775126249</v>
      </c>
      <c r="N13" s="128" t="n">
        <f aca="false">RANK(M13,$M$10:$M$25,0)</f>
        <v>7</v>
      </c>
      <c r="R13" s="124" t="s">
        <v>62</v>
      </c>
      <c r="S13" s="125" t="n">
        <v>2015</v>
      </c>
      <c r="T13" s="126" t="n">
        <f aca="false">normalizacje!N9</f>
        <v>-0.926770216726003</v>
      </c>
      <c r="U13" s="126" t="n">
        <f aca="false">normalizacje!O9</f>
        <v>1.62135845679976</v>
      </c>
      <c r="V13" s="126" t="n">
        <f aca="false">normalizacje!P9</f>
        <v>-1.42740103103502</v>
      </c>
      <c r="W13" s="126" t="n">
        <f aca="false">normalizacje!Q9</f>
        <v>0.216455326096636</v>
      </c>
      <c r="X13" s="126" t="n">
        <f aca="false">normalizacje!R9</f>
        <v>-0.771817884267826</v>
      </c>
      <c r="Y13" s="126" t="n">
        <f aca="false">normalizacje!S9</f>
        <v>-1.00160385026876</v>
      </c>
      <c r="Z13" s="126" t="n">
        <f aca="false">normalizacje!T9</f>
        <v>-0.908966306566556</v>
      </c>
      <c r="AA13" s="126" t="n">
        <f aca="false">normalizacje!U9</f>
        <v>-1.00028666248288</v>
      </c>
      <c r="AB13" s="127" t="n">
        <f aca="false">SUMPRODUCT($T$8:$AA$8,T13:AA13)</f>
        <v>-0.52487902105633</v>
      </c>
      <c r="AC13" s="128" t="n">
        <f aca="false">RANK(AB13,$AB$10:$AB$25,0)</f>
        <v>14</v>
      </c>
      <c r="AD13" s="127" t="n">
        <f aca="false">SQRT(   (   SUMPRODUCT($C$42:$J$42,$C$42:$J$42)   -2*SUMPRODUCT($C$42:$J$42,T13:AA13)   +   SUMPRODUCT(T13:AA13,T13:AA13)   )   /   COUNT(T13:AA13)   )</f>
        <v>1.40782407136033</v>
      </c>
      <c r="AE13" s="128" t="n">
        <f aca="false">RANK(AD13,$AD$10:$AD$25,0)</f>
        <v>2</v>
      </c>
    </row>
    <row r="14" customFormat="false" ht="12.8" hidden="false" customHeight="false" outlineLevel="0" collapsed="false">
      <c r="A14" s="124" t="s">
        <v>63</v>
      </c>
      <c r="B14" s="125" t="n">
        <v>2015</v>
      </c>
      <c r="C14" s="126" t="n">
        <f aca="false">normalizacje!B10</f>
        <v>0.755757748080751</v>
      </c>
      <c r="D14" s="126" t="n">
        <f aca="false">normalizacje!C10</f>
        <v>0.238095238095238</v>
      </c>
      <c r="E14" s="126" t="n">
        <f aca="false">normalizacje!D10</f>
        <v>0.83855421686747</v>
      </c>
      <c r="F14" s="126" t="n">
        <f aca="false">normalizacje!E10</f>
        <v>0.5625</v>
      </c>
      <c r="G14" s="126" t="n">
        <f aca="false">normalizacje!F10</f>
        <v>0.436111111111111</v>
      </c>
      <c r="H14" s="126" t="n">
        <f aca="false">normalizacje!G10</f>
        <v>0.666666666666667</v>
      </c>
      <c r="I14" s="126" t="n">
        <f aca="false">normalizacje!H10</f>
        <v>0.754901960784314</v>
      </c>
      <c r="J14" s="126" t="n">
        <f aca="false">normalizacje!I10</f>
        <v>0.764150943396226</v>
      </c>
      <c r="K14" s="127" t="n">
        <f aca="false">SUMPRODUCT($C$8:$J$8,C14:J14)</f>
        <v>0.627092235625222</v>
      </c>
      <c r="L14" s="128" t="n">
        <f aca="false">RANK(K14,$K$10:$K$25,0)</f>
        <v>2</v>
      </c>
      <c r="M14" s="127" t="n">
        <f aca="false">SQRT(   (   SUMPRODUCT($C$42:$J$42,$C$42:$J$42)   -2*SUMPRODUCT($C$42:$J$42,C14:J14)   +   SUMPRODUCT(C14:J14,C14:J14)   )   /   COUNT(C14:J14)   )</f>
        <v>0.550617579872139</v>
      </c>
      <c r="N14" s="128" t="n">
        <f aca="false">RANK(M14,$M$10:$M$25,0)</f>
        <v>6</v>
      </c>
      <c r="R14" s="124" t="s">
        <v>63</v>
      </c>
      <c r="S14" s="125" t="n">
        <v>2015</v>
      </c>
      <c r="T14" s="126" t="n">
        <f aca="false">normalizacje!N10</f>
        <v>1.12242239705486</v>
      </c>
      <c r="U14" s="126" t="n">
        <f aca="false">normalizacje!O10</f>
        <v>-0.540452818933256</v>
      </c>
      <c r="V14" s="126" t="n">
        <f aca="false">normalizacje!P10</f>
        <v>1.3105762780627</v>
      </c>
      <c r="W14" s="126" t="n">
        <f aca="false">normalizacje!Q10</f>
        <v>0.439893082067361</v>
      </c>
      <c r="X14" s="126" t="n">
        <f aca="false">normalizacje!R10</f>
        <v>-0.373241605027971</v>
      </c>
      <c r="Y14" s="126" t="n">
        <f aca="false">normalizacje!S10</f>
        <v>0.28044907807525</v>
      </c>
      <c r="Z14" s="126" t="n">
        <f aca="false">normalizacje!T10</f>
        <v>1.24702139587479</v>
      </c>
      <c r="AA14" s="126" t="n">
        <f aca="false">normalizacje!U10</f>
        <v>1.10360265579096</v>
      </c>
      <c r="AB14" s="127" t="n">
        <f aca="false">SUMPRODUCT($T$8:$AA$8,T14:AA14)</f>
        <v>0.573783807870587</v>
      </c>
      <c r="AC14" s="128" t="n">
        <f aca="false">RANK(AB14,$AB$10:$AB$25,0)</f>
        <v>2</v>
      </c>
      <c r="AD14" s="127" t="n">
        <f aca="false">SQRT(   (   SUMPRODUCT($C$42:$J$42,$C$42:$J$42)   -2*SUMPRODUCT($C$42:$J$42,T14:AA14)   +   SUMPRODUCT(T14:AA14,T14:AA14)   )   /   COUNT(T14:AA14)   )</f>
        <v>0.811784211140365</v>
      </c>
      <c r="AE14" s="128" t="n">
        <f aca="false">RANK(AD14,$AD$10:$AD$25,0)</f>
        <v>12</v>
      </c>
    </row>
    <row r="15" customFormat="false" ht="12.8" hidden="false" customHeight="false" outlineLevel="0" collapsed="false">
      <c r="A15" s="124" t="s">
        <v>64</v>
      </c>
      <c r="B15" s="125" t="n">
        <v>2015</v>
      </c>
      <c r="C15" s="126" t="n">
        <f aca="false">normalizacje!B11</f>
        <v>0.686096104634632</v>
      </c>
      <c r="D15" s="126" t="n">
        <f aca="false">normalizacje!C11</f>
        <v>0.142857142857143</v>
      </c>
      <c r="E15" s="126" t="n">
        <f aca="false">normalizacje!D11</f>
        <v>0.619277108433735</v>
      </c>
      <c r="F15" s="126" t="n">
        <f aca="false">normalizacje!E11</f>
        <v>0.375</v>
      </c>
      <c r="G15" s="126" t="n">
        <f aca="false">normalizacje!F11</f>
        <v>0.616319444444444</v>
      </c>
      <c r="H15" s="126" t="n">
        <f aca="false">normalizacje!G11</f>
        <v>0.666666666666667</v>
      </c>
      <c r="I15" s="126" t="n">
        <f aca="false">normalizacje!H11</f>
        <v>0.5</v>
      </c>
      <c r="J15" s="126" t="n">
        <f aca="false">normalizacje!I11</f>
        <v>0.5</v>
      </c>
      <c r="K15" s="127" t="n">
        <f aca="false">SUMPRODUCT($C$8:$J$8,C15:J15)</f>
        <v>0.513277058379577</v>
      </c>
      <c r="L15" s="128" t="n">
        <f aca="false">RANK(K15,$K$10:$K$25,0)</f>
        <v>6</v>
      </c>
      <c r="M15" s="127" t="n">
        <f aca="false">SQRT(   (   SUMPRODUCT($C$42:$J$42,$C$42:$J$42)   -2*SUMPRODUCT($C$42:$J$42,C15:J15)   +   SUMPRODUCT(C15:J15,C15:J15)   )   /   COUNT(C15:J15)   )</f>
        <v>0.470062724130264</v>
      </c>
      <c r="N15" s="128" t="n">
        <f aca="false">RANK(M15,$M$10:$M$25,0)</f>
        <v>12</v>
      </c>
      <c r="R15" s="124" t="s">
        <v>64</v>
      </c>
      <c r="S15" s="125" t="n">
        <v>2015</v>
      </c>
      <c r="T15" s="126" t="n">
        <f aca="false">normalizacje!N11</f>
        <v>0.878944128201169</v>
      </c>
      <c r="U15" s="126" t="n">
        <f aca="false">normalizacje!O11</f>
        <v>-0.900754698222092</v>
      </c>
      <c r="V15" s="126" t="n">
        <f aca="false">normalizacje!P11</f>
        <v>0.511999562909199</v>
      </c>
      <c r="W15" s="126" t="n">
        <f aca="false">normalizacje!Q11</f>
        <v>-0.230420185844812</v>
      </c>
      <c r="X15" s="126" t="n">
        <f aca="false">normalizacje!R11</f>
        <v>0.33036754097708</v>
      </c>
      <c r="Y15" s="126" t="n">
        <f aca="false">normalizacje!S11</f>
        <v>0.28044907807525</v>
      </c>
      <c r="Z15" s="126" t="n">
        <f aca="false">normalizacje!T11</f>
        <v>0.263588408796283</v>
      </c>
      <c r="AA15" s="126" t="n">
        <f aca="false">normalizacje!U11</f>
        <v>0.0516579966540435</v>
      </c>
      <c r="AB15" s="127" t="n">
        <f aca="false">SUMPRODUCT($T$8:$AA$8,T15:AA15)</f>
        <v>0.148228978943265</v>
      </c>
      <c r="AC15" s="128" t="n">
        <f aca="false">RANK(AB15,$AB$10:$AB$25,0)</f>
        <v>6</v>
      </c>
      <c r="AD15" s="127" t="n">
        <f aca="false">SQRT(   (   SUMPRODUCT($C$42:$J$42,$C$42:$J$42)   -2*SUMPRODUCT($C$42:$J$42,T15:AA15)   +   SUMPRODUCT(T15:AA15,T15:AA15)   )   /   COUNT(T15:AA15)   )</f>
        <v>0.567250312335538</v>
      </c>
      <c r="AE15" s="128" t="n">
        <f aca="false">RANK(AD15,$AD$10:$AD$25,0)</f>
        <v>15</v>
      </c>
    </row>
    <row r="16" customFormat="false" ht="12.8" hidden="false" customHeight="false" outlineLevel="0" collapsed="false">
      <c r="A16" s="124" t="s">
        <v>65</v>
      </c>
      <c r="B16" s="125" t="n">
        <v>2015</v>
      </c>
      <c r="C16" s="126" t="n">
        <f aca="false">normalizacje!B12</f>
        <v>0.913847028717657</v>
      </c>
      <c r="D16" s="126" t="n">
        <f aca="false">normalizacje!C12</f>
        <v>0.0952380952380953</v>
      </c>
      <c r="E16" s="126" t="n">
        <f aca="false">normalizacje!D12</f>
        <v>0.703614457831325</v>
      </c>
      <c r="F16" s="126" t="n">
        <f aca="false">normalizacje!E12</f>
        <v>0.1875</v>
      </c>
      <c r="G16" s="126" t="n">
        <f aca="false">normalizacje!F12</f>
        <v>0.680555555555556</v>
      </c>
      <c r="H16" s="126" t="n">
        <f aca="false">normalizacje!G12</f>
        <v>0.333333333333333</v>
      </c>
      <c r="I16" s="126" t="n">
        <f aca="false">normalizacje!H12</f>
        <v>0.431372549019608</v>
      </c>
      <c r="J16" s="126" t="n">
        <f aca="false">normalizacje!I12</f>
        <v>0.377358490566038</v>
      </c>
      <c r="K16" s="127" t="n">
        <f aca="false">SUMPRODUCT($C$8:$J$8,C16:J16)</f>
        <v>0.465352438782702</v>
      </c>
      <c r="L16" s="128" t="n">
        <f aca="false">RANK(K16,$K$10:$K$25,0)</f>
        <v>8</v>
      </c>
      <c r="M16" s="127" t="n">
        <f aca="false">SQRT(   (   SUMPRODUCT($C$42:$J$42,$C$42:$J$42)   -2*SUMPRODUCT($C$42:$J$42,C16:J16)   +   SUMPRODUCT(C16:J16,C16:J16)   )   /   COUNT(C16:J16)   )</f>
        <v>0.524793928768619</v>
      </c>
      <c r="N16" s="128" t="n">
        <f aca="false">RANK(M16,$M$10:$M$25,0)</f>
        <v>9</v>
      </c>
      <c r="R16" s="124" t="s">
        <v>65</v>
      </c>
      <c r="S16" s="125" t="n">
        <v>2015</v>
      </c>
      <c r="T16" s="126" t="n">
        <f aca="false">normalizacje!N12</f>
        <v>1.67496899902487</v>
      </c>
      <c r="U16" s="126" t="n">
        <f aca="false">normalizacje!O12</f>
        <v>-1.08090563786651</v>
      </c>
      <c r="V16" s="126" t="n">
        <f aca="false">normalizacje!P12</f>
        <v>0.819144453352855</v>
      </c>
      <c r="W16" s="126" t="n">
        <f aca="false">normalizacje!Q12</f>
        <v>-0.900733453756984</v>
      </c>
      <c r="X16" s="126" t="n">
        <f aca="false">normalizacje!R12</f>
        <v>0.581172342539575</v>
      </c>
      <c r="Y16" s="126" t="n">
        <f aca="false">normalizacje!S12</f>
        <v>-1.00160385026876</v>
      </c>
      <c r="Z16" s="126" t="n">
        <f aca="false">normalizacje!T12</f>
        <v>-0.00118201080177745</v>
      </c>
      <c r="AA16" s="126" t="n">
        <f aca="false">normalizacje!U12</f>
        <v>-0.436744880802383</v>
      </c>
      <c r="AB16" s="127" t="n">
        <f aca="false">SUMPRODUCT($T$8:$AA$8,T16:AA16)</f>
        <v>-0.0432355048223886</v>
      </c>
      <c r="AC16" s="128" t="n">
        <f aca="false">RANK(AB16,$AB$10:$AB$25,0)</f>
        <v>8</v>
      </c>
      <c r="AD16" s="127" t="n">
        <f aca="false">SQRT(   (   SUMPRODUCT($C$42:$J$42,$C$42:$J$42)   -2*SUMPRODUCT($C$42:$J$42,T16:AA16)   +   SUMPRODUCT(T16:AA16,T16:AA16)   )   /   COUNT(T16:AA16)   )</f>
        <v>1.08125126487419</v>
      </c>
      <c r="AE16" s="128" t="n">
        <f aca="false">RANK(AD16,$AD$10:$AD$25,0)</f>
        <v>8</v>
      </c>
    </row>
    <row r="17" customFormat="false" ht="12.8" hidden="false" customHeight="false" outlineLevel="0" collapsed="false">
      <c r="A17" s="124" t="s">
        <v>66</v>
      </c>
      <c r="B17" s="125" t="n">
        <v>2015</v>
      </c>
      <c r="C17" s="126" t="n">
        <f aca="false">normalizacje!B13</f>
        <v>0.0179129940290019</v>
      </c>
      <c r="D17" s="126" t="n">
        <f aca="false">normalizacje!C13</f>
        <v>0.428571428571429</v>
      </c>
      <c r="E17" s="126" t="n">
        <f aca="false">normalizacje!D13</f>
        <v>0.137349397590361</v>
      </c>
      <c r="F17" s="126" t="n">
        <f aca="false">normalizacje!E13</f>
        <v>0.625</v>
      </c>
      <c r="G17" s="126" t="n">
        <f aca="false">normalizacje!F13</f>
        <v>0.660416666666666</v>
      </c>
      <c r="H17" s="126" t="n">
        <f aca="false">normalizacje!G13</f>
        <v>1</v>
      </c>
      <c r="I17" s="126" t="n">
        <f aca="false">normalizacje!H13</f>
        <v>0.333333333333333</v>
      </c>
      <c r="J17" s="126" t="n">
        <f aca="false">normalizacje!I13</f>
        <v>0.283018867924528</v>
      </c>
      <c r="K17" s="127" t="n">
        <f aca="false">SUMPRODUCT($C$8:$J$8,C17:J17)</f>
        <v>0.435700336014415</v>
      </c>
      <c r="L17" s="128" t="n">
        <f aca="false">RANK(K17,$K$10:$K$25,0)</f>
        <v>9</v>
      </c>
      <c r="M17" s="127" t="n">
        <f aca="false">SQRT(   (   SUMPRODUCT($C$42:$J$42,$C$42:$J$42)   -2*SUMPRODUCT($C$42:$J$42,C17:J17)   +   SUMPRODUCT(C17:J17,C17:J17)   )   /   COUNT(C17:J17)   )</f>
        <v>0.493222359958474</v>
      </c>
      <c r="N17" s="128" t="n">
        <f aca="false">RANK(M17,$M$10:$M$25,0)</f>
        <v>11</v>
      </c>
      <c r="R17" s="124" t="s">
        <v>66</v>
      </c>
      <c r="S17" s="125" t="n">
        <v>2015</v>
      </c>
      <c r="T17" s="126" t="n">
        <f aca="false">normalizacje!N13</f>
        <v>-1.45645967508934</v>
      </c>
      <c r="U17" s="126" t="n">
        <f aca="false">normalizacje!O13</f>
        <v>0.180150939644417</v>
      </c>
      <c r="V17" s="126" t="n">
        <f aca="false">normalizacje!P13</f>
        <v>-1.24311409676883</v>
      </c>
      <c r="W17" s="126" t="n">
        <f aca="false">normalizacje!Q13</f>
        <v>0.663330838038085</v>
      </c>
      <c r="X17" s="126" t="n">
        <f aca="false">normalizacje!R13</f>
        <v>0.502541647995657</v>
      </c>
      <c r="Y17" s="126" t="n">
        <f aca="false">normalizacje!S13</f>
        <v>1.56250200641926</v>
      </c>
      <c r="Z17" s="126" t="n">
        <f aca="false">normalizacje!T13</f>
        <v>-0.379425467370435</v>
      </c>
      <c r="AA17" s="126" t="n">
        <f aca="false">normalizacje!U13</f>
        <v>-0.812439401922711</v>
      </c>
      <c r="AB17" s="127" t="n">
        <f aca="false">SUMPRODUCT($T$8:$AA$8,T17:AA17)</f>
        <v>-0.122864151131738</v>
      </c>
      <c r="AC17" s="128" t="n">
        <f aca="false">RANK(AB17,$AB$10:$AB$25,0)</f>
        <v>9</v>
      </c>
      <c r="AD17" s="127" t="n">
        <f aca="false">SQRT(   (   SUMPRODUCT($C$42:$J$42,$C$42:$J$42)   -2*SUMPRODUCT($C$42:$J$42,T17:AA17)   +   SUMPRODUCT(T17:AA17,T17:AA17)   )   /   COUNT(T17:AA17)   )</f>
        <v>1.06055857218691</v>
      </c>
      <c r="AE17" s="128" t="n">
        <f aca="false">RANK(AD17,$AD$10:$AD$25,0)</f>
        <v>9</v>
      </c>
    </row>
    <row r="18" customFormat="false" ht="12.8" hidden="false" customHeight="false" outlineLevel="0" collapsed="false">
      <c r="A18" s="124" t="s">
        <v>67</v>
      </c>
      <c r="B18" s="125" t="n">
        <v>2015</v>
      </c>
      <c r="C18" s="126" t="n">
        <f aca="false">normalizacje!B14</f>
        <v>0.139891953369349</v>
      </c>
      <c r="D18" s="126" t="n">
        <f aca="false">normalizacje!C14</f>
        <v>0.333333333333333</v>
      </c>
      <c r="E18" s="126" t="n">
        <f aca="false">normalizacje!D14</f>
        <v>0.214457831325301</v>
      </c>
      <c r="F18" s="126" t="n">
        <f aca="false">normalizacje!E14</f>
        <v>0.0625</v>
      </c>
      <c r="G18" s="126" t="n">
        <f aca="false">normalizacje!F14</f>
        <v>0.793402777777778</v>
      </c>
      <c r="H18" s="126" t="n">
        <f aca="false">normalizacje!G14</f>
        <v>0.333333333333333</v>
      </c>
      <c r="I18" s="126" t="n">
        <f aca="false">normalizacje!H14</f>
        <v>0.764705882352941</v>
      </c>
      <c r="J18" s="126" t="n">
        <f aca="false">normalizacje!I14</f>
        <v>0.216981132075472</v>
      </c>
      <c r="K18" s="127" t="n">
        <f aca="false">SUMPRODUCT($C$8:$J$8,C18:J18)</f>
        <v>0.357325780445938</v>
      </c>
      <c r="L18" s="128" t="n">
        <f aca="false">RANK(K18,$K$10:$K$25,0)</f>
        <v>12</v>
      </c>
      <c r="M18" s="127" t="n">
        <f aca="false">SQRT(   (   SUMPRODUCT($C$42:$J$42,$C$42:$J$42)   -2*SUMPRODUCT($C$42:$J$42,C18:J18)   +   SUMPRODUCT(C18:J18,C18:J18)   )   /   COUNT(C18:J18)   )</f>
        <v>0.554239561122561</v>
      </c>
      <c r="N18" s="128" t="n">
        <f aca="false">RANK(M18,$M$10:$M$25,0)</f>
        <v>5</v>
      </c>
      <c r="R18" s="124" t="s">
        <v>67</v>
      </c>
      <c r="S18" s="125" t="n">
        <v>2015</v>
      </c>
      <c r="T18" s="126" t="n">
        <f aca="false">normalizacje!N14</f>
        <v>-1.03012425738226</v>
      </c>
      <c r="U18" s="126" t="n">
        <f aca="false">normalizacje!O14</f>
        <v>-0.180150939644419</v>
      </c>
      <c r="V18" s="126" t="n">
        <f aca="false">normalizacje!P14</f>
        <v>-0.962295911220346</v>
      </c>
      <c r="W18" s="126" t="n">
        <f aca="false">normalizacje!Q14</f>
        <v>-1.34760896569843</v>
      </c>
      <c r="X18" s="126" t="n">
        <f aca="false">normalizacje!R14</f>
        <v>1.02177537231152</v>
      </c>
      <c r="Y18" s="126" t="n">
        <f aca="false">normalizacje!S14</f>
        <v>-1.00160385026876</v>
      </c>
      <c r="Z18" s="126" t="n">
        <f aca="false">normalizacje!T14</f>
        <v>1.28484574153166</v>
      </c>
      <c r="AA18" s="126" t="n">
        <f aca="false">normalizacje!U14</f>
        <v>-1.07542556670694</v>
      </c>
      <c r="AB18" s="127" t="n">
        <f aca="false">SUMPRODUCT($T$8:$AA$8,T18:AA18)</f>
        <v>-0.411323547134747</v>
      </c>
      <c r="AC18" s="128" t="n">
        <f aca="false">RANK(AB18,$AB$10:$AB$25,0)</f>
        <v>12</v>
      </c>
      <c r="AD18" s="127" t="n">
        <f aca="false">SQRT(   (   SUMPRODUCT($C$42:$J$42,$C$42:$J$42)   -2*SUMPRODUCT($C$42:$J$42,T18:AA18)   +   SUMPRODUCT(T18:AA18,T18:AA18)   )   /   COUNT(T18:AA18)   )</f>
        <v>1.35176168056064</v>
      </c>
      <c r="AE18" s="128" t="n">
        <f aca="false">RANK(AD18,$AD$10:$AD$25,0)</f>
        <v>4</v>
      </c>
    </row>
    <row r="19" customFormat="false" ht="12.8" hidden="false" customHeight="false" outlineLevel="0" collapsed="false">
      <c r="A19" s="124" t="s">
        <v>68</v>
      </c>
      <c r="B19" s="125" t="n">
        <v>2015</v>
      </c>
      <c r="C19" s="126" t="n">
        <f aca="false">normalizacje!B15</f>
        <v>0.394938868353711</v>
      </c>
      <c r="D19" s="126" t="n">
        <f aca="false">normalizacje!C15</f>
        <v>0.571428571428571</v>
      </c>
      <c r="E19" s="126" t="n">
        <f aca="false">normalizacje!D15</f>
        <v>0.407228915662651</v>
      </c>
      <c r="F19" s="126" t="n">
        <f aca="false">normalizacje!E15</f>
        <v>0.6875</v>
      </c>
      <c r="G19" s="126" t="n">
        <f aca="false">normalizacje!F15</f>
        <v>0.573611111111111</v>
      </c>
      <c r="H19" s="126" t="n">
        <f aca="false">normalizacje!G15</f>
        <v>0.666666666666667</v>
      </c>
      <c r="I19" s="126" t="n">
        <f aca="false">normalizacje!H15</f>
        <v>0.46078431372549</v>
      </c>
      <c r="J19" s="126" t="n">
        <f aca="false">normalizacje!I15</f>
        <v>0.386792452830189</v>
      </c>
      <c r="K19" s="127" t="n">
        <f aca="false">SUMPRODUCT($C$8:$J$8,C19:J19)</f>
        <v>0.518618862472299</v>
      </c>
      <c r="L19" s="128" t="n">
        <f aca="false">RANK(K19,$K$10:$K$25,0)</f>
        <v>4</v>
      </c>
      <c r="M19" s="127" t="n">
        <f aca="false">SQRT(   (   SUMPRODUCT($C$42:$J$42,$C$42:$J$42)   -2*SUMPRODUCT($C$42:$J$42,C19:J19)   +   SUMPRODUCT(C19:J19,C19:J19)   )   /   COUNT(C19:J19)   )</f>
        <v>0.513397084824576</v>
      </c>
      <c r="N19" s="128" t="n">
        <f aca="false">RANK(M19,$M$10:$M$25,0)</f>
        <v>10</v>
      </c>
      <c r="R19" s="124" t="s">
        <v>68</v>
      </c>
      <c r="S19" s="125" t="n">
        <v>2015</v>
      </c>
      <c r="T19" s="126" t="n">
        <f aca="false">normalizacje!N15</f>
        <v>-0.138695656722015</v>
      </c>
      <c r="U19" s="126" t="n">
        <f aca="false">normalizacje!O15</f>
        <v>0.72060375857767</v>
      </c>
      <c r="V19" s="126" t="n">
        <f aca="false">normalizacje!P15</f>
        <v>-0.260250447349133</v>
      </c>
      <c r="W19" s="126" t="n">
        <f aca="false">normalizacje!Q15</f>
        <v>0.886768594008809</v>
      </c>
      <c r="X19" s="126" t="n">
        <f aca="false">normalizacje!R15</f>
        <v>0.163616240478773</v>
      </c>
      <c r="Y19" s="126" t="n">
        <f aca="false">normalizacje!S15</f>
        <v>0.28044907807525</v>
      </c>
      <c r="Z19" s="126" t="n">
        <f aca="false">normalizacje!T15</f>
        <v>0.11229102616882</v>
      </c>
      <c r="AA19" s="126" t="n">
        <f aca="false">normalizacje!U15</f>
        <v>-0.39917542869035</v>
      </c>
      <c r="AB19" s="127" t="n">
        <f aca="false">SUMPRODUCT($T$8:$AA$8,T19:AA19)</f>
        <v>0.170700895568478</v>
      </c>
      <c r="AC19" s="128" t="n">
        <f aca="false">RANK(AB19,$AB$10:$AB$25,0)</f>
        <v>5</v>
      </c>
      <c r="AD19" s="127" t="n">
        <f aca="false">SQRT(   (   SUMPRODUCT($C$42:$J$42,$C$42:$J$42)   -2*SUMPRODUCT($C$42:$J$42,T19:AA19)   +   SUMPRODUCT(T19:AA19,T19:AA19)   )   /   COUNT(T19:AA19)   )</f>
        <v>0.67356978965186</v>
      </c>
      <c r="AE19" s="128" t="n">
        <f aca="false">RANK(AD19,$AD$10:$AD$25,0)</f>
        <v>14</v>
      </c>
    </row>
    <row r="20" customFormat="false" ht="12.8" hidden="false" customHeight="false" outlineLevel="0" collapsed="false">
      <c r="A20" s="124" t="s">
        <v>69</v>
      </c>
      <c r="B20" s="125" t="n">
        <v>2015</v>
      </c>
      <c r="C20" s="126" t="n">
        <f aca="false">normalizacje!B16</f>
        <v>0.4046061984646</v>
      </c>
      <c r="D20" s="126" t="n">
        <f aca="false">normalizacje!C16</f>
        <v>0.19047619047619</v>
      </c>
      <c r="E20" s="126" t="n">
        <f aca="false">normalizacje!D16</f>
        <v>0.706024096385542</v>
      </c>
      <c r="F20" s="126" t="n">
        <f aca="false">normalizacje!E16</f>
        <v>0.3125</v>
      </c>
      <c r="G20" s="126" t="n">
        <f aca="false">normalizacje!F16</f>
        <v>0.157291666666666</v>
      </c>
      <c r="H20" s="126" t="n">
        <f aca="false">normalizacje!G16</f>
        <v>0</v>
      </c>
      <c r="I20" s="126" t="n">
        <f aca="false">normalizacje!H16</f>
        <v>0.147058823529412</v>
      </c>
      <c r="J20" s="126" t="n">
        <f aca="false">normalizacje!I16</f>
        <v>0.283018867924528</v>
      </c>
      <c r="K20" s="127" t="n">
        <f aca="false">SUMPRODUCT($C$8:$J$8,C20:J20)</f>
        <v>0.275121980430867</v>
      </c>
      <c r="L20" s="128" t="n">
        <f aca="false">RANK(K20,$K$10:$K$25,0)</f>
        <v>15</v>
      </c>
      <c r="M20" s="127" t="n">
        <f aca="false">SQRT(   (   SUMPRODUCT($C$42:$J$42,$C$42:$J$42)   -2*SUMPRODUCT($C$42:$J$42,C20:J20)   +   SUMPRODUCT(C20:J20,C20:J20)   )   /   COUNT(C20:J20)   )</f>
        <v>0.434530217945506</v>
      </c>
      <c r="N20" s="128" t="n">
        <f aca="false">RANK(M20,$M$10:$M$25,0)</f>
        <v>14</v>
      </c>
      <c r="R20" s="124" t="s">
        <v>69</v>
      </c>
      <c r="S20" s="125" t="n">
        <v>2015</v>
      </c>
      <c r="T20" s="126" t="n">
        <f aca="false">normalizacje!N16</f>
        <v>-0.104906835738237</v>
      </c>
      <c r="U20" s="126" t="n">
        <f aca="false">normalizacje!O16</f>
        <v>-0.720603758577674</v>
      </c>
      <c r="V20" s="126" t="n">
        <f aca="false">normalizacje!P16</f>
        <v>0.827920021651245</v>
      </c>
      <c r="W20" s="126" t="n">
        <f aca="false">normalizacje!Q16</f>
        <v>-0.453857941815536</v>
      </c>
      <c r="X20" s="126" t="n">
        <f aca="false">normalizacje!R16</f>
        <v>-1.4618700139722</v>
      </c>
      <c r="Y20" s="126" t="n">
        <f aca="false">normalizacje!S16</f>
        <v>-2.28365677861276</v>
      </c>
      <c r="Z20" s="126" t="n">
        <f aca="false">normalizacje!T16</f>
        <v>-1.09808803485088</v>
      </c>
      <c r="AA20" s="126" t="n">
        <f aca="false">normalizacje!U16</f>
        <v>-0.812439401922711</v>
      </c>
      <c r="AB20" s="127" t="n">
        <f aca="false">SUMPRODUCT($T$8:$AA$8,T20:AA20)</f>
        <v>-0.763437842979845</v>
      </c>
      <c r="AC20" s="128" t="n">
        <f aca="false">RANK(AB20,$AB$10:$AB$25,0)</f>
        <v>15</v>
      </c>
      <c r="AD20" s="127" t="n">
        <f aca="false">SQRT(   (   SUMPRODUCT($C$42:$J$42,$C$42:$J$42)   -2*SUMPRODUCT($C$42:$J$42,T20:AA20)   +   SUMPRODUCT(T20:AA20,T20:AA20)   )   /   COUNT(T20:AA20)   )</f>
        <v>1.39423790396933</v>
      </c>
      <c r="AE20" s="128" t="n">
        <f aca="false">RANK(AD20,$AD$10:$AD$25,0)</f>
        <v>3</v>
      </c>
    </row>
    <row r="21" customFormat="false" ht="12.8" hidden="false" customHeight="false" outlineLevel="0" collapsed="false">
      <c r="A21" s="124" t="s">
        <v>70</v>
      </c>
      <c r="B21" s="125" t="n">
        <v>2015</v>
      </c>
      <c r="C21" s="126" t="n">
        <f aca="false">normalizacje!B17</f>
        <v>0.718794427068524</v>
      </c>
      <c r="D21" s="126" t="n">
        <f aca="false">normalizacje!C17</f>
        <v>0.0476190476190477</v>
      </c>
      <c r="E21" s="126" t="n">
        <f aca="false">normalizacje!D17</f>
        <v>0.525301204819277</v>
      </c>
      <c r="F21" s="126" t="n">
        <f aca="false">normalizacje!E17</f>
        <v>0.9375</v>
      </c>
      <c r="G21" s="126" t="n">
        <f aca="false">normalizacje!F17</f>
        <v>0.823263888888889</v>
      </c>
      <c r="H21" s="126" t="n">
        <f aca="false">normalizacje!G17</f>
        <v>1</v>
      </c>
      <c r="I21" s="126" t="n">
        <f aca="false">normalizacje!H17</f>
        <v>0.254901960784314</v>
      </c>
      <c r="J21" s="126" t="n">
        <f aca="false">normalizacje!I17</f>
        <v>0.377358490566038</v>
      </c>
      <c r="K21" s="127" t="n">
        <f aca="false">SUMPRODUCT($C$8:$J$8,C21:J21)</f>
        <v>0.585592377468261</v>
      </c>
      <c r="L21" s="128" t="n">
        <f aca="false">RANK(K21,$K$10:$K$25,0)</f>
        <v>3</v>
      </c>
      <c r="M21" s="127" t="n">
        <f aca="false">SQRT(   (   SUMPRODUCT($C$42:$J$42,$C$42:$J$42)   -2*SUMPRODUCT($C$42:$J$42,C21:J21)   +   SUMPRODUCT(C21:J21,C21:J21)   )   /   COUNT(C21:J21)   )</f>
        <v>0.559945987237761</v>
      </c>
      <c r="N21" s="128" t="n">
        <f aca="false">RANK(M21,$M$10:$M$25,0)</f>
        <v>4</v>
      </c>
      <c r="R21" s="124" t="s">
        <v>70</v>
      </c>
      <c r="S21" s="125" t="n">
        <v>2015</v>
      </c>
      <c r="T21" s="126" t="n">
        <f aca="false">normalizacje!N17</f>
        <v>0.993229846234534</v>
      </c>
      <c r="U21" s="126" t="n">
        <f aca="false">normalizacje!O17</f>
        <v>-1.26105657751093</v>
      </c>
      <c r="V21" s="126" t="n">
        <f aca="false">normalizacje!P17</f>
        <v>0.169752399271983</v>
      </c>
      <c r="W21" s="126" t="n">
        <f aca="false">normalizacje!Q17</f>
        <v>1.78051961789171</v>
      </c>
      <c r="X21" s="126" t="n">
        <f aca="false">normalizacje!R17</f>
        <v>1.13836571249733</v>
      </c>
      <c r="Y21" s="126" t="n">
        <f aca="false">normalizacje!S17</f>
        <v>1.56250200641926</v>
      </c>
      <c r="Z21" s="126" t="n">
        <f aca="false">normalizacje!T17</f>
        <v>-0.682020232625361</v>
      </c>
      <c r="AA21" s="126" t="n">
        <f aca="false">normalizacje!U17</f>
        <v>-0.436744880802383</v>
      </c>
      <c r="AB21" s="127" t="n">
        <f aca="false">SUMPRODUCT($T$8:$AA$8,T21:AA21)</f>
        <v>0.408068486422018</v>
      </c>
      <c r="AC21" s="128" t="n">
        <f aca="false">RANK(AB21,$AB$10:$AB$25,0)</f>
        <v>3</v>
      </c>
      <c r="AD21" s="127" t="n">
        <f aca="false">SQRT(   (   SUMPRODUCT($C$42:$J$42,$C$42:$J$42)   -2*SUMPRODUCT($C$42:$J$42,T21:AA21)   +   SUMPRODUCT(T21:AA21,T21:AA21)   )   /   COUNT(T21:AA21)   )</f>
        <v>1.04310312880482</v>
      </c>
      <c r="AE21" s="128" t="n">
        <f aca="false">RANK(AD21,$AD$10:$AD$25,0)</f>
        <v>10</v>
      </c>
    </row>
    <row r="22" customFormat="false" ht="12.8" hidden="false" customHeight="false" outlineLevel="0" collapsed="false">
      <c r="A22" s="124" t="s">
        <v>71</v>
      </c>
      <c r="B22" s="125" t="n">
        <v>2015</v>
      </c>
      <c r="C22" s="126" t="n">
        <f aca="false">normalizacje!B18</f>
        <v>0.332385555871481</v>
      </c>
      <c r="D22" s="126" t="n">
        <f aca="false">normalizacje!C18</f>
        <v>0.19047619047619</v>
      </c>
      <c r="E22" s="126" t="n">
        <f aca="false">normalizacje!D18</f>
        <v>0.23855421686747</v>
      </c>
      <c r="F22" s="126" t="n">
        <f aca="false">normalizacje!E18</f>
        <v>0.125</v>
      </c>
      <c r="G22" s="126" t="n">
        <f aca="false">normalizacje!F18</f>
        <v>0.770486111111111</v>
      </c>
      <c r="H22" s="126" t="n">
        <f aca="false">normalizacje!G18</f>
        <v>1</v>
      </c>
      <c r="I22" s="126" t="n">
        <f aca="false">normalizacje!H18</f>
        <v>0.990196078431373</v>
      </c>
      <c r="J22" s="126" t="n">
        <f aca="false">normalizacje!I18</f>
        <v>0.471698113207547</v>
      </c>
      <c r="K22" s="127" t="n">
        <f aca="false">SUMPRODUCT($C$8:$J$8,C22:J22)</f>
        <v>0.514849533245646</v>
      </c>
      <c r="L22" s="128" t="n">
        <f aca="false">RANK(K22,$K$10:$K$25,0)</f>
        <v>5</v>
      </c>
      <c r="M22" s="127" t="n">
        <f aca="false">SQRT(   (   SUMPRODUCT($C$42:$J$42,$C$42:$J$42)   -2*SUMPRODUCT($C$42:$J$42,C22:J22)   +   SUMPRODUCT(C22:J22,C22:J22)   )   /   COUNT(C22:J22)   )</f>
        <v>0.563340732672086</v>
      </c>
      <c r="N22" s="128" t="n">
        <f aca="false">RANK(M22,$M$10:$M$25,0)</f>
        <v>3</v>
      </c>
      <c r="R22" s="124" t="s">
        <v>71</v>
      </c>
      <c r="S22" s="125" t="n">
        <v>2015</v>
      </c>
      <c r="T22" s="126" t="n">
        <f aca="false">normalizacje!N18</f>
        <v>-0.357329204264104</v>
      </c>
      <c r="U22" s="126" t="n">
        <f aca="false">normalizacje!O18</f>
        <v>-0.720603758577674</v>
      </c>
      <c r="V22" s="126" t="n">
        <f aca="false">normalizacje!P18</f>
        <v>-0.874540228236444</v>
      </c>
      <c r="W22" s="126" t="n">
        <f aca="false">normalizacje!Q18</f>
        <v>-1.12417120972771</v>
      </c>
      <c r="X22" s="126" t="n">
        <f aca="false">normalizacje!R18</f>
        <v>0.932299064727067</v>
      </c>
      <c r="Y22" s="126" t="n">
        <f aca="false">normalizacje!S18</f>
        <v>1.56250200641926</v>
      </c>
      <c r="Z22" s="126" t="n">
        <f aca="false">normalizacje!T18</f>
        <v>2.15480569163957</v>
      </c>
      <c r="AA22" s="126" t="n">
        <f aca="false">normalizacje!U18</f>
        <v>-0.0610503596820549</v>
      </c>
      <c r="AB22" s="127" t="n">
        <f aca="false">SUMPRODUCT($T$8:$AA$8,T22:AA22)</f>
        <v>0.188989000287239</v>
      </c>
      <c r="AC22" s="128" t="n">
        <f aca="false">RANK(AB22,$AB$10:$AB$25,0)</f>
        <v>4</v>
      </c>
      <c r="AD22" s="127" t="n">
        <f aca="false">SQRT(   (   SUMPRODUCT($C$42:$J$42,$C$42:$J$42)   -2*SUMPRODUCT($C$42:$J$42,T22:AA22)   +   SUMPRODUCT(T22:AA22,T22:AA22)   )   /   COUNT(T22:AA22)   )</f>
        <v>1.18622935606958</v>
      </c>
      <c r="AE22" s="128" t="n">
        <f aca="false">RANK(AD22,$AD$10:$AD$25,0)</f>
        <v>7</v>
      </c>
    </row>
    <row r="23" customFormat="false" ht="12.8" hidden="false" customHeight="false" outlineLevel="0" collapsed="false">
      <c r="A23" s="124" t="s">
        <v>72</v>
      </c>
      <c r="B23" s="125" t="n">
        <v>2015</v>
      </c>
      <c r="C23" s="126" t="n">
        <f aca="false">normalizacje!B19</f>
        <v>0.061984646005118</v>
      </c>
      <c r="D23" s="126" t="n">
        <f aca="false">normalizacje!C19</f>
        <v>0.952380952380952</v>
      </c>
      <c r="E23" s="126" t="n">
        <f aca="false">normalizacje!D19</f>
        <v>0</v>
      </c>
      <c r="F23" s="126" t="n">
        <f aca="false">normalizacje!E19</f>
        <v>0.75</v>
      </c>
      <c r="G23" s="126" t="n">
        <f aca="false">normalizacje!F19</f>
        <v>0.281597222222222</v>
      </c>
      <c r="H23" s="126" t="n">
        <f aca="false">normalizacje!G19</f>
        <v>0.666666666666667</v>
      </c>
      <c r="I23" s="126" t="n">
        <f aca="false">normalizacje!H19</f>
        <v>0.274509803921569</v>
      </c>
      <c r="J23" s="126" t="n">
        <f aca="false">normalizacje!I19</f>
        <v>0</v>
      </c>
      <c r="K23" s="127" t="n">
        <f aca="false">SUMPRODUCT($C$8:$J$8,C23:J23)</f>
        <v>0.373392411399566</v>
      </c>
      <c r="L23" s="128" t="n">
        <f aca="false">RANK(K23,$K$10:$K$25,0)</f>
        <v>11</v>
      </c>
      <c r="M23" s="127" t="n">
        <f aca="false">SQRT(   (   SUMPRODUCT($C$42:$J$42,$C$42:$J$42)   -2*SUMPRODUCT($C$42:$J$42,C23:J23)   +   SUMPRODUCT(C23:J23,C23:J23)   )   /   COUNT(C23:J23)   )</f>
        <v>0.58514264435284</v>
      </c>
      <c r="N23" s="128" t="n">
        <f aca="false">RANK(M23,$M$10:$M$25,0)</f>
        <v>1</v>
      </c>
      <c r="R23" s="124" t="s">
        <v>72</v>
      </c>
      <c r="S23" s="125" t="n">
        <v>2015</v>
      </c>
      <c r="T23" s="126" t="n">
        <f aca="false">normalizacje!N19</f>
        <v>-1.30242240295741</v>
      </c>
      <c r="U23" s="126" t="n">
        <f aca="false">normalizacje!O19</f>
        <v>2.16181127573301</v>
      </c>
      <c r="V23" s="126" t="n">
        <f aca="false">normalizacje!P19</f>
        <v>-1.74332148977707</v>
      </c>
      <c r="W23" s="126" t="n">
        <f aca="false">normalizacje!Q19</f>
        <v>1.11020634997953</v>
      </c>
      <c r="X23" s="126" t="n">
        <f aca="false">normalizacje!R19</f>
        <v>-0.976528830408024</v>
      </c>
      <c r="Y23" s="126" t="n">
        <f aca="false">normalizacje!S19</f>
        <v>0.28044907807525</v>
      </c>
      <c r="Z23" s="126" t="n">
        <f aca="false">normalizacje!T19</f>
        <v>-0.60637154131163</v>
      </c>
      <c r="AA23" s="126" t="n">
        <f aca="false">normalizacje!U19</f>
        <v>-1.9395229652837</v>
      </c>
      <c r="AB23" s="127" t="n">
        <f aca="false">SUMPRODUCT($T$8:$AA$8,T23:AA23)</f>
        <v>-0.376962565743754</v>
      </c>
      <c r="AC23" s="128" t="n">
        <f aca="false">RANK(AB23,$AB$10:$AB$25,0)</f>
        <v>11</v>
      </c>
      <c r="AD23" s="127" t="n">
        <f aca="false">SQRT(   (   SUMPRODUCT($C$42:$J$42,$C$42:$J$42)   -2*SUMPRODUCT($C$42:$J$42,T23:AA23)   +   SUMPRODUCT(T23:AA23,T23:AA23)   )   /   COUNT(T23:AA23)   )</f>
        <v>1.60969332903257</v>
      </c>
      <c r="AE23" s="128" t="n">
        <f aca="false">RANK(AD23,$AD$10:$AD$25,0)</f>
        <v>1</v>
      </c>
    </row>
    <row r="24" customFormat="false" ht="12.8" hidden="false" customHeight="false" outlineLevel="0" collapsed="false">
      <c r="A24" s="124" t="s">
        <v>73</v>
      </c>
      <c r="B24" s="125" t="n">
        <v>2015</v>
      </c>
      <c r="C24" s="126" t="n">
        <f aca="false">normalizacje!B20</f>
        <v>0</v>
      </c>
      <c r="D24" s="126" t="n">
        <f aca="false">normalizacje!C20</f>
        <v>0</v>
      </c>
      <c r="E24" s="126" t="n">
        <f aca="false">normalizacje!D20</f>
        <v>0.573493975903614</v>
      </c>
      <c r="F24" s="126" t="n">
        <f aca="false">normalizacje!E20</f>
        <v>0.0625</v>
      </c>
      <c r="G24" s="126" t="n">
        <f aca="false">normalizacje!F20</f>
        <v>0</v>
      </c>
      <c r="H24" s="126" t="n">
        <f aca="false">normalizacje!G20</f>
        <v>0.666666666666667</v>
      </c>
      <c r="I24" s="126" t="n">
        <f aca="false">normalizacje!H20</f>
        <v>0.0294117647058823</v>
      </c>
      <c r="J24" s="126" t="n">
        <f aca="false">normalizacje!I20</f>
        <v>0.660377358490566</v>
      </c>
      <c r="K24" s="127" t="n">
        <f aca="false">SUMPRODUCT($C$8:$J$8,C24:J24)</f>
        <v>0.249056220720841</v>
      </c>
      <c r="L24" s="128" t="n">
        <f aca="false">RANK(K24,$K$10:$K$25,0)</f>
        <v>16</v>
      </c>
      <c r="M24" s="127" t="n">
        <f aca="false">SQRT(   (   SUMPRODUCT($C$42:$J$42,$C$42:$J$42)   -2*SUMPRODUCT($C$42:$J$42,C24:J24)   +   SUMPRODUCT(C24:J24,C24:J24)   )   /   COUNT(C24:J24)   )</f>
        <v>0.302879525804343</v>
      </c>
      <c r="N24" s="128" t="n">
        <f aca="false">RANK(M24,$M$10:$M$25,0)</f>
        <v>16</v>
      </c>
      <c r="R24" s="124" t="s">
        <v>73</v>
      </c>
      <c r="S24" s="125" t="n">
        <v>2015</v>
      </c>
      <c r="T24" s="126" t="n">
        <f aca="false">normalizacje!N20</f>
        <v>-1.51906837279457</v>
      </c>
      <c r="U24" s="126" t="n">
        <f aca="false">normalizacje!O20</f>
        <v>-1.44120751715535</v>
      </c>
      <c r="V24" s="126" t="n">
        <f aca="false">normalizacje!P20</f>
        <v>0.345263765239786</v>
      </c>
      <c r="W24" s="126" t="n">
        <f aca="false">normalizacje!Q20</f>
        <v>-1.34760896569843</v>
      </c>
      <c r="X24" s="126" t="n">
        <f aca="false">normalizacje!R20</f>
        <v>-2.0760028523928</v>
      </c>
      <c r="Y24" s="126" t="n">
        <f aca="false">normalizacje!S20</f>
        <v>0.28044907807525</v>
      </c>
      <c r="Z24" s="126" t="n">
        <f aca="false">normalizacje!T20</f>
        <v>-1.55198018273327</v>
      </c>
      <c r="AA24" s="126" t="n">
        <f aca="false">normalizacje!U20</f>
        <v>0.690338682558599</v>
      </c>
      <c r="AB24" s="127" t="n">
        <f aca="false">SUMPRODUCT($T$8:$AA$8,T24:AA24)</f>
        <v>-0.827477045612598</v>
      </c>
      <c r="AC24" s="128" t="n">
        <f aca="false">RANK(AB24,$AB$10:$AB$25,0)</f>
        <v>16</v>
      </c>
      <c r="AD24" s="127" t="n">
        <f aca="false">SQRT(   (   SUMPRODUCT($C$42:$J$42,$C$42:$J$42)   -2*SUMPRODUCT($C$42:$J$42,T24:AA24)   +   SUMPRODUCT(T24:AA24,T24:AA24)   )   /   COUNT(T24:AA24)   )</f>
        <v>1.33894214993068</v>
      </c>
      <c r="AE24" s="128" t="n">
        <f aca="false">RANK(AD24,$AD$10:$AD$25,0)</f>
        <v>5</v>
      </c>
    </row>
    <row r="25" customFormat="false" ht="12.8" hidden="false" customHeight="false" outlineLevel="0" collapsed="false">
      <c r="A25" s="129" t="s">
        <v>74</v>
      </c>
      <c r="B25" s="125" t="n">
        <v>2015</v>
      </c>
      <c r="C25" s="126" t="n">
        <f aca="false">normalizacje!B21</f>
        <v>0.241967586010804</v>
      </c>
      <c r="D25" s="126" t="n">
        <f aca="false">normalizacje!C21</f>
        <v>0.714285714285714</v>
      </c>
      <c r="E25" s="126" t="n">
        <f aca="false">normalizacje!D21</f>
        <v>0.139759036144578</v>
      </c>
      <c r="F25" s="126" t="n">
        <f aca="false">normalizacje!E21</f>
        <v>0.625</v>
      </c>
      <c r="G25" s="126" t="n">
        <f aca="false">normalizacje!F21</f>
        <v>0.229861111111111</v>
      </c>
      <c r="H25" s="126" t="n">
        <f aca="false">normalizacje!G21</f>
        <v>0.333333333333333</v>
      </c>
      <c r="I25" s="126" t="n">
        <f aca="false">normalizacje!H21</f>
        <v>0.137254901960784</v>
      </c>
      <c r="J25" s="126" t="n">
        <f aca="false">normalizacje!I21</f>
        <v>0.39622641509434</v>
      </c>
      <c r="K25" s="127" t="n">
        <f aca="false">SUMPRODUCT($C$8:$J$8,C25:J25)</f>
        <v>0.352211012242583</v>
      </c>
      <c r="L25" s="130" t="n">
        <f aca="false">RANK(K25,$K$10:$K$25,0)</f>
        <v>13</v>
      </c>
      <c r="M25" s="127" t="n">
        <f aca="false">SQRT(   (   SUMPRODUCT($C$42:$J$42,$C$42:$J$42)   -2*SUMPRODUCT($C$42:$J$42,C25:J25)   +   SUMPRODUCT(C25:J25,C25:J25)   )   /   COUNT(C25:J25)   )</f>
        <v>0.544576299197816</v>
      </c>
      <c r="N25" s="130" t="n">
        <f aca="false">RANK(M25,$M$10:$M$25,0)</f>
        <v>8</v>
      </c>
      <c r="R25" s="129" t="s">
        <v>74</v>
      </c>
      <c r="S25" s="125" t="n">
        <v>2015</v>
      </c>
      <c r="T25" s="126" t="n">
        <f aca="false">normalizacje!N21</f>
        <v>-0.673354059347672</v>
      </c>
      <c r="U25" s="126" t="n">
        <f aca="false">normalizacje!O21</f>
        <v>1.26105657751092</v>
      </c>
      <c r="V25" s="126" t="n">
        <f aca="false">normalizacje!P21</f>
        <v>-1.23433852847044</v>
      </c>
      <c r="W25" s="126" t="n">
        <f aca="false">normalizacje!Q21</f>
        <v>0.663330838038085</v>
      </c>
      <c r="X25" s="126" t="n">
        <f aca="false">normalizacje!R21</f>
        <v>-1.17852837328809</v>
      </c>
      <c r="Y25" s="126" t="n">
        <f aca="false">normalizacje!S21</f>
        <v>-1.00160385026876</v>
      </c>
      <c r="Z25" s="126" t="n">
        <f aca="false">normalizacje!T21</f>
        <v>-1.13591238050775</v>
      </c>
      <c r="AA25" s="126" t="n">
        <f aca="false">normalizacje!U21</f>
        <v>-0.361605976578317</v>
      </c>
      <c r="AB25" s="127" t="n">
        <f aca="false">SUMPRODUCT($T$8:$AA$8,T25:AA25)</f>
        <v>-0.457619469114002</v>
      </c>
      <c r="AC25" s="128" t="n">
        <f aca="false">RANK(AB25,$AB$10:$AB$25,0)</f>
        <v>13</v>
      </c>
      <c r="AD25" s="127" t="n">
        <f aca="false">SQRT(   (   SUMPRODUCT($C$42:$J$42,$C$42:$J$42)   -2*SUMPRODUCT($C$42:$J$42,T25:AA25)   +   SUMPRODUCT(T25:AA25,T25:AA25)   )   /   COUNT(T25:AA25)   )</f>
        <v>1.33661647266367</v>
      </c>
      <c r="AE25" s="128" t="n">
        <f aca="false">RANK(AD25,$AD$10:$AD$25,0)</f>
        <v>6</v>
      </c>
    </row>
    <row r="26" customFormat="false" ht="12.8" hidden="false" customHeight="false" outlineLevel="0" collapsed="false">
      <c r="A26" s="124" t="s">
        <v>59</v>
      </c>
      <c r="B26" s="125" t="n">
        <v>2017</v>
      </c>
      <c r="C26" s="131" t="n">
        <f aca="false">normalizacje!B22</f>
        <v>0.455786181404606</v>
      </c>
      <c r="D26" s="131" t="n">
        <f aca="false">normalizacje!C22</f>
        <v>0.333333333333333</v>
      </c>
      <c r="E26" s="131" t="n">
        <f aca="false">normalizacje!D22</f>
        <v>0.660240963855422</v>
      </c>
      <c r="F26" s="131" t="n">
        <f aca="false">normalizacje!E22</f>
        <v>0.625</v>
      </c>
      <c r="G26" s="131" t="n">
        <f aca="false">normalizacje!F22</f>
        <v>0.498958333333333</v>
      </c>
      <c r="H26" s="131" t="n">
        <f aca="false">normalizacje!G22</f>
        <v>0.666666666666667</v>
      </c>
      <c r="I26" s="131" t="n">
        <f aca="false">normalizacje!H22</f>
        <v>0.490196078431372</v>
      </c>
      <c r="J26" s="131" t="n">
        <f aca="false">normalizacje!I22</f>
        <v>0.811320754716981</v>
      </c>
      <c r="K26" s="127" t="n">
        <f aca="false">SUMPRODUCT($C$8:$J$8,C26:J26)</f>
        <v>0.567687788967714</v>
      </c>
      <c r="L26" s="128" t="n">
        <f aca="false">RANK(K26,$K$26:$K$41,0)</f>
        <v>7</v>
      </c>
      <c r="M26" s="127" t="n">
        <f aca="false">SQRT(   (   SUMPRODUCT($C$42:$J$42,$C$42:$J$42)   -2*SUMPRODUCT($C$42:$J$42,C26:J26)   +   SUMPRODUCT(C26:J26,C26:J26)   )   /   COUNT(C26:J26)   )</f>
        <v>0.510332912025365</v>
      </c>
      <c r="N26" s="128" t="n">
        <f aca="false">RANK(M26,$M$26:$M$41,0)</f>
        <v>12</v>
      </c>
      <c r="R26" s="124" t="s">
        <v>59</v>
      </c>
      <c r="S26" s="125" t="n">
        <v>2017</v>
      </c>
      <c r="T26" s="131" t="n">
        <f aca="false">normalizacje!N22</f>
        <v>0.0739751577052917</v>
      </c>
      <c r="U26" s="131" t="n">
        <f aca="false">normalizacje!O22</f>
        <v>-0.180150939644419</v>
      </c>
      <c r="V26" s="131" t="n">
        <f aca="false">normalizacje!P22</f>
        <v>0.661184223981832</v>
      </c>
      <c r="W26" s="131" t="n">
        <f aca="false">normalizacje!Q22</f>
        <v>0.663330838038085</v>
      </c>
      <c r="X26" s="131" t="n">
        <f aca="false">normalizacje!R22</f>
        <v>-0.127859609985747</v>
      </c>
      <c r="Y26" s="131" t="n">
        <f aca="false">normalizacje!S22</f>
        <v>0.28044907807525</v>
      </c>
      <c r="Z26" s="131" t="n">
        <f aca="false">normalizacje!T22</f>
        <v>0.225764063139417</v>
      </c>
      <c r="AA26" s="131" t="n">
        <f aca="false">normalizacje!U22</f>
        <v>1.29144991635112</v>
      </c>
      <c r="AB26" s="127" t="n">
        <f aca="false">SUMPRODUCT($T$8:$AA$8,T26:AA26)</f>
        <v>0.361017840957604</v>
      </c>
      <c r="AC26" s="128" t="n">
        <f aca="false">RANK(AB26,$AB$26:$AB$41,0)</f>
        <v>7</v>
      </c>
      <c r="AD26" s="127" t="n">
        <f aca="false">SQRT(   (   SUMPRODUCT($C$42:$J$42,$C$42:$J$42)   -2*SUMPRODUCT($C$42:$J$42,T26:AA26)   +   SUMPRODUCT(T26:AA26,T26:AA26)   )   /   COUNT(T26:AA26)   )</f>
        <v>0.596410567849489</v>
      </c>
      <c r="AE26" s="128" t="n">
        <f aca="false">RANK(AD26,$AD$26:$AD$41,0)</f>
        <v>16</v>
      </c>
    </row>
    <row r="27" customFormat="false" ht="12.8" hidden="false" customHeight="false" outlineLevel="0" collapsed="false">
      <c r="A27" s="124" t="s">
        <v>60</v>
      </c>
      <c r="B27" s="125" t="n">
        <v>2015</v>
      </c>
      <c r="C27" s="126" t="n">
        <f aca="false">normalizacje!B23</f>
        <v>0.49417116860961</v>
      </c>
      <c r="D27" s="126" t="n">
        <f aca="false">normalizacje!C23</f>
        <v>0.428571428571429</v>
      </c>
      <c r="E27" s="126" t="n">
        <f aca="false">normalizacje!D23</f>
        <v>0.409638554216868</v>
      </c>
      <c r="F27" s="126" t="n">
        <f aca="false">normalizacje!E23</f>
        <v>0.125</v>
      </c>
      <c r="G27" s="126" t="n">
        <f aca="false">normalizacje!F23</f>
        <v>0.491319444444444</v>
      </c>
      <c r="H27" s="126" t="n">
        <f aca="false">normalizacje!G23</f>
        <v>0.333333333333333</v>
      </c>
      <c r="I27" s="126" t="n">
        <f aca="false">normalizacje!H23</f>
        <v>0.627450980392157</v>
      </c>
      <c r="J27" s="126" t="n">
        <f aca="false">normalizacje!I23</f>
        <v>0.245283018867925</v>
      </c>
      <c r="K27" s="127" t="n">
        <f aca="false">SUMPRODUCT($C$8:$J$8,C27:J27)</f>
        <v>0.394345991054471</v>
      </c>
      <c r="L27" s="128" t="n">
        <f aca="false">RANK(K27,$K$26:$K$41,0)</f>
        <v>12</v>
      </c>
      <c r="M27" s="127" t="n">
        <f aca="false">SQRT(   (   SUMPRODUCT($C$42:$J$42,$C$42:$J$42)   -2*SUMPRODUCT($C$42:$J$42,C27:J27)   +   SUMPRODUCT(C27:J27,C27:J27)   )   /   COUNT(C27:J27)   )</f>
        <v>0.491391898464654</v>
      </c>
      <c r="N27" s="128" t="n">
        <f aca="false">RANK(M27,$M$26:$M$41,0)</f>
        <v>14</v>
      </c>
      <c r="R27" s="124" t="s">
        <v>60</v>
      </c>
      <c r="S27" s="125" t="n">
        <v>2015</v>
      </c>
      <c r="T27" s="126" t="n">
        <f aca="false">normalizacje!N23</f>
        <v>0.208136652787938</v>
      </c>
      <c r="U27" s="126" t="n">
        <f aca="false">normalizacje!O23</f>
        <v>0.180150939644417</v>
      </c>
      <c r="V27" s="126" t="n">
        <f aca="false">normalizacje!P23</f>
        <v>-0.251474879050743</v>
      </c>
      <c r="W27" s="126" t="n">
        <f aca="false">normalizacje!Q23</f>
        <v>-1.12417120972771</v>
      </c>
      <c r="X27" s="126" t="n">
        <f aca="false">normalizacje!R23</f>
        <v>-0.157685045847233</v>
      </c>
      <c r="Y27" s="126" t="n">
        <f aca="false">normalizacje!S23</f>
        <v>-1.00160385026876</v>
      </c>
      <c r="Z27" s="126" t="n">
        <f aca="false">normalizacje!T23</f>
        <v>0.755304902335538</v>
      </c>
      <c r="AA27" s="126" t="n">
        <f aca="false">normalizacje!U23</f>
        <v>-0.962717210370842</v>
      </c>
      <c r="AB27" s="127" t="n">
        <f aca="false">SUMPRODUCT($T$8:$AA$8,T27:AA27)</f>
        <v>-0.294257462562174</v>
      </c>
      <c r="AC27" s="128" t="n">
        <f aca="false">RANK(AB27,$AB$26:$AB$41,0)</f>
        <v>12</v>
      </c>
      <c r="AD27" s="127" t="n">
        <f aca="false">SQRT(   (   SUMPRODUCT($C$42:$J$42,$C$42:$J$42)   -2*SUMPRODUCT($C$42:$J$42,T27:AA27)   +   SUMPRODUCT(T27:AA27,T27:AA27)   )   /   COUNT(T27:AA27)   )</f>
        <v>1.02678612541117</v>
      </c>
      <c r="AE27" s="128" t="n">
        <f aca="false">RANK(AD27,$AD$26:$AD$41,0)</f>
        <v>10</v>
      </c>
    </row>
    <row r="28" customFormat="false" ht="12.8" hidden="false" customHeight="false" outlineLevel="0" collapsed="false">
      <c r="A28" s="124" t="s">
        <v>61</v>
      </c>
      <c r="B28" s="125" t="n">
        <v>2015</v>
      </c>
      <c r="C28" s="126" t="n">
        <f aca="false">normalizacje!B24</f>
        <v>0.706568097810634</v>
      </c>
      <c r="D28" s="126" t="n">
        <f aca="false">normalizacje!C24</f>
        <v>0.428571428571429</v>
      </c>
      <c r="E28" s="126" t="n">
        <f aca="false">normalizacje!D24</f>
        <v>0.930120481927711</v>
      </c>
      <c r="F28" s="126" t="n">
        <f aca="false">normalizacje!E24</f>
        <v>0.4375</v>
      </c>
      <c r="G28" s="126" t="n">
        <f aca="false">normalizacje!F24</f>
        <v>0.816666666666666</v>
      </c>
      <c r="H28" s="126" t="n">
        <f aca="false">normalizacje!G24</f>
        <v>0.666666666666667</v>
      </c>
      <c r="I28" s="126" t="n">
        <f aca="false">normalizacje!H24</f>
        <v>0.490196078431372</v>
      </c>
      <c r="J28" s="126" t="n">
        <f aca="false">normalizacje!I24</f>
        <v>1</v>
      </c>
      <c r="K28" s="127" t="n">
        <f aca="false">SUMPRODUCT($C$8:$J$8,C28:J28)</f>
        <v>0.68453617750931</v>
      </c>
      <c r="L28" s="128" t="n">
        <f aca="false">RANK(K28,$K$26:$K$41,0)</f>
        <v>2</v>
      </c>
      <c r="M28" s="127" t="n">
        <f aca="false">SQRT(   (   SUMPRODUCT($C$42:$J$42,$C$42:$J$42)   -2*SUMPRODUCT($C$42:$J$42,C28:J28)   +   SUMPRODUCT(C28:J28,C28:J28)   )   /   COUNT(C28:J28)   )</f>
        <v>0.601825254345329</v>
      </c>
      <c r="N28" s="128" t="n">
        <f aca="false">RANK(M28,$M$26:$M$41,0)</f>
        <v>4</v>
      </c>
      <c r="R28" s="124" t="s">
        <v>61</v>
      </c>
      <c r="S28" s="125" t="n">
        <v>2015</v>
      </c>
      <c r="T28" s="126" t="n">
        <f aca="false">normalizacje!N24</f>
        <v>0.95049692557858</v>
      </c>
      <c r="U28" s="126" t="n">
        <f aca="false">normalizacje!O24</f>
        <v>0.180150939644417</v>
      </c>
      <c r="V28" s="126" t="n">
        <f aca="false">normalizacje!P24</f>
        <v>1.64404787340153</v>
      </c>
      <c r="W28" s="126" t="n">
        <f aca="false">normalizacje!Q24</f>
        <v>-0.00698242987408746</v>
      </c>
      <c r="X28" s="126" t="n">
        <f aca="false">normalizacje!R24</f>
        <v>1.11260738152605</v>
      </c>
      <c r="Y28" s="126" t="n">
        <f aca="false">normalizacje!S24</f>
        <v>0.28044907807525</v>
      </c>
      <c r="Z28" s="126" t="n">
        <f aca="false">normalizacje!T24</f>
        <v>0.225764063139417</v>
      </c>
      <c r="AA28" s="126" t="n">
        <f aca="false">normalizacje!U24</f>
        <v>2.04283895859178</v>
      </c>
      <c r="AB28" s="127" t="n">
        <f aca="false">SUMPRODUCT($T$8:$AA$8,T28:AA28)</f>
        <v>0.803671598760367</v>
      </c>
      <c r="AC28" s="128" t="n">
        <f aca="false">RANK(AB28,$AB$26:$AB$41,0)</f>
        <v>1</v>
      </c>
      <c r="AD28" s="127" t="n">
        <f aca="false">SQRT(   (   SUMPRODUCT($C$42:$J$42,$C$42:$J$42)   -2*SUMPRODUCT($C$42:$J$42,T28:AA28)   +   SUMPRODUCT(T28:AA28,T28:AA28)   )   /   COUNT(T28:AA28)   )</f>
        <v>0.957245679133866</v>
      </c>
      <c r="AE28" s="128" t="n">
        <f aca="false">RANK(AD28,$AD$26:$AD$41,0)</f>
        <v>12</v>
      </c>
    </row>
    <row r="29" customFormat="false" ht="12.8" hidden="false" customHeight="false" outlineLevel="0" collapsed="false">
      <c r="A29" s="124" t="s">
        <v>62</v>
      </c>
      <c r="B29" s="125" t="n">
        <v>2015</v>
      </c>
      <c r="C29" s="126" t="n">
        <f aca="false">normalizacje!B25</f>
        <v>0.244526585157805</v>
      </c>
      <c r="D29" s="126" t="n">
        <f aca="false">normalizacje!C25</f>
        <v>0.80952380952381</v>
      </c>
      <c r="E29" s="126" t="n">
        <f aca="false">normalizacje!D25</f>
        <v>0.171084337349397</v>
      </c>
      <c r="F29" s="126" t="n">
        <f aca="false">normalizacje!E25</f>
        <v>0.375</v>
      </c>
      <c r="G29" s="126" t="n">
        <f aca="false">normalizacje!F25</f>
        <v>0.433680555555555</v>
      </c>
      <c r="H29" s="126" t="n">
        <f aca="false">normalizacje!G25</f>
        <v>0.333333333333333</v>
      </c>
      <c r="I29" s="126" t="n">
        <f aca="false">normalizacje!H25</f>
        <v>0.225490196078431</v>
      </c>
      <c r="J29" s="126" t="n">
        <f aca="false">normalizacje!I25</f>
        <v>0.367924528301887</v>
      </c>
      <c r="K29" s="127" t="n">
        <f aca="false">SUMPRODUCT($C$8:$J$8,C29:J29)</f>
        <v>0.370070418162527</v>
      </c>
      <c r="L29" s="128" t="n">
        <f aca="false">RANK(K29,$K$26:$K$41,0)</f>
        <v>14</v>
      </c>
      <c r="M29" s="127" t="n">
        <f aca="false">SQRT(   (   SUMPRODUCT($C$42:$J$42,$C$42:$J$42)   -2*SUMPRODUCT($C$42:$J$42,C29:J29)   +   SUMPRODUCT(C29:J29,C29:J29)   )   /   COUNT(C29:J29)   )</f>
        <v>0.543321472586378</v>
      </c>
      <c r="N29" s="128" t="n">
        <f aca="false">RANK(M29,$M$26:$M$41,0)</f>
        <v>10</v>
      </c>
      <c r="R29" s="124" t="s">
        <v>62</v>
      </c>
      <c r="S29" s="125" t="n">
        <v>2015</v>
      </c>
      <c r="T29" s="126" t="n">
        <f aca="false">normalizacje!N25</f>
        <v>-0.664409959675495</v>
      </c>
      <c r="U29" s="126" t="n">
        <f aca="false">normalizacje!O25</f>
        <v>1.62135845679976</v>
      </c>
      <c r="V29" s="126" t="n">
        <f aca="false">normalizacje!P25</f>
        <v>-1.12025614059137</v>
      </c>
      <c r="W29" s="126" t="n">
        <f aca="false">normalizacje!Q25</f>
        <v>-0.230420185844812</v>
      </c>
      <c r="X29" s="126" t="n">
        <f aca="false">normalizacje!R25</f>
        <v>-0.382731516438443</v>
      </c>
      <c r="Y29" s="126" t="n">
        <f aca="false">normalizacje!S25</f>
        <v>-1.00160385026876</v>
      </c>
      <c r="Z29" s="126" t="n">
        <f aca="false">normalizacje!T25</f>
        <v>-0.795493269595959</v>
      </c>
      <c r="AA29" s="126" t="n">
        <f aca="false">normalizacje!U25</f>
        <v>-0.474314332914416</v>
      </c>
      <c r="AB29" s="127" t="n">
        <f aca="false">SUMPRODUCT($T$8:$AA$8,T29:AA29)</f>
        <v>-0.380983849816186</v>
      </c>
      <c r="AC29" s="128" t="n">
        <f aca="false">RANK(AB29,$AB$26:$AB$41,0)</f>
        <v>14</v>
      </c>
      <c r="AD29" s="127" t="n">
        <f aca="false">SQRT(   (   SUMPRODUCT($C$42:$J$42,$C$42:$J$42)   -2*SUMPRODUCT($C$42:$J$42,T29:AA29)   +   SUMPRODUCT(T29:AA29,T29:AA29)   )   /   COUNT(T29:AA29)   )</f>
        <v>1.25645873485656</v>
      </c>
      <c r="AE29" s="128" t="n">
        <f aca="false">RANK(AD29,$AD$26:$AD$41,0)</f>
        <v>5</v>
      </c>
    </row>
    <row r="30" customFormat="false" ht="12.8" hidden="false" customHeight="false" outlineLevel="0" collapsed="false">
      <c r="A30" s="124" t="s">
        <v>63</v>
      </c>
      <c r="B30" s="125" t="n">
        <v>2015</v>
      </c>
      <c r="C30" s="126" t="n">
        <f aca="false">normalizacje!B26</f>
        <v>0.806369064543645</v>
      </c>
      <c r="D30" s="126" t="n">
        <f aca="false">normalizacje!C26</f>
        <v>0.333333333333333</v>
      </c>
      <c r="E30" s="126" t="n">
        <f aca="false">normalizacje!D26</f>
        <v>1</v>
      </c>
      <c r="F30" s="126" t="n">
        <f aca="false">normalizacje!E26</f>
        <v>0.5</v>
      </c>
      <c r="G30" s="126" t="n">
        <f aca="false">normalizacje!F26</f>
        <v>0.521180555555555</v>
      </c>
      <c r="H30" s="126" t="n">
        <f aca="false">normalizacje!G26</f>
        <v>0.666666666666667</v>
      </c>
      <c r="I30" s="126" t="n">
        <f aca="false">normalizacje!H26</f>
        <v>0.754901960784314</v>
      </c>
      <c r="J30" s="126" t="n">
        <f aca="false">normalizacje!I26</f>
        <v>0.915094339622641</v>
      </c>
      <c r="K30" s="127" t="n">
        <f aca="false">SUMPRODUCT($C$8:$J$8,C30:J30)</f>
        <v>0.687193240063269</v>
      </c>
      <c r="L30" s="128" t="n">
        <f aca="false">RANK(K30,$K$26:$K$41,0)</f>
        <v>1</v>
      </c>
      <c r="M30" s="127" t="n">
        <f aca="false">SQRT(   (   SUMPRODUCT($C$42:$J$42,$C$42:$J$42)   -2*SUMPRODUCT($C$42:$J$42,C30:J30)   +   SUMPRODUCT(C30:J30,C30:J30)   )   /   COUNT(C30:J30)   )</f>
        <v>0.591751328977153</v>
      </c>
      <c r="N30" s="128" t="n">
        <f aca="false">RANK(M30,$M$26:$M$41,0)</f>
        <v>5</v>
      </c>
      <c r="R30" s="124" t="s">
        <v>63</v>
      </c>
      <c r="S30" s="125" t="n">
        <v>2015</v>
      </c>
      <c r="T30" s="126" t="n">
        <f aca="false">normalizacje!N26</f>
        <v>1.29931681279346</v>
      </c>
      <c r="U30" s="126" t="n">
        <f aca="false">normalizacje!O26</f>
        <v>-0.180150939644419</v>
      </c>
      <c r="V30" s="126" t="n">
        <f aca="false">normalizacje!P26</f>
        <v>1.89853935405484</v>
      </c>
      <c r="W30" s="126" t="n">
        <f aca="false">normalizacje!Q26</f>
        <v>0.216455326096636</v>
      </c>
      <c r="X30" s="126" t="n">
        <f aca="false">normalizacje!R26</f>
        <v>-0.0410947056614246</v>
      </c>
      <c r="Y30" s="126" t="n">
        <f aca="false">normalizacje!S26</f>
        <v>0.28044907807525</v>
      </c>
      <c r="Z30" s="126" t="n">
        <f aca="false">normalizacje!T26</f>
        <v>1.24702139587479</v>
      </c>
      <c r="AA30" s="126" t="n">
        <f aca="false">normalizacje!U26</f>
        <v>1.70471388958348</v>
      </c>
      <c r="AB30" s="127" t="n">
        <f aca="false">SUMPRODUCT($T$8:$AA$8,T30:AA30)</f>
        <v>0.803156276396578</v>
      </c>
      <c r="AC30" s="128" t="n">
        <f aca="false">RANK(AB30,$AB$26:$AB$41,0)</f>
        <v>2</v>
      </c>
      <c r="AD30" s="127" t="n">
        <f aca="false">SQRT(   (   SUMPRODUCT($C$42:$J$42,$C$42:$J$42)   -2*SUMPRODUCT($C$42:$J$42,T30:AA30)   +   SUMPRODUCT(T30:AA30,T30:AA30)   )   /   COUNT(T30:AA30)   )</f>
        <v>0.971819075961927</v>
      </c>
      <c r="AE30" s="128" t="n">
        <f aca="false">RANK(AD30,$AD$26:$AD$41,0)</f>
        <v>11</v>
      </c>
    </row>
    <row r="31" customFormat="false" ht="12.8" hidden="false" customHeight="false" outlineLevel="0" collapsed="false">
      <c r="A31" s="124" t="s">
        <v>64</v>
      </c>
      <c r="B31" s="125" t="n">
        <v>2015</v>
      </c>
      <c r="C31" s="126" t="n">
        <f aca="false">normalizacje!B27</f>
        <v>0.867500710833096</v>
      </c>
      <c r="D31" s="126" t="n">
        <f aca="false">normalizacje!C27</f>
        <v>0.238095238095238</v>
      </c>
      <c r="E31" s="126" t="n">
        <f aca="false">normalizacje!D27</f>
        <v>0.573493975903614</v>
      </c>
      <c r="F31" s="126" t="n">
        <f aca="false">normalizacje!E27</f>
        <v>0.5</v>
      </c>
      <c r="G31" s="126" t="n">
        <f aca="false">normalizacje!F27</f>
        <v>0.783680555555555</v>
      </c>
      <c r="H31" s="126" t="n">
        <f aca="false">normalizacje!G27</f>
        <v>0.666666666666667</v>
      </c>
      <c r="I31" s="126" t="n">
        <f aca="false">normalizacje!H27</f>
        <v>0.529411764705882</v>
      </c>
      <c r="J31" s="126" t="n">
        <f aca="false">normalizacje!I27</f>
        <v>0.528301886792453</v>
      </c>
      <c r="K31" s="127" t="n">
        <f aca="false">SUMPRODUCT($C$8:$J$8,C31:J31)</f>
        <v>0.585893849819063</v>
      </c>
      <c r="L31" s="128" t="n">
        <f aca="false">RANK(K31,$K$26:$K$41,0)</f>
        <v>5</v>
      </c>
      <c r="M31" s="127" t="n">
        <f aca="false">SQRT(   (   SUMPRODUCT($C$42:$J$42,$C$42:$J$42)   -2*SUMPRODUCT($C$42:$J$42,C31:J31)   +   SUMPRODUCT(C31:J31,C31:J31)   )   /   COUNT(C31:J31)   )</f>
        <v>0.56189414469659</v>
      </c>
      <c r="N31" s="128" t="n">
        <f aca="false">RANK(M31,$M$26:$M$41,0)</f>
        <v>7</v>
      </c>
      <c r="R31" s="124" t="s">
        <v>64</v>
      </c>
      <c r="S31" s="125" t="n">
        <v>2015</v>
      </c>
      <c r="T31" s="126" t="n">
        <f aca="false">normalizacje!N27</f>
        <v>1.51298141607323</v>
      </c>
      <c r="U31" s="126" t="n">
        <f aca="false">normalizacje!O27</f>
        <v>-0.540452818933256</v>
      </c>
      <c r="V31" s="126" t="n">
        <f aca="false">normalizacje!P27</f>
        <v>0.345263765239786</v>
      </c>
      <c r="W31" s="126" t="n">
        <f aca="false">normalizacje!Q27</f>
        <v>0.216455326096636</v>
      </c>
      <c r="X31" s="126" t="n">
        <f aca="false">normalizacje!R27</f>
        <v>0.983815726669633</v>
      </c>
      <c r="Y31" s="126" t="n">
        <f aca="false">normalizacje!S27</f>
        <v>0.28044907807525</v>
      </c>
      <c r="Z31" s="126" t="n">
        <f aca="false">normalizacje!T27</f>
        <v>0.37706144576688</v>
      </c>
      <c r="AA31" s="126" t="n">
        <f aca="false">normalizacje!U27</f>
        <v>0.164366352990142</v>
      </c>
      <c r="AB31" s="127" t="n">
        <f aca="false">SUMPRODUCT($T$8:$AA$8,T31:AA31)</f>
        <v>0.417492536497288</v>
      </c>
      <c r="AC31" s="128" t="n">
        <f aca="false">RANK(AB31,$AB$26:$AB$41,0)</f>
        <v>6</v>
      </c>
      <c r="AD31" s="127" t="n">
        <f aca="false">SQRT(   (   SUMPRODUCT($C$42:$J$42,$C$42:$J$42)   -2*SUMPRODUCT($C$42:$J$42,T31:AA31)   +   SUMPRODUCT(T31:AA31,T31:AA31)   )   /   COUNT(T31:AA31)   )</f>
        <v>0.76742858017406</v>
      </c>
      <c r="AE31" s="128" t="n">
        <f aca="false">RANK(AD31,$AD$26:$AD$41,0)</f>
        <v>14</v>
      </c>
    </row>
    <row r="32" customFormat="false" ht="12.8" hidden="false" customHeight="false" outlineLevel="0" collapsed="false">
      <c r="A32" s="124" t="s">
        <v>65</v>
      </c>
      <c r="B32" s="125" t="n">
        <v>2015</v>
      </c>
      <c r="C32" s="126" t="n">
        <f aca="false">normalizacje!B28</f>
        <v>1</v>
      </c>
      <c r="D32" s="126" t="n">
        <f aca="false">normalizacje!C28</f>
        <v>0.142857142857143</v>
      </c>
      <c r="E32" s="126" t="n">
        <f aca="false">normalizacje!D28</f>
        <v>0.732530120481927</v>
      </c>
      <c r="F32" s="126" t="n">
        <f aca="false">normalizacje!E28</f>
        <v>0.25</v>
      </c>
      <c r="G32" s="126" t="n">
        <f aca="false">normalizacje!F28</f>
        <v>0.740625</v>
      </c>
      <c r="H32" s="126" t="n">
        <f aca="false">normalizacje!G28</f>
        <v>0.333333333333333</v>
      </c>
      <c r="I32" s="126" t="n">
        <f aca="false">normalizacje!H28</f>
        <v>0.5</v>
      </c>
      <c r="J32" s="126" t="n">
        <f aca="false">normalizacje!I28</f>
        <v>0.452830188679245</v>
      </c>
      <c r="K32" s="127" t="n">
        <f aca="false">SUMPRODUCT($C$8:$J$8,C32:J32)</f>
        <v>0.519021973168956</v>
      </c>
      <c r="L32" s="128" t="n">
        <f aca="false">RANK(K32,$K$26:$K$41,0)</f>
        <v>8</v>
      </c>
      <c r="M32" s="127" t="n">
        <f aca="false">SQRT(   (   SUMPRODUCT($C$42:$J$42,$C$42:$J$42)   -2*SUMPRODUCT($C$42:$J$42,C32:J32)   +   SUMPRODUCT(C32:J32,C32:J32)   )   /   COUNT(C32:J32)   )</f>
        <v>0.570358803140997</v>
      </c>
      <c r="N32" s="128" t="n">
        <f aca="false">RANK(M32,$M$26:$M$41,0)</f>
        <v>6</v>
      </c>
      <c r="R32" s="124" t="s">
        <v>65</v>
      </c>
      <c r="S32" s="125" t="n">
        <v>2015</v>
      </c>
      <c r="T32" s="126" t="n">
        <f aca="false">normalizacje!N28</f>
        <v>1.97608702132148</v>
      </c>
      <c r="U32" s="126" t="n">
        <f aca="false">normalizacje!O28</f>
        <v>-0.900754698222092</v>
      </c>
      <c r="V32" s="126" t="n">
        <f aca="false">normalizacje!P28</f>
        <v>0.924451272933536</v>
      </c>
      <c r="W32" s="126" t="n">
        <f aca="false">normalizacje!Q28</f>
        <v>-0.677295697786261</v>
      </c>
      <c r="X32" s="126" t="n">
        <f aca="false">normalizacje!R28</f>
        <v>0.815708724541259</v>
      </c>
      <c r="Y32" s="126" t="n">
        <f aca="false">normalizacje!S28</f>
        <v>-1.00160385026876</v>
      </c>
      <c r="Z32" s="126" t="n">
        <f aca="false">normalizacje!T28</f>
        <v>0.263588408796283</v>
      </c>
      <c r="AA32" s="126" t="n">
        <f aca="false">normalizacje!U28</f>
        <v>-0.13618926390612</v>
      </c>
      <c r="AB32" s="127" t="n">
        <f aca="false">SUMPRODUCT($T$8:$AA$8,T32:AA32)</f>
        <v>0.157998989676166</v>
      </c>
      <c r="AC32" s="128" t="n">
        <f aca="false">RANK(AB32,$AB$26:$AB$41,0)</f>
        <v>8</v>
      </c>
      <c r="AD32" s="127" t="n">
        <f aca="false">SQRT(   (   SUMPRODUCT($C$42:$J$42,$C$42:$J$42)   -2*SUMPRODUCT($C$42:$J$42,T32:AA32)   +   SUMPRODUCT(T32:AA32,T32:AA32)   )   /   COUNT(T32:AA32)   )</f>
        <v>1.11470517829626</v>
      </c>
      <c r="AE32" s="128" t="n">
        <f aca="false">RANK(AD32,$AD$26:$AD$41,0)</f>
        <v>9</v>
      </c>
    </row>
    <row r="33" customFormat="false" ht="12.8" hidden="false" customHeight="false" outlineLevel="0" collapsed="false">
      <c r="A33" s="124" t="s">
        <v>66</v>
      </c>
      <c r="B33" s="125" t="n">
        <v>2015</v>
      </c>
      <c r="C33" s="126" t="n">
        <f aca="false">normalizacje!B29</f>
        <v>0.0844469718510093</v>
      </c>
      <c r="D33" s="126" t="n">
        <f aca="false">normalizacje!C29</f>
        <v>0.428571428571429</v>
      </c>
      <c r="E33" s="126" t="n">
        <f aca="false">normalizacje!D29</f>
        <v>0.313253012048193</v>
      </c>
      <c r="F33" s="126" t="n">
        <f aca="false">normalizacje!E29</f>
        <v>0.8125</v>
      </c>
      <c r="G33" s="126" t="n">
        <f aca="false">normalizacje!F29</f>
        <v>0.498611111111111</v>
      </c>
      <c r="H33" s="126" t="n">
        <f aca="false">normalizacje!G29</f>
        <v>0.666666666666667</v>
      </c>
      <c r="I33" s="126" t="n">
        <f aca="false">normalizacje!H29</f>
        <v>0.264705882352941</v>
      </c>
      <c r="J33" s="126" t="n">
        <f aca="false">normalizacje!I29</f>
        <v>0.5</v>
      </c>
      <c r="K33" s="127" t="n">
        <f aca="false">SUMPRODUCT($C$8:$J$8,C33:J33)</f>
        <v>0.446094384075169</v>
      </c>
      <c r="L33" s="128" t="n">
        <f aca="false">RANK(K33,$K$26:$K$41,0)</f>
        <v>10</v>
      </c>
      <c r="M33" s="127" t="n">
        <f aca="false">SQRT(   (   SUMPRODUCT($C$42:$J$42,$C$42:$J$42)   -2*SUMPRODUCT($C$42:$J$42,C33:J33)   +   SUMPRODUCT(C33:J33,C33:J33)   )   /   COUNT(C33:J33)   )</f>
        <v>0.500296885770122</v>
      </c>
      <c r="N33" s="128" t="n">
        <f aca="false">RANK(M33,$M$26:$M$41,0)</f>
        <v>13</v>
      </c>
      <c r="R33" s="124" t="s">
        <v>66</v>
      </c>
      <c r="S33" s="125" t="n">
        <v>2015</v>
      </c>
      <c r="T33" s="126" t="n">
        <f aca="false">normalizacje!N29</f>
        <v>-1.22391308361275</v>
      </c>
      <c r="U33" s="126" t="n">
        <f aca="false">normalizacje!O29</f>
        <v>0.180150939644417</v>
      </c>
      <c r="V33" s="126" t="n">
        <f aca="false">normalizacje!P29</f>
        <v>-0.602497610986349</v>
      </c>
      <c r="W33" s="126" t="n">
        <f aca="false">normalizacje!Q29</f>
        <v>1.33364410595026</v>
      </c>
      <c r="X33" s="126" t="n">
        <f aca="false">normalizacje!R29</f>
        <v>-0.129215311615814</v>
      </c>
      <c r="Y33" s="126" t="n">
        <f aca="false">normalizacje!S29</f>
        <v>0.28044907807525</v>
      </c>
      <c r="Z33" s="126" t="n">
        <f aca="false">normalizacje!T29</f>
        <v>-0.644195886968496</v>
      </c>
      <c r="AA33" s="126" t="n">
        <f aca="false">normalizacje!U29</f>
        <v>0.0516579966540435</v>
      </c>
      <c r="AB33" s="127" t="n">
        <f aca="false">SUMPRODUCT($T$8:$AA$8,T33:AA33)</f>
        <v>-0.0942399716074304</v>
      </c>
      <c r="AC33" s="128" t="n">
        <f aca="false">RANK(AB33,$AB$26:$AB$41,0)</f>
        <v>10</v>
      </c>
      <c r="AD33" s="127" t="n">
        <f aca="false">SQRT(   (   SUMPRODUCT($C$42:$J$42,$C$42:$J$42)   -2*SUMPRODUCT($C$42:$J$42,T33:AA33)   +   SUMPRODUCT(T33:AA33,T33:AA33)   )   /   COUNT(T33:AA33)   )</f>
        <v>0.923927067417271</v>
      </c>
      <c r="AE33" s="128" t="n">
        <f aca="false">RANK(AD33,$AD$26:$AD$41,0)</f>
        <v>13</v>
      </c>
    </row>
    <row r="34" customFormat="false" ht="12.8" hidden="false" customHeight="false" outlineLevel="0" collapsed="false">
      <c r="A34" s="124" t="s">
        <v>67</v>
      </c>
      <c r="B34" s="125" t="n">
        <v>2015</v>
      </c>
      <c r="C34" s="126" t="n">
        <f aca="false">normalizacje!B30</f>
        <v>0.213534262155246</v>
      </c>
      <c r="D34" s="126" t="n">
        <f aca="false">normalizacje!C30</f>
        <v>0.333333333333333</v>
      </c>
      <c r="E34" s="126" t="n">
        <f aca="false">normalizacje!D30</f>
        <v>0.303614457831325</v>
      </c>
      <c r="F34" s="126" t="n">
        <f aca="false">normalizacje!E30</f>
        <v>0.0625</v>
      </c>
      <c r="G34" s="126" t="n">
        <f aca="false">normalizacje!F30</f>
        <v>0.875</v>
      </c>
      <c r="H34" s="126" t="n">
        <f aca="false">normalizacje!G30</f>
        <v>0.666666666666667</v>
      </c>
      <c r="I34" s="126" t="n">
        <f aca="false">normalizacje!H30</f>
        <v>0.852941176470588</v>
      </c>
      <c r="J34" s="126" t="n">
        <f aca="false">normalizacje!I30</f>
        <v>0.471698113207547</v>
      </c>
      <c r="K34" s="127" t="n">
        <f aca="false">SUMPRODUCT($C$8:$J$8,C34:J34)</f>
        <v>0.472411001208088</v>
      </c>
      <c r="L34" s="128" t="n">
        <f aca="false">RANK(K34,$K$26:$K$41,0)</f>
        <v>9</v>
      </c>
      <c r="M34" s="127" t="n">
        <f aca="false">SQRT(   (   SUMPRODUCT($C$42:$J$42,$C$42:$J$42)   -2*SUMPRODUCT($C$42:$J$42,C34:J34)   +   SUMPRODUCT(C34:J34,C34:J34)   )   /   COUNT(C34:J34)   )</f>
        <v>0.555912643452251</v>
      </c>
      <c r="N34" s="128" t="n">
        <f aca="false">RANK(M34,$M$26:$M$41,0)</f>
        <v>8</v>
      </c>
      <c r="R34" s="124" t="s">
        <v>67</v>
      </c>
      <c r="S34" s="125" t="n">
        <v>2015</v>
      </c>
      <c r="T34" s="126" t="n">
        <f aca="false">normalizacje!N30</f>
        <v>-0.772732944594076</v>
      </c>
      <c r="U34" s="126" t="n">
        <f aca="false">normalizacje!O30</f>
        <v>-0.180150939644419</v>
      </c>
      <c r="V34" s="126" t="n">
        <f aca="false">normalizacje!P30</f>
        <v>-0.63759988417991</v>
      </c>
      <c r="W34" s="126" t="n">
        <f aca="false">normalizacje!Q30</f>
        <v>-1.34760896569843</v>
      </c>
      <c r="X34" s="126" t="n">
        <f aca="false">normalizacje!R30</f>
        <v>1.3403652553774</v>
      </c>
      <c r="Y34" s="126" t="n">
        <f aca="false">normalizacje!S30</f>
        <v>0.28044907807525</v>
      </c>
      <c r="Z34" s="126" t="n">
        <f aca="false">normalizacje!T30</f>
        <v>1.62526485244345</v>
      </c>
      <c r="AA34" s="126" t="n">
        <f aca="false">normalizacje!U30</f>
        <v>-0.0610503596820549</v>
      </c>
      <c r="AB34" s="127" t="n">
        <f aca="false">SUMPRODUCT($T$8:$AA$8,T34:AA34)</f>
        <v>0.0308670115121504</v>
      </c>
      <c r="AC34" s="128" t="n">
        <f aca="false">RANK(AB34,$AB$26:$AB$41,0)</f>
        <v>9</v>
      </c>
      <c r="AD34" s="127" t="n">
        <f aca="false">SQRT(   (   SUMPRODUCT($C$42:$J$42,$C$42:$J$42)   -2*SUMPRODUCT($C$42:$J$42,T34:AA34)   +   SUMPRODUCT(T34:AA34,T34:AA34)   )   /   COUNT(T34:AA34)   )</f>
        <v>1.1228813051634</v>
      </c>
      <c r="AE34" s="128" t="n">
        <f aca="false">RANK(AD34,$AD$26:$AD$41,0)</f>
        <v>8</v>
      </c>
    </row>
    <row r="35" customFormat="false" ht="12.8" hidden="false" customHeight="false" outlineLevel="0" collapsed="false">
      <c r="A35" s="124" t="s">
        <v>68</v>
      </c>
      <c r="B35" s="125" t="n">
        <v>2015</v>
      </c>
      <c r="C35" s="126" t="n">
        <f aca="false">normalizacje!B31</f>
        <v>0.44782485072505</v>
      </c>
      <c r="D35" s="126" t="n">
        <f aca="false">normalizacje!C31</f>
        <v>0.619047619047619</v>
      </c>
      <c r="E35" s="126" t="n">
        <f aca="false">normalizacje!D31</f>
        <v>0.667469879518072</v>
      </c>
      <c r="F35" s="126" t="n">
        <f aca="false">normalizacje!E31</f>
        <v>0.75</v>
      </c>
      <c r="G35" s="126" t="n">
        <f aca="false">normalizacje!F31</f>
        <v>0.591666666666667</v>
      </c>
      <c r="H35" s="126" t="n">
        <f aca="false">normalizacje!G31</f>
        <v>0.666666666666667</v>
      </c>
      <c r="I35" s="126" t="n">
        <f aca="false">normalizacje!H31</f>
        <v>0.441176470588235</v>
      </c>
      <c r="J35" s="126" t="n">
        <f aca="false">normalizacje!I31</f>
        <v>0.60377358490566</v>
      </c>
      <c r="K35" s="127" t="n">
        <f aca="false">SUMPRODUCT($C$8:$J$8,C35:J35)</f>
        <v>0.598453217264746</v>
      </c>
      <c r="L35" s="128" t="n">
        <f aca="false">RANK(K35,$K$26:$K$41,0)</f>
        <v>4</v>
      </c>
      <c r="M35" s="127" t="n">
        <f aca="false">SQRT(   (   SUMPRODUCT($C$42:$J$42,$C$42:$J$42)   -2*SUMPRODUCT($C$42:$J$42,C35:J35)   +   SUMPRODUCT(C35:J35,C35:J35)   )   /   COUNT(C35:J35)   )</f>
        <v>0.533526370973034</v>
      </c>
      <c r="N35" s="128" t="n">
        <f aca="false">RANK(M35,$M$26:$M$41,0)</f>
        <v>11</v>
      </c>
      <c r="R35" s="124" t="s">
        <v>68</v>
      </c>
      <c r="S35" s="125" t="n">
        <v>2015</v>
      </c>
      <c r="T35" s="126" t="n">
        <f aca="false">normalizacje!N31</f>
        <v>0.0461490698362979</v>
      </c>
      <c r="U35" s="126" t="n">
        <f aca="false">normalizacje!O31</f>
        <v>0.900754698222088</v>
      </c>
      <c r="V35" s="126" t="n">
        <f aca="false">normalizacje!P31</f>
        <v>0.687510928877003</v>
      </c>
      <c r="W35" s="126" t="n">
        <f aca="false">normalizacje!Q31</f>
        <v>1.11020634997953</v>
      </c>
      <c r="X35" s="126" t="n">
        <f aca="false">normalizacje!R31</f>
        <v>0.234112725242286</v>
      </c>
      <c r="Y35" s="126" t="n">
        <f aca="false">normalizacje!S31</f>
        <v>0.28044907807525</v>
      </c>
      <c r="Z35" s="126" t="n">
        <f aca="false">normalizacje!T31</f>
        <v>0.0366423348550884</v>
      </c>
      <c r="AA35" s="126" t="n">
        <f aca="false">normalizacje!U31</f>
        <v>0.464921969886402</v>
      </c>
      <c r="AB35" s="127" t="n">
        <f aca="false">SUMPRODUCT($T$8:$AA$8,T35:AA35)</f>
        <v>0.470093394371743</v>
      </c>
      <c r="AC35" s="128" t="n">
        <f aca="false">RANK(AB35,$AB$26:$AB$41,0)</f>
        <v>4</v>
      </c>
      <c r="AD35" s="127" t="n">
        <f aca="false">SQRT(   (   SUMPRODUCT($C$42:$J$42,$C$42:$J$42)   -2*SUMPRODUCT($C$42:$J$42,T35:AA35)   +   SUMPRODUCT(T35:AA35,T35:AA35)   )   /   COUNT(T35:AA35)   )</f>
        <v>0.605573459444839</v>
      </c>
      <c r="AE35" s="128" t="n">
        <f aca="false">RANK(AD35,$AD$26:$AD$41,0)</f>
        <v>15</v>
      </c>
    </row>
    <row r="36" customFormat="false" ht="12.8" hidden="false" customHeight="false" outlineLevel="0" collapsed="false">
      <c r="A36" s="124" t="s">
        <v>69</v>
      </c>
      <c r="B36" s="125" t="n">
        <v>2015</v>
      </c>
      <c r="C36" s="126" t="n">
        <f aca="false">normalizacje!B32</f>
        <v>0.559567813477395</v>
      </c>
      <c r="D36" s="126" t="n">
        <f aca="false">normalizacje!C32</f>
        <v>0.238095238095238</v>
      </c>
      <c r="E36" s="126" t="n">
        <f aca="false">normalizacje!D32</f>
        <v>0.754216867469879</v>
      </c>
      <c r="F36" s="126" t="n">
        <f aca="false">normalizacje!E32</f>
        <v>0.0625</v>
      </c>
      <c r="G36" s="126" t="n">
        <f aca="false">normalizacje!F32</f>
        <v>0.190625</v>
      </c>
      <c r="H36" s="126" t="n">
        <f aca="false">normalizacje!G32</f>
        <v>0</v>
      </c>
      <c r="I36" s="126" t="n">
        <f aca="false">normalizacje!H32</f>
        <v>0.156862745098039</v>
      </c>
      <c r="J36" s="126" t="n">
        <f aca="false">normalizacje!I32</f>
        <v>0.339622641509434</v>
      </c>
      <c r="K36" s="127" t="n">
        <f aca="false">SUMPRODUCT($C$8:$J$8,C36:J36)</f>
        <v>0.287686288206248</v>
      </c>
      <c r="L36" s="128" t="n">
        <f aca="false">RANK(K36,$K$26:$K$41,0)</f>
        <v>16</v>
      </c>
      <c r="M36" s="127" t="n">
        <f aca="false">SQRT(   (   SUMPRODUCT($C$42:$J$42,$C$42:$J$42)   -2*SUMPRODUCT($C$42:$J$42,C36:J36)   +   SUMPRODUCT(C36:J36,C36:J36)   )   /   COUNT(C36:J36)   )</f>
        <v>0.448665859600767</v>
      </c>
      <c r="N36" s="128" t="n">
        <f aca="false">RANK(M36,$M$26:$M$41,0)</f>
        <v>15</v>
      </c>
      <c r="R36" s="124" t="s">
        <v>69</v>
      </c>
      <c r="S36" s="125" t="n">
        <v>2015</v>
      </c>
      <c r="T36" s="126" t="n">
        <f aca="false">normalizacje!N32</f>
        <v>0.436708088854668</v>
      </c>
      <c r="U36" s="126" t="n">
        <f aca="false">normalizacje!O32</f>
        <v>-0.540452818933256</v>
      </c>
      <c r="V36" s="126" t="n">
        <f aca="false">normalizacje!P32</f>
        <v>1.00343138761905</v>
      </c>
      <c r="W36" s="126" t="n">
        <f aca="false">normalizacje!Q32</f>
        <v>-1.34760896569843</v>
      </c>
      <c r="X36" s="126" t="n">
        <f aca="false">normalizacje!R32</f>
        <v>-1.33172265748572</v>
      </c>
      <c r="Y36" s="126" t="n">
        <f aca="false">normalizacje!S32</f>
        <v>-2.28365677861276</v>
      </c>
      <c r="Z36" s="126" t="n">
        <f aca="false">normalizacje!T32</f>
        <v>-1.06026368919402</v>
      </c>
      <c r="AA36" s="126" t="n">
        <f aca="false">normalizacje!U32</f>
        <v>-0.587022689250514</v>
      </c>
      <c r="AB36" s="127" t="n">
        <f aca="false">SUMPRODUCT($T$8:$AA$8,T36:AA36)</f>
        <v>-0.713823515337624</v>
      </c>
      <c r="AC36" s="128" t="n">
        <f aca="false">RANK(AB36,$AB$26:$AB$41,0)</f>
        <v>16</v>
      </c>
      <c r="AD36" s="127" t="n">
        <f aca="false">SQRT(   (   SUMPRODUCT($C$42:$J$42,$C$42:$J$42)   -2*SUMPRODUCT($C$42:$J$42,T36:AA36)   +   SUMPRODUCT(T36:AA36,T36:AA36)   )   /   COUNT(T36:AA36)   )</f>
        <v>1.42843912662232</v>
      </c>
      <c r="AE36" s="128" t="n">
        <f aca="false">RANK(AD36,$AD$26:$AD$41,0)</f>
        <v>3</v>
      </c>
    </row>
    <row r="37" customFormat="false" ht="12.8" hidden="false" customHeight="false" outlineLevel="0" collapsed="false">
      <c r="A37" s="124" t="s">
        <v>70</v>
      </c>
      <c r="B37" s="125" t="n">
        <v>2015</v>
      </c>
      <c r="C37" s="126" t="n">
        <f aca="false">normalizacje!B33</f>
        <v>0.845891384702872</v>
      </c>
      <c r="D37" s="126" t="n">
        <f aca="false">normalizacje!C33</f>
        <v>0.0952380952380953</v>
      </c>
      <c r="E37" s="126" t="n">
        <f aca="false">normalizacje!D33</f>
        <v>0.595180722891566</v>
      </c>
      <c r="F37" s="126" t="n">
        <f aca="false">normalizacje!E33</f>
        <v>1</v>
      </c>
      <c r="G37" s="126" t="n">
        <f aca="false">normalizacje!F33</f>
        <v>0.941319444444444</v>
      </c>
      <c r="H37" s="126" t="n">
        <f aca="false">normalizacje!G33</f>
        <v>0.666666666666667</v>
      </c>
      <c r="I37" s="126" t="n">
        <f aca="false">normalizacje!H33</f>
        <v>0.245098039215686</v>
      </c>
      <c r="J37" s="126" t="n">
        <f aca="false">normalizacje!I33</f>
        <v>0.481132075471698</v>
      </c>
      <c r="K37" s="127" t="n">
        <f aca="false">SUMPRODUCT($C$8:$J$8,C37:J37)</f>
        <v>0.608815803578879</v>
      </c>
      <c r="L37" s="128" t="n">
        <f aca="false">RANK(K37,$K$26:$K$41,0)</f>
        <v>3</v>
      </c>
      <c r="M37" s="127" t="n">
        <f aca="false">SQRT(   (   SUMPRODUCT($C$42:$J$42,$C$42:$J$42)   -2*SUMPRODUCT($C$42:$J$42,C37:J37)   +   SUMPRODUCT(C37:J37,C37:J37)   )   /   COUNT(C37:J37)   )</f>
        <v>0.630201922709411</v>
      </c>
      <c r="N37" s="128" t="n">
        <f aca="false">RANK(M37,$M$26:$M$41,0)</f>
        <v>1</v>
      </c>
      <c r="R37" s="124" t="s">
        <v>70</v>
      </c>
      <c r="S37" s="125" t="n">
        <v>2015</v>
      </c>
      <c r="T37" s="126" t="n">
        <f aca="false">normalizacje!N33</f>
        <v>1.43745346328596</v>
      </c>
      <c r="U37" s="126" t="n">
        <f aca="false">normalizacje!O33</f>
        <v>-1.08090563786651</v>
      </c>
      <c r="V37" s="126" t="n">
        <f aca="false">normalizacje!P33</f>
        <v>0.424243879925298</v>
      </c>
      <c r="W37" s="126" t="n">
        <f aca="false">normalizacje!Q33</f>
        <v>2.00395737386243</v>
      </c>
      <c r="X37" s="126" t="n">
        <f aca="false">normalizacje!R33</f>
        <v>1.59930426672029</v>
      </c>
      <c r="Y37" s="126" t="n">
        <f aca="false">normalizacje!S33</f>
        <v>0.28044907807525</v>
      </c>
      <c r="Z37" s="126" t="n">
        <f aca="false">normalizacje!T33</f>
        <v>-0.719844578282227</v>
      </c>
      <c r="AA37" s="126" t="n">
        <f aca="false">normalizacje!U33</f>
        <v>-0.0234809075700221</v>
      </c>
      <c r="AB37" s="127" t="n">
        <f aca="false">SUMPRODUCT($T$8:$AA$8,T37:AA37)</f>
        <v>0.49014711726881</v>
      </c>
      <c r="AC37" s="128" t="n">
        <f aca="false">RANK(AB37,$AB$26:$AB$41,0)</f>
        <v>3</v>
      </c>
      <c r="AD37" s="127" t="n">
        <f aca="false">SQRT(   (   SUMPRODUCT($C$42:$J$42,$C$42:$J$42)   -2*SUMPRODUCT($C$42:$J$42,T37:AA37)   +   SUMPRODUCT(T37:AA37,T37:AA37)   )   /   COUNT(T37:AA37)   )</f>
        <v>1.18195944092007</v>
      </c>
      <c r="AE37" s="128" t="n">
        <f aca="false">RANK(AD37,$AD$26:$AD$41,0)</f>
        <v>7</v>
      </c>
    </row>
    <row r="38" customFormat="false" ht="12.8" hidden="false" customHeight="false" outlineLevel="0" collapsed="false">
      <c r="A38" s="124" t="s">
        <v>71</v>
      </c>
      <c r="B38" s="125" t="n">
        <v>2015</v>
      </c>
      <c r="C38" s="126" t="n">
        <f aca="false">normalizacje!B34</f>
        <v>0.431333522888826</v>
      </c>
      <c r="D38" s="126" t="n">
        <f aca="false">normalizacje!C34</f>
        <v>0.19047619047619</v>
      </c>
      <c r="E38" s="126" t="n">
        <f aca="false">normalizacje!D34</f>
        <v>0.293975903614458</v>
      </c>
      <c r="F38" s="126" t="n">
        <f aca="false">normalizacje!E34</f>
        <v>0.125</v>
      </c>
      <c r="G38" s="126" t="n">
        <f aca="false">normalizacje!F34</f>
        <v>1</v>
      </c>
      <c r="H38" s="126" t="n">
        <f aca="false">normalizacje!G34</f>
        <v>1</v>
      </c>
      <c r="I38" s="126" t="n">
        <f aca="false">normalizacje!H34</f>
        <v>1</v>
      </c>
      <c r="J38" s="126" t="n">
        <f aca="false">normalizacje!I34</f>
        <v>0.575471698113207</v>
      </c>
      <c r="K38" s="127" t="n">
        <f aca="false">SUMPRODUCT($C$8:$J$8,C38:J38)</f>
        <v>0.577032164386585</v>
      </c>
      <c r="L38" s="128" t="n">
        <f aca="false">RANK(K38,$K$26:$K$41,0)</f>
        <v>6</v>
      </c>
      <c r="M38" s="127" t="n">
        <f aca="false">SQRT(   (   SUMPRODUCT($C$42:$J$42,$C$42:$J$42)   -2*SUMPRODUCT($C$42:$J$42,C38:J38)   +   SUMPRODUCT(C38:J38,C38:J38)   )   /   COUNT(C38:J38)   )</f>
        <v>0.619232638746571</v>
      </c>
      <c r="N38" s="128" t="n">
        <f aca="false">RANK(M38,$M$26:$M$41,0)</f>
        <v>2</v>
      </c>
      <c r="R38" s="124" t="s">
        <v>71</v>
      </c>
      <c r="S38" s="125" t="n">
        <v>2015</v>
      </c>
      <c r="T38" s="126" t="n">
        <f aca="false">normalizacje!N34</f>
        <v>-0.0114906836066166</v>
      </c>
      <c r="U38" s="126" t="n">
        <f aca="false">normalizacje!O34</f>
        <v>-0.720603758577674</v>
      </c>
      <c r="V38" s="126" t="n">
        <f aca="false">normalizacje!P34</f>
        <v>-0.672702157373471</v>
      </c>
      <c r="W38" s="126" t="n">
        <f aca="false">normalizacje!Q34</f>
        <v>-1.12417120972771</v>
      </c>
      <c r="X38" s="126" t="n">
        <f aca="false">normalizacje!R34</f>
        <v>1.82841784220171</v>
      </c>
      <c r="Y38" s="126" t="n">
        <f aca="false">normalizacje!S34</f>
        <v>1.56250200641926</v>
      </c>
      <c r="Z38" s="126" t="n">
        <f aca="false">normalizacje!T34</f>
        <v>2.19263003729644</v>
      </c>
      <c r="AA38" s="126" t="n">
        <f aca="false">normalizacje!U34</f>
        <v>0.352213613550304</v>
      </c>
      <c r="AB38" s="127" t="n">
        <f aca="false">SUMPRODUCT($T$8:$AA$8,T38:AA38)</f>
        <v>0.42584946127278</v>
      </c>
      <c r="AC38" s="128" t="n">
        <f aca="false">RANK(AB38,$AB$26:$AB$41,0)</f>
        <v>5</v>
      </c>
      <c r="AD38" s="127" t="n">
        <f aca="false">SQRT(   (   SUMPRODUCT($C$42:$J$42,$C$42:$J$42)   -2*SUMPRODUCT($C$42:$J$42,T38:AA38)   +   SUMPRODUCT(T38:AA38,T38:AA38)   )   /   COUNT(T38:AA38)   )</f>
        <v>1.2831746009254</v>
      </c>
      <c r="AE38" s="128" t="n">
        <f aca="false">RANK(AD38,$AD$26:$AD$41,0)</f>
        <v>4</v>
      </c>
    </row>
    <row r="39" customFormat="false" ht="12.8" hidden="false" customHeight="false" outlineLevel="0" collapsed="false">
      <c r="A39" s="124" t="s">
        <v>72</v>
      </c>
      <c r="B39" s="125" t="n">
        <v>2015</v>
      </c>
      <c r="C39" s="126" t="n">
        <f aca="false">normalizacje!B35</f>
        <v>0.115723628092124</v>
      </c>
      <c r="D39" s="126" t="n">
        <f aca="false">normalizacje!C35</f>
        <v>1</v>
      </c>
      <c r="E39" s="126" t="n">
        <f aca="false">normalizacje!D35</f>
        <v>0.0385542168674699</v>
      </c>
      <c r="F39" s="126" t="n">
        <f aca="false">normalizacje!E35</f>
        <v>0.8125</v>
      </c>
      <c r="G39" s="126" t="n">
        <f aca="false">normalizacje!F35</f>
        <v>0.398611111111111</v>
      </c>
      <c r="H39" s="126" t="n">
        <f aca="false">normalizacje!G35</f>
        <v>0.666666666666667</v>
      </c>
      <c r="I39" s="126" t="n">
        <f aca="false">normalizacje!H35</f>
        <v>0.294117647058823</v>
      </c>
      <c r="J39" s="126" t="n">
        <f aca="false">normalizacje!I35</f>
        <v>0.19811320754717</v>
      </c>
      <c r="K39" s="127" t="n">
        <f aca="false">SUMPRODUCT($C$8:$J$8,C39:J39)</f>
        <v>0.440535809667921</v>
      </c>
      <c r="L39" s="128" t="n">
        <f aca="false">RANK(K39,$K$26:$K$41,0)</f>
        <v>11</v>
      </c>
      <c r="M39" s="127" t="n">
        <f aca="false">SQRT(   (   SUMPRODUCT($C$42:$J$42,$C$42:$J$42)   -2*SUMPRODUCT($C$42:$J$42,C39:J39)   +   SUMPRODUCT(C39:J39,C39:J39)   )   /   COUNT(C39:J39)   )</f>
        <v>0.611727284450608</v>
      </c>
      <c r="N39" s="128" t="n">
        <f aca="false">RANK(M39,$M$26:$M$41,0)</f>
        <v>3</v>
      </c>
      <c r="R39" s="124" t="s">
        <v>72</v>
      </c>
      <c r="S39" s="125" t="n">
        <v>2015</v>
      </c>
      <c r="T39" s="126" t="n">
        <f aca="false">normalizacje!N35</f>
        <v>-1.11459630984171</v>
      </c>
      <c r="U39" s="126" t="n">
        <f aca="false">normalizacje!O35</f>
        <v>2.34196221537743</v>
      </c>
      <c r="V39" s="126" t="n">
        <f aca="false">normalizacje!P35</f>
        <v>-1.60291239700283</v>
      </c>
      <c r="W39" s="126" t="n">
        <f aca="false">normalizacje!Q35</f>
        <v>1.33364410595026</v>
      </c>
      <c r="X39" s="126" t="n">
        <f aca="false">normalizacje!R35</f>
        <v>-0.519657381075265</v>
      </c>
      <c r="Y39" s="126" t="n">
        <f aca="false">normalizacje!S35</f>
        <v>0.28044907807525</v>
      </c>
      <c r="Z39" s="126" t="n">
        <f aca="false">normalizacje!T35</f>
        <v>-0.530722849997898</v>
      </c>
      <c r="AA39" s="126" t="n">
        <f aca="false">normalizacje!U35</f>
        <v>-1.15056447093101</v>
      </c>
      <c r="AB39" s="127" t="n">
        <f aca="false">SUMPRODUCT($T$8:$AA$8,T39:AA39)</f>
        <v>-0.120299751180721</v>
      </c>
      <c r="AC39" s="128" t="n">
        <f aca="false">RANK(AB39,$AB$26:$AB$41,0)</f>
        <v>11</v>
      </c>
      <c r="AD39" s="127" t="n">
        <f aca="false">SQRT(   (   SUMPRODUCT($C$42:$J$42,$C$42:$J$42)   -2*SUMPRODUCT($C$42:$J$42,T39:AA39)   +   SUMPRODUCT(T39:AA39,T39:AA39)   )   /   COUNT(T39:AA39)   )</f>
        <v>1.48636024268188</v>
      </c>
      <c r="AE39" s="128" t="n">
        <f aca="false">RANK(AD39,$AD$26:$AD$41,0)</f>
        <v>1</v>
      </c>
    </row>
    <row r="40" customFormat="false" ht="12.8" hidden="false" customHeight="false" outlineLevel="0" collapsed="false">
      <c r="A40" s="124" t="s">
        <v>73</v>
      </c>
      <c r="B40" s="125" t="n">
        <v>2015</v>
      </c>
      <c r="C40" s="126" t="n">
        <f aca="false">normalizacje!B36</f>
        <v>0.0324139891953369</v>
      </c>
      <c r="D40" s="126" t="n">
        <f aca="false">normalizacje!C36</f>
        <v>0.0476190476190477</v>
      </c>
      <c r="E40" s="126" t="n">
        <f aca="false">normalizacje!D36</f>
        <v>0.72289156626506</v>
      </c>
      <c r="F40" s="126" t="n">
        <f aca="false">normalizacje!E36</f>
        <v>0</v>
      </c>
      <c r="G40" s="126" t="n">
        <f aca="false">normalizacje!F36</f>
        <v>0.0506944444444444</v>
      </c>
      <c r="H40" s="126" t="n">
        <f aca="false">normalizacje!G36</f>
        <v>0.666666666666667</v>
      </c>
      <c r="I40" s="126" t="n">
        <f aca="false">normalizacje!H36</f>
        <v>0</v>
      </c>
      <c r="J40" s="126" t="n">
        <f aca="false">normalizacje!I36</f>
        <v>1</v>
      </c>
      <c r="K40" s="127" t="n">
        <f aca="false">SUMPRODUCT($C$8:$J$8,C40:J40)</f>
        <v>0.315035714273819</v>
      </c>
      <c r="L40" s="128" t="n">
        <f aca="false">RANK(K40,$K$26:$K$41,0)</f>
        <v>15</v>
      </c>
      <c r="M40" s="127" t="n">
        <f aca="false">SQRT(   (   SUMPRODUCT($C$42:$J$42,$C$42:$J$42)   -2*SUMPRODUCT($C$42:$J$42,C40:J40)   +   SUMPRODUCT(C40:J40,C40:J40)   )   /   COUNT(C40:J40)   )</f>
        <v>0.386294635325061</v>
      </c>
      <c r="N40" s="128" t="n">
        <f aca="false">RANK(M40,$M$26:$M$41,0)</f>
        <v>16</v>
      </c>
      <c r="R40" s="124" t="s">
        <v>73</v>
      </c>
      <c r="S40" s="125" t="n">
        <v>2015</v>
      </c>
      <c r="T40" s="126" t="n">
        <f aca="false">normalizacje!N36</f>
        <v>-1.40577644361367</v>
      </c>
      <c r="U40" s="126" t="n">
        <f aca="false">normalizacje!O36</f>
        <v>-1.26105657751093</v>
      </c>
      <c r="V40" s="126" t="n">
        <f aca="false">normalizacje!P36</f>
        <v>0.889348999739975</v>
      </c>
      <c r="W40" s="126" t="n">
        <f aca="false">normalizacje!Q36</f>
        <v>-1.57104672166916</v>
      </c>
      <c r="X40" s="126" t="n">
        <f aca="false">normalizacje!R36</f>
        <v>-1.87807041440294</v>
      </c>
      <c r="Y40" s="126" t="n">
        <f aca="false">normalizacje!S36</f>
        <v>0.28044907807525</v>
      </c>
      <c r="Z40" s="126" t="n">
        <f aca="false">normalizacje!T36</f>
        <v>-1.66545321970387</v>
      </c>
      <c r="AA40" s="126" t="n">
        <f aca="false">normalizacje!U36</f>
        <v>2.04283895859178</v>
      </c>
      <c r="AB40" s="127" t="n">
        <f aca="false">SUMPRODUCT($T$8:$AA$8,T40:AA40)</f>
        <v>-0.571095792561695</v>
      </c>
      <c r="AC40" s="128" t="n">
        <f aca="false">RANK(AB40,$AB$26:$AB$41,0)</f>
        <v>15</v>
      </c>
      <c r="AD40" s="127" t="n">
        <f aca="false">SQRT(   (   SUMPRODUCT($C$42:$J$42,$C$42:$J$42)   -2*SUMPRODUCT($C$42:$J$42,T40:AA40)   +   SUMPRODUCT(T40:AA40,T40:AA40)   )   /   COUNT(T40:AA40)   )</f>
        <v>1.45939756385509</v>
      </c>
      <c r="AE40" s="128" t="n">
        <f aca="false">RANK(AD40,$AD$26:$AD$41,0)</f>
        <v>2</v>
      </c>
    </row>
    <row r="41" customFormat="false" ht="12.8" hidden="false" customHeight="false" outlineLevel="0" collapsed="false">
      <c r="A41" s="124" t="s">
        <v>74</v>
      </c>
      <c r="B41" s="125" t="n">
        <v>2015</v>
      </c>
      <c r="C41" s="126" t="n">
        <f aca="false">normalizacje!B37</f>
        <v>0.349161216946261</v>
      </c>
      <c r="D41" s="126" t="n">
        <f aca="false">normalizacje!C37</f>
        <v>0.714285714285714</v>
      </c>
      <c r="E41" s="126" t="n">
        <f aca="false">normalizacje!D37</f>
        <v>0.2</v>
      </c>
      <c r="F41" s="126" t="n">
        <f aca="false">normalizacje!E37</f>
        <v>0.5</v>
      </c>
      <c r="G41" s="126" t="n">
        <f aca="false">normalizacje!F37</f>
        <v>0.26875</v>
      </c>
      <c r="H41" s="126" t="n">
        <f aca="false">normalizacje!G37</f>
        <v>0.333333333333333</v>
      </c>
      <c r="I41" s="126" t="n">
        <f aca="false">normalizacje!H37</f>
        <v>0.137254901960784</v>
      </c>
      <c r="J41" s="126" t="n">
        <f aca="false">normalizacje!I37</f>
        <v>0.566037735849056</v>
      </c>
      <c r="K41" s="127" t="n">
        <f aca="false">SUMPRODUCT($C$8:$J$8,C41:J41)</f>
        <v>0.383602862796894</v>
      </c>
      <c r="L41" s="128" t="n">
        <f aca="false">RANK(K41,$K$26:$K$41,0)</f>
        <v>13</v>
      </c>
      <c r="M41" s="127" t="n">
        <f aca="false">SQRT(   (   SUMPRODUCT($C$42:$J$42,$C$42:$J$42)   -2*SUMPRODUCT($C$42:$J$42,C41:J41)   +   SUMPRODUCT(C41:J41,C41:J41)   )   /   COUNT(C41:J41)   )</f>
        <v>0.545209394466232</v>
      </c>
      <c r="N41" s="128" t="n">
        <f aca="false">RANK(M41,$M$26:$M$41,0)</f>
        <v>9</v>
      </c>
      <c r="R41" s="124" t="s">
        <v>74</v>
      </c>
      <c r="S41" s="125" t="n">
        <v>2015</v>
      </c>
      <c r="T41" s="126" t="n">
        <f aca="false">normalizacje!N37</f>
        <v>-0.298695661968726</v>
      </c>
      <c r="U41" s="126" t="n">
        <f aca="false">normalizacje!O37</f>
        <v>1.26105657751092</v>
      </c>
      <c r="V41" s="126" t="n">
        <f aca="false">normalizacje!P37</f>
        <v>-1.01494932101069</v>
      </c>
      <c r="W41" s="126" t="n">
        <f aca="false">normalizacje!Q37</f>
        <v>0.216455326096636</v>
      </c>
      <c r="X41" s="126" t="n">
        <f aca="false">normalizacje!R37</f>
        <v>-1.02668979072052</v>
      </c>
      <c r="Y41" s="126" t="n">
        <f aca="false">normalizacje!S37</f>
        <v>-1.00160385026876</v>
      </c>
      <c r="Z41" s="126" t="n">
        <f aca="false">normalizacje!T37</f>
        <v>-1.13591238050775</v>
      </c>
      <c r="AA41" s="126" t="n">
        <f aca="false">normalizacje!U37</f>
        <v>0.314644161438271</v>
      </c>
      <c r="AB41" s="127" t="n">
        <f aca="false">SUMPRODUCT($T$8:$AA$8,T41:AA41)</f>
        <v>-0.335711867428826</v>
      </c>
      <c r="AC41" s="128" t="n">
        <f aca="false">RANK(AB41,$AB$26:$AB$41,0)</f>
        <v>13</v>
      </c>
      <c r="AD41" s="127" t="n">
        <f aca="false">SQRT(   (   SUMPRODUCT($C$42:$J$42,$C$42:$J$42)   -2*SUMPRODUCT($C$42:$J$42,T41:AA41)   +   SUMPRODUCT(T41:AA41,T41:AA41)   )   /   COUNT(T41:AA41)   )</f>
        <v>1.23673785868803</v>
      </c>
      <c r="AE41" s="128" t="n">
        <f aca="false">RANK(AD41,$AD$26:$AD$41,0)</f>
        <v>6</v>
      </c>
    </row>
    <row r="42" customFormat="false" ht="12.8" hidden="false" customHeight="false" outlineLevel="0" collapsed="false">
      <c r="A42" s="132" t="s">
        <v>137</v>
      </c>
      <c r="B42" s="132"/>
      <c r="C42" s="133" t="n">
        <f aca="false">MIN(C10:C41)</f>
        <v>0</v>
      </c>
      <c r="D42" s="133" t="n">
        <f aca="false">MIN(D10:D41)</f>
        <v>0</v>
      </c>
      <c r="E42" s="133" t="n">
        <f aca="false">MAX(E10:E41)</f>
        <v>1</v>
      </c>
      <c r="F42" s="133" t="n">
        <f aca="false">MIN(F10:F41)</f>
        <v>0</v>
      </c>
      <c r="G42" s="133" t="n">
        <f aca="false">MIN(G10:G41)</f>
        <v>0</v>
      </c>
      <c r="H42" s="133" t="n">
        <f aca="false">MAX(H10:H41)</f>
        <v>1</v>
      </c>
      <c r="I42" s="133" t="n">
        <f aca="false">MIN(I10:I41)</f>
        <v>0</v>
      </c>
      <c r="J42" s="133" t="n">
        <f aca="false">MIN(J10:J41)</f>
        <v>0</v>
      </c>
      <c r="K42" s="107"/>
      <c r="L42" s="107"/>
      <c r="M42" s="107"/>
      <c r="N42" s="107"/>
      <c r="R42" s="132" t="s">
        <v>137</v>
      </c>
      <c r="S42" s="132"/>
      <c r="T42" s="133" t="n">
        <f aca="false">MIN(T10:T41)</f>
        <v>-1.51906837279457</v>
      </c>
      <c r="U42" s="133" t="n">
        <f aca="false">MIN(U10:U41)</f>
        <v>-1.44120751715535</v>
      </c>
      <c r="V42" s="133" t="n">
        <f aca="false">MAX(V10:V41)</f>
        <v>1.89853935405484</v>
      </c>
      <c r="W42" s="133" t="n">
        <f aca="false">MIN(W10:W41)</f>
        <v>-1.57104672166916</v>
      </c>
      <c r="X42" s="133" t="n">
        <f aca="false">MIN(X10:X41)</f>
        <v>-2.0760028523928</v>
      </c>
      <c r="Y42" s="133" t="n">
        <f aca="false">MAX(Y10:Y41)</f>
        <v>1.56250200641926</v>
      </c>
      <c r="Z42" s="133" t="n">
        <f aca="false">MIN(Z10:Z41)</f>
        <v>-1.66545321970387</v>
      </c>
      <c r="AA42" s="133" t="n">
        <f aca="false">MIN(AA10:AA41)</f>
        <v>-1.9395229652837</v>
      </c>
      <c r="AB42" s="107"/>
      <c r="AC42" s="107"/>
      <c r="AD42" s="107"/>
      <c r="AE42" s="107"/>
    </row>
  </sheetData>
  <mergeCells count="23">
    <mergeCell ref="B1:O2"/>
    <mergeCell ref="R3:U6"/>
    <mergeCell ref="V3:AA6"/>
    <mergeCell ref="B4:H4"/>
    <mergeCell ref="B5:H5"/>
    <mergeCell ref="A7:B7"/>
    <mergeCell ref="R7:S7"/>
    <mergeCell ref="A8:B8"/>
    <mergeCell ref="K8:K9"/>
    <mergeCell ref="L8:L9"/>
    <mergeCell ref="M8:M9"/>
    <mergeCell ref="N8:N9"/>
    <mergeCell ref="R8:S8"/>
    <mergeCell ref="AB8:AB9"/>
    <mergeCell ref="AC8:AC9"/>
    <mergeCell ref="AD8:AD9"/>
    <mergeCell ref="AE8:AE9"/>
    <mergeCell ref="B10:B25"/>
    <mergeCell ref="S10:S25"/>
    <mergeCell ref="B26:B41"/>
    <mergeCell ref="S26:S41"/>
    <mergeCell ref="A42:B42"/>
    <mergeCell ref="R42:S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2021-11-19T20:45:25Z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