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lenevo\Downloads\"/>
    </mc:Choice>
  </mc:AlternateContent>
  <xr:revisionPtr revIDLastSave="0" documentId="8_{969E959C-2DCC-4365-824D-D887817423D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2" sheetId="7" r:id="rId1"/>
    <sheet name="Sheet3" sheetId="8" r:id="rId2"/>
    <sheet name="Invoices" sheetId="4" r:id="rId3"/>
    <sheet name="Products" sheetId="2" r:id="rId4"/>
    <sheet name="Customers" sheetId="3" r:id="rId5"/>
  </sheets>
  <definedNames>
    <definedName name="_xlnm._FilterDatabase" localSheetId="4" hidden="1">'Customers'!$A$1:$D$20</definedName>
  </definedNames>
  <calcPr calcId="191028"/>
  <pivotCaches>
    <pivotCache cacheId="9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4" l="1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103" i="4"/>
  <c r="S104" i="4"/>
  <c r="S105" i="4"/>
  <c r="S106" i="4"/>
  <c r="S107" i="4"/>
  <c r="S108" i="4"/>
  <c r="S109" i="4"/>
  <c r="S110" i="4"/>
  <c r="S111" i="4"/>
  <c r="S112" i="4"/>
  <c r="S113" i="4"/>
  <c r="S114" i="4"/>
  <c r="S115" i="4"/>
  <c r="S116" i="4"/>
  <c r="S117" i="4"/>
  <c r="S118" i="4"/>
  <c r="S119" i="4"/>
  <c r="S120" i="4"/>
  <c r="S121" i="4"/>
  <c r="S122" i="4"/>
  <c r="S123" i="4"/>
  <c r="S124" i="4"/>
  <c r="S125" i="4"/>
  <c r="S126" i="4"/>
  <c r="S127" i="4"/>
  <c r="S128" i="4"/>
  <c r="S129" i="4"/>
  <c r="S130" i="4"/>
  <c r="S131" i="4"/>
  <c r="S132" i="4"/>
  <c r="S133" i="4"/>
  <c r="S134" i="4"/>
  <c r="S135" i="4"/>
  <c r="S136" i="4"/>
  <c r="S137" i="4"/>
  <c r="S138" i="4"/>
  <c r="S139" i="4"/>
  <c r="S140" i="4"/>
  <c r="S141" i="4"/>
  <c r="S142" i="4"/>
  <c r="S143" i="4"/>
  <c r="S144" i="4"/>
  <c r="S145" i="4"/>
  <c r="S146" i="4"/>
  <c r="S147" i="4"/>
  <c r="S148" i="4"/>
  <c r="S149" i="4"/>
  <c r="S150" i="4"/>
  <c r="S151" i="4"/>
  <c r="S152" i="4"/>
  <c r="S153" i="4"/>
  <c r="S154" i="4"/>
  <c r="S155" i="4"/>
  <c r="S156" i="4"/>
  <c r="S157" i="4"/>
  <c r="S158" i="4"/>
  <c r="S159" i="4"/>
  <c r="S160" i="4"/>
  <c r="S161" i="4"/>
  <c r="S162" i="4"/>
  <c r="S163" i="4"/>
  <c r="S164" i="4"/>
  <c r="S165" i="4"/>
  <c r="S166" i="4"/>
  <c r="S167" i="4"/>
  <c r="S168" i="4"/>
  <c r="S169" i="4"/>
  <c r="S170" i="4"/>
  <c r="S171" i="4"/>
  <c r="S172" i="4"/>
  <c r="S173" i="4"/>
  <c r="S174" i="4"/>
  <c r="S175" i="4"/>
  <c r="S176" i="4"/>
  <c r="S177" i="4"/>
  <c r="S178" i="4"/>
  <c r="S179" i="4"/>
  <c r="S180" i="4"/>
  <c r="S181" i="4"/>
  <c r="S182" i="4"/>
  <c r="S183" i="4"/>
  <c r="S184" i="4"/>
  <c r="S185" i="4"/>
  <c r="S186" i="4"/>
  <c r="S187" i="4"/>
  <c r="S188" i="4"/>
  <c r="S189" i="4"/>
  <c r="S190" i="4"/>
  <c r="S191" i="4"/>
  <c r="S192" i="4"/>
  <c r="S193" i="4"/>
  <c r="S194" i="4"/>
  <c r="S195" i="4"/>
  <c r="S196" i="4"/>
  <c r="S197" i="4"/>
  <c r="S198" i="4"/>
  <c r="S199" i="4"/>
  <c r="S200" i="4"/>
  <c r="S201" i="4"/>
  <c r="S202" i="4"/>
  <c r="S203" i="4"/>
  <c r="S204" i="4"/>
  <c r="S205" i="4"/>
  <c r="S206" i="4"/>
  <c r="S207" i="4"/>
  <c r="S208" i="4"/>
  <c r="S209" i="4"/>
  <c r="S210" i="4"/>
  <c r="S211" i="4"/>
  <c r="S212" i="4"/>
  <c r="S213" i="4"/>
  <c r="S214" i="4"/>
  <c r="S215" i="4"/>
  <c r="S216" i="4"/>
  <c r="S217" i="4"/>
  <c r="S218" i="4"/>
  <c r="S219" i="4"/>
  <c r="S220" i="4"/>
  <c r="S221" i="4"/>
  <c r="S222" i="4"/>
  <c r="S223" i="4"/>
  <c r="S224" i="4"/>
  <c r="S225" i="4"/>
  <c r="S226" i="4"/>
  <c r="S227" i="4"/>
  <c r="S228" i="4"/>
  <c r="S229" i="4"/>
  <c r="S230" i="4"/>
  <c r="S231" i="4"/>
  <c r="S232" i="4"/>
  <c r="S233" i="4"/>
  <c r="S234" i="4"/>
  <c r="S235" i="4"/>
  <c r="S236" i="4"/>
  <c r="S237" i="4"/>
  <c r="S238" i="4"/>
  <c r="S239" i="4"/>
  <c r="S240" i="4"/>
  <c r="S241" i="4"/>
  <c r="S242" i="4"/>
  <c r="S243" i="4"/>
  <c r="S244" i="4"/>
  <c r="S245" i="4"/>
  <c r="S246" i="4"/>
  <c r="S247" i="4"/>
  <c r="S248" i="4"/>
  <c r="S249" i="4"/>
  <c r="S250" i="4"/>
  <c r="S251" i="4"/>
  <c r="S252" i="4"/>
  <c r="S253" i="4"/>
  <c r="S254" i="4"/>
  <c r="S255" i="4"/>
  <c r="S256" i="4"/>
  <c r="S257" i="4"/>
  <c r="S258" i="4"/>
  <c r="S259" i="4"/>
  <c r="S260" i="4"/>
  <c r="S261" i="4"/>
  <c r="S262" i="4"/>
  <c r="S263" i="4"/>
  <c r="S264" i="4"/>
  <c r="S265" i="4"/>
  <c r="S266" i="4"/>
  <c r="S267" i="4"/>
  <c r="S268" i="4"/>
  <c r="S269" i="4"/>
  <c r="S270" i="4"/>
  <c r="S271" i="4"/>
  <c r="S272" i="4"/>
  <c r="S273" i="4"/>
  <c r="S274" i="4"/>
  <c r="S275" i="4"/>
  <c r="S276" i="4"/>
  <c r="S277" i="4"/>
  <c r="S278" i="4"/>
  <c r="S279" i="4"/>
  <c r="S280" i="4"/>
  <c r="S281" i="4"/>
  <c r="S282" i="4"/>
  <c r="S283" i="4"/>
  <c r="S284" i="4"/>
  <c r="S285" i="4"/>
  <c r="S286" i="4"/>
  <c r="S287" i="4"/>
  <c r="S288" i="4"/>
  <c r="S289" i="4"/>
  <c r="S290" i="4"/>
  <c r="S291" i="4"/>
  <c r="S292" i="4"/>
  <c r="S293" i="4"/>
  <c r="S294" i="4"/>
  <c r="S295" i="4"/>
  <c r="S296" i="4"/>
  <c r="S297" i="4"/>
  <c r="S298" i="4"/>
  <c r="S299" i="4"/>
  <c r="S300" i="4"/>
  <c r="S301" i="4"/>
  <c r="S302" i="4"/>
  <c r="S303" i="4"/>
  <c r="S304" i="4"/>
  <c r="S305" i="4"/>
  <c r="S306" i="4"/>
  <c r="S307" i="4"/>
  <c r="S308" i="4"/>
  <c r="S309" i="4"/>
  <c r="S310" i="4"/>
  <c r="S311" i="4"/>
  <c r="S312" i="4"/>
  <c r="S313" i="4"/>
  <c r="S314" i="4"/>
  <c r="S315" i="4"/>
  <c r="S316" i="4"/>
  <c r="S317" i="4"/>
  <c r="S318" i="4"/>
  <c r="S319" i="4"/>
  <c r="S320" i="4"/>
  <c r="S321" i="4"/>
  <c r="S322" i="4"/>
  <c r="S323" i="4"/>
  <c r="S324" i="4"/>
  <c r="S325" i="4"/>
  <c r="S326" i="4"/>
  <c r="S327" i="4"/>
  <c r="S328" i="4"/>
  <c r="S329" i="4"/>
  <c r="S330" i="4"/>
  <c r="S331" i="4"/>
  <c r="S332" i="4"/>
  <c r="S333" i="4"/>
  <c r="S334" i="4"/>
  <c r="S335" i="4"/>
  <c r="S336" i="4"/>
  <c r="S337" i="4"/>
  <c r="S338" i="4"/>
  <c r="S339" i="4"/>
  <c r="S340" i="4"/>
  <c r="S341" i="4"/>
  <c r="S342" i="4"/>
  <c r="S343" i="4"/>
  <c r="S344" i="4"/>
  <c r="S345" i="4"/>
  <c r="S346" i="4"/>
  <c r="S347" i="4"/>
  <c r="S348" i="4"/>
  <c r="S349" i="4"/>
  <c r="S350" i="4"/>
  <c r="S351" i="4"/>
  <c r="S352" i="4"/>
  <c r="S353" i="4"/>
  <c r="S354" i="4"/>
  <c r="S355" i="4"/>
  <c r="S356" i="4"/>
  <c r="S357" i="4"/>
  <c r="S358" i="4"/>
  <c r="S359" i="4"/>
  <c r="S360" i="4"/>
  <c r="S361" i="4"/>
  <c r="S362" i="4"/>
  <c r="S363" i="4"/>
  <c r="S364" i="4"/>
  <c r="S365" i="4"/>
  <c r="S366" i="4"/>
  <c r="S367" i="4"/>
  <c r="S368" i="4"/>
  <c r="S369" i="4"/>
  <c r="S370" i="4"/>
  <c r="S371" i="4"/>
  <c r="S372" i="4"/>
  <c r="S373" i="4"/>
  <c r="S374" i="4"/>
  <c r="S375" i="4"/>
  <c r="S376" i="4"/>
  <c r="S377" i="4"/>
  <c r="S378" i="4"/>
  <c r="S379" i="4"/>
  <c r="S380" i="4"/>
  <c r="S381" i="4"/>
  <c r="S382" i="4"/>
  <c r="S383" i="4"/>
  <c r="S384" i="4"/>
  <c r="S385" i="4"/>
  <c r="S386" i="4"/>
  <c r="S387" i="4"/>
  <c r="S388" i="4"/>
  <c r="S389" i="4"/>
  <c r="S390" i="4"/>
  <c r="S391" i="4"/>
  <c r="S392" i="4"/>
  <c r="S393" i="4"/>
  <c r="S394" i="4"/>
  <c r="S395" i="4"/>
  <c r="S396" i="4"/>
  <c r="S397" i="4"/>
  <c r="S398" i="4"/>
  <c r="S399" i="4"/>
  <c r="S400" i="4"/>
  <c r="S401" i="4"/>
  <c r="S402" i="4"/>
  <c r="S403" i="4"/>
  <c r="S404" i="4"/>
  <c r="S405" i="4"/>
  <c r="S406" i="4"/>
  <c r="S407" i="4"/>
  <c r="S408" i="4"/>
  <c r="S409" i="4"/>
  <c r="S410" i="4"/>
  <c r="S411" i="4"/>
  <c r="S412" i="4"/>
  <c r="S413" i="4"/>
  <c r="S414" i="4"/>
  <c r="S415" i="4"/>
  <c r="S416" i="4"/>
  <c r="S417" i="4"/>
  <c r="S418" i="4"/>
  <c r="S419" i="4"/>
  <c r="S420" i="4"/>
  <c r="S421" i="4"/>
  <c r="S422" i="4"/>
  <c r="S423" i="4"/>
  <c r="S424" i="4"/>
  <c r="S425" i="4"/>
  <c r="S426" i="4"/>
  <c r="S427" i="4"/>
  <c r="S428" i="4"/>
  <c r="S429" i="4"/>
  <c r="S430" i="4"/>
  <c r="S431" i="4"/>
  <c r="S432" i="4"/>
  <c r="S433" i="4"/>
  <c r="S434" i="4"/>
  <c r="S435" i="4"/>
  <c r="S436" i="4"/>
  <c r="S437" i="4"/>
  <c r="S438" i="4"/>
  <c r="S439" i="4"/>
  <c r="S440" i="4"/>
  <c r="S441" i="4"/>
  <c r="S442" i="4"/>
  <c r="S443" i="4"/>
  <c r="S444" i="4"/>
  <c r="S445" i="4"/>
  <c r="S446" i="4"/>
  <c r="S447" i="4"/>
  <c r="S448" i="4"/>
  <c r="S449" i="4"/>
  <c r="S450" i="4"/>
  <c r="S451" i="4"/>
  <c r="S452" i="4"/>
  <c r="S453" i="4"/>
  <c r="S454" i="4"/>
  <c r="S455" i="4"/>
  <c r="S456" i="4"/>
  <c r="S457" i="4"/>
  <c r="S458" i="4"/>
  <c r="S459" i="4"/>
  <c r="S460" i="4"/>
  <c r="S461" i="4"/>
  <c r="S462" i="4"/>
  <c r="S463" i="4"/>
  <c r="S464" i="4"/>
  <c r="S465" i="4"/>
  <c r="S466" i="4"/>
  <c r="S467" i="4"/>
  <c r="S468" i="4"/>
  <c r="S469" i="4"/>
  <c r="S470" i="4"/>
  <c r="S471" i="4"/>
  <c r="S472" i="4"/>
  <c r="S473" i="4"/>
  <c r="S474" i="4"/>
  <c r="S475" i="4"/>
  <c r="S476" i="4"/>
  <c r="S477" i="4"/>
  <c r="S478" i="4"/>
  <c r="S479" i="4"/>
  <c r="S480" i="4"/>
  <c r="S481" i="4"/>
  <c r="S482" i="4"/>
  <c r="S483" i="4"/>
  <c r="S484" i="4"/>
  <c r="S485" i="4"/>
  <c r="S486" i="4"/>
  <c r="S487" i="4"/>
  <c r="S488" i="4"/>
  <c r="S489" i="4"/>
  <c r="S490" i="4"/>
  <c r="S491" i="4"/>
  <c r="S492" i="4"/>
  <c r="S493" i="4"/>
  <c r="S494" i="4"/>
  <c r="S495" i="4"/>
  <c r="S496" i="4"/>
  <c r="S497" i="4"/>
  <c r="S498" i="4"/>
  <c r="S499" i="4"/>
  <c r="S500" i="4"/>
  <c r="S501" i="4"/>
  <c r="S502" i="4"/>
  <c r="S503" i="4"/>
  <c r="S504" i="4"/>
  <c r="S505" i="4"/>
  <c r="S506" i="4"/>
  <c r="S507" i="4"/>
  <c r="S508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2" i="4"/>
  <c r="F2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4" i="4"/>
  <c r="F5" i="4"/>
  <c r="F6" i="4"/>
  <c r="F3" i="4"/>
  <c r="O2" i="4"/>
  <c r="Q2" i="4" s="1"/>
  <c r="O3" i="4"/>
  <c r="Q3" i="4" s="1"/>
  <c r="O4" i="4"/>
  <c r="Q4" i="4" s="1"/>
  <c r="O5" i="4"/>
  <c r="Q5" i="4" s="1"/>
  <c r="O6" i="4"/>
  <c r="Q6" i="4" s="1"/>
  <c r="O7" i="4"/>
  <c r="Q7" i="4" s="1"/>
  <c r="O8" i="4"/>
  <c r="Q8" i="4" s="1"/>
  <c r="O9" i="4"/>
  <c r="Q9" i="4" s="1"/>
  <c r="O10" i="4"/>
  <c r="Q10" i="4" s="1"/>
  <c r="O11" i="4"/>
  <c r="Q11" i="4" s="1"/>
  <c r="O12" i="4"/>
  <c r="Q12" i="4" s="1"/>
  <c r="O13" i="4"/>
  <c r="Q13" i="4" s="1"/>
  <c r="O14" i="4"/>
  <c r="Q14" i="4" s="1"/>
  <c r="O15" i="4"/>
  <c r="Q15" i="4" s="1"/>
  <c r="O16" i="4"/>
  <c r="Q16" i="4" s="1"/>
  <c r="O17" i="4"/>
  <c r="Q17" i="4" s="1"/>
  <c r="O18" i="4"/>
  <c r="Q18" i="4" s="1"/>
  <c r="O19" i="4"/>
  <c r="Q19" i="4" s="1"/>
  <c r="O20" i="4"/>
  <c r="Q20" i="4" s="1"/>
  <c r="O21" i="4"/>
  <c r="Q21" i="4" s="1"/>
  <c r="O22" i="4"/>
  <c r="Q22" i="4" s="1"/>
  <c r="O23" i="4"/>
  <c r="Q23" i="4" s="1"/>
  <c r="O24" i="4"/>
  <c r="Q24" i="4" s="1"/>
  <c r="O25" i="4"/>
  <c r="Q25" i="4" s="1"/>
  <c r="O26" i="4"/>
  <c r="Q26" i="4" s="1"/>
  <c r="O27" i="4"/>
  <c r="Q27" i="4" s="1"/>
  <c r="O28" i="4"/>
  <c r="Q28" i="4" s="1"/>
  <c r="O29" i="4"/>
  <c r="Q29" i="4" s="1"/>
  <c r="O30" i="4"/>
  <c r="Q30" i="4" s="1"/>
  <c r="O31" i="4"/>
  <c r="Q31" i="4" s="1"/>
  <c r="O32" i="4"/>
  <c r="Q32" i="4" s="1"/>
  <c r="O33" i="4"/>
  <c r="Q33" i="4" s="1"/>
  <c r="O34" i="4"/>
  <c r="Q34" i="4" s="1"/>
  <c r="O35" i="4"/>
  <c r="Q35" i="4" s="1"/>
  <c r="O36" i="4"/>
  <c r="Q36" i="4" s="1"/>
  <c r="O37" i="4"/>
  <c r="Q37" i="4" s="1"/>
  <c r="O38" i="4"/>
  <c r="Q38" i="4" s="1"/>
  <c r="O39" i="4"/>
  <c r="Q39" i="4" s="1"/>
  <c r="O40" i="4"/>
  <c r="Q40" i="4" s="1"/>
  <c r="O41" i="4"/>
  <c r="Q41" i="4" s="1"/>
  <c r="O42" i="4"/>
  <c r="Q42" i="4" s="1"/>
  <c r="O43" i="4"/>
  <c r="Q43" i="4" s="1"/>
  <c r="O44" i="4"/>
  <c r="Q44" i="4" s="1"/>
  <c r="O45" i="4"/>
  <c r="Q45" i="4" s="1"/>
  <c r="O46" i="4"/>
  <c r="Q46" i="4" s="1"/>
  <c r="O47" i="4"/>
  <c r="Q47" i="4" s="1"/>
  <c r="O48" i="4"/>
  <c r="Q48" i="4" s="1"/>
  <c r="O49" i="4"/>
  <c r="Q49" i="4" s="1"/>
  <c r="O50" i="4"/>
  <c r="Q50" i="4" s="1"/>
  <c r="O51" i="4"/>
  <c r="Q51" i="4" s="1"/>
  <c r="O52" i="4"/>
  <c r="Q52" i="4" s="1"/>
  <c r="O53" i="4"/>
  <c r="Q53" i="4" s="1"/>
  <c r="O54" i="4"/>
  <c r="Q54" i="4" s="1"/>
  <c r="O55" i="4"/>
  <c r="Q55" i="4" s="1"/>
  <c r="O56" i="4"/>
  <c r="Q56" i="4" s="1"/>
  <c r="O57" i="4"/>
  <c r="Q57" i="4" s="1"/>
  <c r="O58" i="4"/>
  <c r="Q58" i="4" s="1"/>
  <c r="O59" i="4"/>
  <c r="Q59" i="4" s="1"/>
  <c r="O60" i="4"/>
  <c r="Q60" i="4" s="1"/>
  <c r="O61" i="4"/>
  <c r="Q61" i="4" s="1"/>
  <c r="O62" i="4"/>
  <c r="Q62" i="4" s="1"/>
  <c r="O63" i="4"/>
  <c r="Q63" i="4" s="1"/>
  <c r="O64" i="4"/>
  <c r="Q64" i="4" s="1"/>
  <c r="O65" i="4"/>
  <c r="Q65" i="4" s="1"/>
  <c r="O66" i="4"/>
  <c r="Q66" i="4" s="1"/>
  <c r="O67" i="4"/>
  <c r="Q67" i="4" s="1"/>
  <c r="O68" i="4"/>
  <c r="Q68" i="4" s="1"/>
  <c r="O69" i="4"/>
  <c r="Q69" i="4" s="1"/>
  <c r="O70" i="4"/>
  <c r="Q70" i="4" s="1"/>
  <c r="O71" i="4"/>
  <c r="Q71" i="4" s="1"/>
  <c r="O72" i="4"/>
  <c r="Q72" i="4" s="1"/>
  <c r="O73" i="4"/>
  <c r="Q73" i="4" s="1"/>
  <c r="O74" i="4"/>
  <c r="Q74" i="4" s="1"/>
  <c r="O75" i="4"/>
  <c r="Q75" i="4" s="1"/>
  <c r="O76" i="4"/>
  <c r="Q76" i="4" s="1"/>
  <c r="O77" i="4"/>
  <c r="Q77" i="4" s="1"/>
  <c r="O78" i="4"/>
  <c r="Q78" i="4" s="1"/>
  <c r="O79" i="4"/>
  <c r="Q79" i="4" s="1"/>
  <c r="O80" i="4"/>
  <c r="Q80" i="4" s="1"/>
  <c r="O81" i="4"/>
  <c r="Q81" i="4" s="1"/>
  <c r="O82" i="4"/>
  <c r="Q82" i="4" s="1"/>
  <c r="O83" i="4"/>
  <c r="Q83" i="4" s="1"/>
  <c r="O84" i="4"/>
  <c r="Q84" i="4" s="1"/>
  <c r="O85" i="4"/>
  <c r="Q85" i="4" s="1"/>
  <c r="O86" i="4"/>
  <c r="Q86" i="4" s="1"/>
  <c r="O87" i="4"/>
  <c r="Q87" i="4" s="1"/>
  <c r="O88" i="4"/>
  <c r="Q88" i="4" s="1"/>
  <c r="O89" i="4"/>
  <c r="Q89" i="4" s="1"/>
  <c r="O90" i="4"/>
  <c r="Q90" i="4" s="1"/>
  <c r="O91" i="4"/>
  <c r="Q91" i="4" s="1"/>
  <c r="O92" i="4"/>
  <c r="Q92" i="4" s="1"/>
  <c r="O93" i="4"/>
  <c r="Q93" i="4" s="1"/>
  <c r="O94" i="4"/>
  <c r="Q94" i="4" s="1"/>
  <c r="O95" i="4"/>
  <c r="Q95" i="4" s="1"/>
  <c r="O96" i="4"/>
  <c r="Q96" i="4" s="1"/>
  <c r="O97" i="4"/>
  <c r="Q97" i="4" s="1"/>
  <c r="O98" i="4"/>
  <c r="Q98" i="4" s="1"/>
  <c r="O99" i="4"/>
  <c r="Q99" i="4" s="1"/>
  <c r="O100" i="4"/>
  <c r="Q100" i="4" s="1"/>
  <c r="O101" i="4"/>
  <c r="Q101" i="4" s="1"/>
  <c r="O102" i="4"/>
  <c r="Q102" i="4" s="1"/>
  <c r="O103" i="4"/>
  <c r="Q103" i="4" s="1"/>
  <c r="O104" i="4"/>
  <c r="Q104" i="4" s="1"/>
  <c r="O105" i="4"/>
  <c r="Q105" i="4" s="1"/>
  <c r="O106" i="4"/>
  <c r="Q106" i="4" s="1"/>
  <c r="O107" i="4"/>
  <c r="Q107" i="4" s="1"/>
  <c r="O108" i="4"/>
  <c r="Q108" i="4" s="1"/>
  <c r="O109" i="4"/>
  <c r="Q109" i="4" s="1"/>
  <c r="O110" i="4"/>
  <c r="Q110" i="4" s="1"/>
  <c r="O111" i="4"/>
  <c r="Q111" i="4" s="1"/>
  <c r="O112" i="4"/>
  <c r="Q112" i="4" s="1"/>
  <c r="O113" i="4"/>
  <c r="Q113" i="4" s="1"/>
  <c r="O114" i="4"/>
  <c r="Q114" i="4" s="1"/>
  <c r="O115" i="4"/>
  <c r="Q115" i="4" s="1"/>
  <c r="O116" i="4"/>
  <c r="Q116" i="4" s="1"/>
  <c r="O117" i="4"/>
  <c r="Q117" i="4" s="1"/>
  <c r="O118" i="4"/>
  <c r="Q118" i="4" s="1"/>
  <c r="O119" i="4"/>
  <c r="Q119" i="4" s="1"/>
  <c r="O120" i="4"/>
  <c r="Q120" i="4" s="1"/>
  <c r="O121" i="4"/>
  <c r="Q121" i="4" s="1"/>
  <c r="O122" i="4"/>
  <c r="Q122" i="4" s="1"/>
  <c r="O123" i="4"/>
  <c r="Q123" i="4" s="1"/>
  <c r="O124" i="4"/>
  <c r="Q124" i="4" s="1"/>
  <c r="O125" i="4"/>
  <c r="Q125" i="4" s="1"/>
  <c r="O126" i="4"/>
  <c r="Q126" i="4" s="1"/>
  <c r="O127" i="4"/>
  <c r="Q127" i="4" s="1"/>
  <c r="O128" i="4"/>
  <c r="Q128" i="4" s="1"/>
  <c r="O129" i="4"/>
  <c r="Q129" i="4" s="1"/>
  <c r="O130" i="4"/>
  <c r="Q130" i="4" s="1"/>
  <c r="O131" i="4"/>
  <c r="Q131" i="4" s="1"/>
  <c r="O132" i="4"/>
  <c r="Q132" i="4" s="1"/>
  <c r="O133" i="4"/>
  <c r="Q133" i="4" s="1"/>
  <c r="O134" i="4"/>
  <c r="Q134" i="4" s="1"/>
  <c r="O135" i="4"/>
  <c r="Q135" i="4" s="1"/>
  <c r="O136" i="4"/>
  <c r="Q136" i="4" s="1"/>
  <c r="O137" i="4"/>
  <c r="Q137" i="4" s="1"/>
  <c r="O138" i="4"/>
  <c r="Q138" i="4" s="1"/>
  <c r="O139" i="4"/>
  <c r="Q139" i="4" s="1"/>
  <c r="O140" i="4"/>
  <c r="Q140" i="4" s="1"/>
  <c r="O141" i="4"/>
  <c r="Q141" i="4" s="1"/>
  <c r="O142" i="4"/>
  <c r="Q142" i="4" s="1"/>
  <c r="O143" i="4"/>
  <c r="Q143" i="4" s="1"/>
  <c r="O144" i="4"/>
  <c r="Q144" i="4" s="1"/>
  <c r="O145" i="4"/>
  <c r="Q145" i="4" s="1"/>
  <c r="O146" i="4"/>
  <c r="Q146" i="4" s="1"/>
  <c r="O147" i="4"/>
  <c r="Q147" i="4" s="1"/>
  <c r="O148" i="4"/>
  <c r="Q148" i="4" s="1"/>
  <c r="O149" i="4"/>
  <c r="Q149" i="4" s="1"/>
  <c r="O150" i="4"/>
  <c r="Q150" i="4" s="1"/>
  <c r="O151" i="4"/>
  <c r="Q151" i="4" s="1"/>
  <c r="O152" i="4"/>
  <c r="Q152" i="4" s="1"/>
  <c r="O153" i="4"/>
  <c r="Q153" i="4" s="1"/>
  <c r="O154" i="4"/>
  <c r="Q154" i="4" s="1"/>
  <c r="O155" i="4"/>
  <c r="Q155" i="4" s="1"/>
  <c r="O156" i="4"/>
  <c r="Q156" i="4" s="1"/>
  <c r="O157" i="4"/>
  <c r="Q157" i="4" s="1"/>
  <c r="O158" i="4"/>
  <c r="Q158" i="4" s="1"/>
  <c r="O159" i="4"/>
  <c r="Q159" i="4" s="1"/>
  <c r="O160" i="4"/>
  <c r="Q160" i="4" s="1"/>
  <c r="O161" i="4"/>
  <c r="Q161" i="4" s="1"/>
  <c r="O162" i="4"/>
  <c r="Q162" i="4" s="1"/>
  <c r="O163" i="4"/>
  <c r="Q163" i="4" s="1"/>
  <c r="O164" i="4"/>
  <c r="Q164" i="4" s="1"/>
  <c r="O165" i="4"/>
  <c r="Q165" i="4" s="1"/>
  <c r="O166" i="4"/>
  <c r="Q166" i="4" s="1"/>
  <c r="O167" i="4"/>
  <c r="Q167" i="4" s="1"/>
  <c r="O168" i="4"/>
  <c r="Q168" i="4" s="1"/>
  <c r="O169" i="4"/>
  <c r="Q169" i="4" s="1"/>
  <c r="O170" i="4"/>
  <c r="Q170" i="4" s="1"/>
  <c r="O171" i="4"/>
  <c r="Q171" i="4" s="1"/>
  <c r="O172" i="4"/>
  <c r="Q172" i="4" s="1"/>
  <c r="O173" i="4"/>
  <c r="Q173" i="4" s="1"/>
  <c r="O174" i="4"/>
  <c r="Q174" i="4" s="1"/>
  <c r="O175" i="4"/>
  <c r="Q175" i="4" s="1"/>
  <c r="O176" i="4"/>
  <c r="Q176" i="4" s="1"/>
  <c r="O177" i="4"/>
  <c r="Q177" i="4" s="1"/>
  <c r="O178" i="4"/>
  <c r="Q178" i="4" s="1"/>
  <c r="O179" i="4"/>
  <c r="Q179" i="4" s="1"/>
  <c r="O180" i="4"/>
  <c r="Q180" i="4" s="1"/>
  <c r="O181" i="4"/>
  <c r="Q181" i="4" s="1"/>
  <c r="O182" i="4"/>
  <c r="Q182" i="4" s="1"/>
  <c r="O183" i="4"/>
  <c r="Q183" i="4" s="1"/>
  <c r="O184" i="4"/>
  <c r="Q184" i="4" s="1"/>
  <c r="O185" i="4"/>
  <c r="Q185" i="4" s="1"/>
  <c r="O186" i="4"/>
  <c r="Q186" i="4" s="1"/>
  <c r="O187" i="4"/>
  <c r="Q187" i="4" s="1"/>
  <c r="O188" i="4"/>
  <c r="Q188" i="4" s="1"/>
  <c r="O189" i="4"/>
  <c r="Q189" i="4" s="1"/>
  <c r="O190" i="4"/>
  <c r="Q190" i="4" s="1"/>
  <c r="O191" i="4"/>
  <c r="Q191" i="4" s="1"/>
  <c r="O192" i="4"/>
  <c r="Q192" i="4" s="1"/>
  <c r="O193" i="4"/>
  <c r="Q193" i="4" s="1"/>
  <c r="O194" i="4"/>
  <c r="Q194" i="4" s="1"/>
  <c r="O195" i="4"/>
  <c r="Q195" i="4" s="1"/>
  <c r="O196" i="4"/>
  <c r="Q196" i="4" s="1"/>
  <c r="O197" i="4"/>
  <c r="Q197" i="4" s="1"/>
  <c r="O198" i="4"/>
  <c r="Q198" i="4" s="1"/>
  <c r="O199" i="4"/>
  <c r="Q199" i="4" s="1"/>
  <c r="O200" i="4"/>
  <c r="Q200" i="4" s="1"/>
  <c r="O201" i="4"/>
  <c r="Q201" i="4" s="1"/>
  <c r="O202" i="4"/>
  <c r="Q202" i="4" s="1"/>
  <c r="O203" i="4"/>
  <c r="Q203" i="4" s="1"/>
  <c r="O204" i="4"/>
  <c r="Q204" i="4" s="1"/>
  <c r="O205" i="4"/>
  <c r="Q205" i="4" s="1"/>
  <c r="O206" i="4"/>
  <c r="Q206" i="4" s="1"/>
  <c r="O207" i="4"/>
  <c r="Q207" i="4" s="1"/>
  <c r="O208" i="4"/>
  <c r="Q208" i="4" s="1"/>
  <c r="O209" i="4"/>
  <c r="Q209" i="4" s="1"/>
  <c r="O210" i="4"/>
  <c r="Q210" i="4" s="1"/>
  <c r="O211" i="4"/>
  <c r="Q211" i="4" s="1"/>
  <c r="O212" i="4"/>
  <c r="Q212" i="4" s="1"/>
  <c r="O213" i="4"/>
  <c r="Q213" i="4" s="1"/>
  <c r="O214" i="4"/>
  <c r="Q214" i="4" s="1"/>
  <c r="O215" i="4"/>
  <c r="Q215" i="4" s="1"/>
  <c r="O216" i="4"/>
  <c r="Q216" i="4" s="1"/>
  <c r="O217" i="4"/>
  <c r="Q217" i="4" s="1"/>
  <c r="O218" i="4"/>
  <c r="Q218" i="4" s="1"/>
  <c r="O219" i="4"/>
  <c r="Q219" i="4" s="1"/>
  <c r="O220" i="4"/>
  <c r="Q220" i="4" s="1"/>
  <c r="O221" i="4"/>
  <c r="Q221" i="4" s="1"/>
  <c r="O222" i="4"/>
  <c r="Q222" i="4" s="1"/>
  <c r="O223" i="4"/>
  <c r="Q223" i="4" s="1"/>
  <c r="O224" i="4"/>
  <c r="Q224" i="4" s="1"/>
  <c r="O225" i="4"/>
  <c r="Q225" i="4" s="1"/>
  <c r="O226" i="4"/>
  <c r="Q226" i="4" s="1"/>
  <c r="O227" i="4"/>
  <c r="Q227" i="4" s="1"/>
  <c r="O228" i="4"/>
  <c r="Q228" i="4" s="1"/>
  <c r="O229" i="4"/>
  <c r="Q229" i="4" s="1"/>
  <c r="O230" i="4"/>
  <c r="Q230" i="4" s="1"/>
  <c r="O231" i="4"/>
  <c r="Q231" i="4" s="1"/>
  <c r="O232" i="4"/>
  <c r="Q232" i="4" s="1"/>
  <c r="O233" i="4"/>
  <c r="Q233" i="4" s="1"/>
  <c r="O234" i="4"/>
  <c r="Q234" i="4" s="1"/>
  <c r="O235" i="4"/>
  <c r="Q235" i="4" s="1"/>
  <c r="O236" i="4"/>
  <c r="Q236" i="4" s="1"/>
  <c r="O237" i="4"/>
  <c r="Q237" i="4" s="1"/>
  <c r="O238" i="4"/>
  <c r="Q238" i="4" s="1"/>
  <c r="O239" i="4"/>
  <c r="Q239" i="4" s="1"/>
  <c r="O240" i="4"/>
  <c r="Q240" i="4" s="1"/>
  <c r="O241" i="4"/>
  <c r="Q241" i="4" s="1"/>
  <c r="O242" i="4"/>
  <c r="Q242" i="4" s="1"/>
  <c r="O243" i="4"/>
  <c r="Q243" i="4" s="1"/>
  <c r="O244" i="4"/>
  <c r="Q244" i="4" s="1"/>
  <c r="O245" i="4"/>
  <c r="Q245" i="4" s="1"/>
  <c r="O246" i="4"/>
  <c r="Q246" i="4" s="1"/>
  <c r="O247" i="4"/>
  <c r="Q247" i="4" s="1"/>
  <c r="O248" i="4"/>
  <c r="Q248" i="4" s="1"/>
  <c r="O249" i="4"/>
  <c r="Q249" i="4" s="1"/>
  <c r="O250" i="4"/>
  <c r="Q250" i="4" s="1"/>
  <c r="O251" i="4"/>
  <c r="Q251" i="4" s="1"/>
  <c r="O252" i="4"/>
  <c r="Q252" i="4" s="1"/>
  <c r="O253" i="4"/>
  <c r="Q253" i="4" s="1"/>
  <c r="O254" i="4"/>
  <c r="Q254" i="4" s="1"/>
  <c r="O255" i="4"/>
  <c r="Q255" i="4" s="1"/>
  <c r="O256" i="4"/>
  <c r="Q256" i="4" s="1"/>
  <c r="O257" i="4"/>
  <c r="Q257" i="4" s="1"/>
  <c r="O258" i="4"/>
  <c r="Q258" i="4" s="1"/>
  <c r="O259" i="4"/>
  <c r="Q259" i="4" s="1"/>
  <c r="O260" i="4"/>
  <c r="Q260" i="4" s="1"/>
  <c r="O261" i="4"/>
  <c r="Q261" i="4" s="1"/>
  <c r="O262" i="4"/>
  <c r="Q262" i="4" s="1"/>
  <c r="O263" i="4"/>
  <c r="Q263" i="4" s="1"/>
  <c r="O264" i="4"/>
  <c r="Q264" i="4" s="1"/>
  <c r="O265" i="4"/>
  <c r="Q265" i="4" s="1"/>
  <c r="O266" i="4"/>
  <c r="Q266" i="4" s="1"/>
  <c r="O267" i="4"/>
  <c r="Q267" i="4" s="1"/>
  <c r="O268" i="4"/>
  <c r="Q268" i="4" s="1"/>
  <c r="O269" i="4"/>
  <c r="Q269" i="4" s="1"/>
  <c r="O270" i="4"/>
  <c r="Q270" i="4" s="1"/>
  <c r="O271" i="4"/>
  <c r="Q271" i="4" s="1"/>
  <c r="O272" i="4"/>
  <c r="Q272" i="4" s="1"/>
  <c r="O273" i="4"/>
  <c r="Q273" i="4" s="1"/>
  <c r="O274" i="4"/>
  <c r="Q274" i="4" s="1"/>
  <c r="O275" i="4"/>
  <c r="Q275" i="4" s="1"/>
  <c r="O276" i="4"/>
  <c r="Q276" i="4" s="1"/>
  <c r="O277" i="4"/>
  <c r="Q277" i="4" s="1"/>
  <c r="O278" i="4"/>
  <c r="Q278" i="4" s="1"/>
  <c r="O279" i="4"/>
  <c r="Q279" i="4" s="1"/>
  <c r="O280" i="4"/>
  <c r="Q280" i="4" s="1"/>
  <c r="O281" i="4"/>
  <c r="Q281" i="4" s="1"/>
  <c r="O282" i="4"/>
  <c r="Q282" i="4" s="1"/>
  <c r="O283" i="4"/>
  <c r="Q283" i="4" s="1"/>
  <c r="O284" i="4"/>
  <c r="Q284" i="4" s="1"/>
  <c r="O285" i="4"/>
  <c r="Q285" i="4" s="1"/>
  <c r="O286" i="4"/>
  <c r="Q286" i="4" s="1"/>
  <c r="O287" i="4"/>
  <c r="Q287" i="4" s="1"/>
  <c r="O288" i="4"/>
  <c r="Q288" i="4" s="1"/>
  <c r="O289" i="4"/>
  <c r="Q289" i="4" s="1"/>
  <c r="O290" i="4"/>
  <c r="Q290" i="4" s="1"/>
  <c r="O291" i="4"/>
  <c r="Q291" i="4" s="1"/>
  <c r="O292" i="4"/>
  <c r="Q292" i="4" s="1"/>
  <c r="O293" i="4"/>
  <c r="Q293" i="4" s="1"/>
  <c r="O294" i="4"/>
  <c r="Q294" i="4" s="1"/>
  <c r="O295" i="4"/>
  <c r="Q295" i="4" s="1"/>
  <c r="O296" i="4"/>
  <c r="Q296" i="4" s="1"/>
  <c r="O297" i="4"/>
  <c r="Q297" i="4" s="1"/>
  <c r="O298" i="4"/>
  <c r="Q298" i="4" s="1"/>
  <c r="O299" i="4"/>
  <c r="Q299" i="4" s="1"/>
  <c r="O300" i="4"/>
  <c r="Q300" i="4" s="1"/>
  <c r="O301" i="4"/>
  <c r="Q301" i="4" s="1"/>
  <c r="O302" i="4"/>
  <c r="Q302" i="4" s="1"/>
  <c r="O303" i="4"/>
  <c r="Q303" i="4" s="1"/>
  <c r="O304" i="4"/>
  <c r="Q304" i="4" s="1"/>
  <c r="O305" i="4"/>
  <c r="Q305" i="4" s="1"/>
  <c r="O306" i="4"/>
  <c r="Q306" i="4" s="1"/>
  <c r="O307" i="4"/>
  <c r="Q307" i="4" s="1"/>
  <c r="O308" i="4"/>
  <c r="Q308" i="4" s="1"/>
  <c r="O309" i="4"/>
  <c r="Q309" i="4" s="1"/>
  <c r="O310" i="4"/>
  <c r="Q310" i="4" s="1"/>
  <c r="O311" i="4"/>
  <c r="Q311" i="4" s="1"/>
  <c r="O312" i="4"/>
  <c r="Q312" i="4" s="1"/>
  <c r="O313" i="4"/>
  <c r="Q313" i="4" s="1"/>
  <c r="O314" i="4"/>
  <c r="Q314" i="4" s="1"/>
  <c r="O315" i="4"/>
  <c r="Q315" i="4" s="1"/>
  <c r="O316" i="4"/>
  <c r="Q316" i="4" s="1"/>
  <c r="O317" i="4"/>
  <c r="Q317" i="4" s="1"/>
  <c r="O318" i="4"/>
  <c r="Q318" i="4" s="1"/>
  <c r="O319" i="4"/>
  <c r="Q319" i="4" s="1"/>
  <c r="O320" i="4"/>
  <c r="Q320" i="4" s="1"/>
  <c r="O321" i="4"/>
  <c r="Q321" i="4" s="1"/>
  <c r="O322" i="4"/>
  <c r="Q322" i="4" s="1"/>
  <c r="O323" i="4"/>
  <c r="Q323" i="4" s="1"/>
  <c r="O324" i="4"/>
  <c r="Q324" i="4" s="1"/>
  <c r="O325" i="4"/>
  <c r="Q325" i="4" s="1"/>
  <c r="O326" i="4"/>
  <c r="Q326" i="4" s="1"/>
  <c r="O327" i="4"/>
  <c r="Q327" i="4" s="1"/>
  <c r="O328" i="4"/>
  <c r="Q328" i="4" s="1"/>
  <c r="O329" i="4"/>
  <c r="Q329" i="4" s="1"/>
  <c r="O330" i="4"/>
  <c r="Q330" i="4" s="1"/>
  <c r="O331" i="4"/>
  <c r="Q331" i="4" s="1"/>
  <c r="O332" i="4"/>
  <c r="Q332" i="4" s="1"/>
  <c r="O333" i="4"/>
  <c r="Q333" i="4" s="1"/>
  <c r="O334" i="4"/>
  <c r="Q334" i="4" s="1"/>
  <c r="O335" i="4"/>
  <c r="Q335" i="4" s="1"/>
  <c r="O336" i="4"/>
  <c r="Q336" i="4" s="1"/>
  <c r="O337" i="4"/>
  <c r="Q337" i="4" s="1"/>
  <c r="O338" i="4"/>
  <c r="Q338" i="4" s="1"/>
  <c r="O339" i="4"/>
  <c r="Q339" i="4" s="1"/>
  <c r="O340" i="4"/>
  <c r="Q340" i="4" s="1"/>
  <c r="O341" i="4"/>
  <c r="Q341" i="4" s="1"/>
  <c r="O342" i="4"/>
  <c r="Q342" i="4" s="1"/>
  <c r="O343" i="4"/>
  <c r="Q343" i="4" s="1"/>
  <c r="O344" i="4"/>
  <c r="Q344" i="4" s="1"/>
  <c r="O345" i="4"/>
  <c r="Q345" i="4" s="1"/>
  <c r="O346" i="4"/>
  <c r="Q346" i="4" s="1"/>
  <c r="O347" i="4"/>
  <c r="Q347" i="4" s="1"/>
  <c r="O348" i="4"/>
  <c r="Q348" i="4" s="1"/>
  <c r="O349" i="4"/>
  <c r="Q349" i="4" s="1"/>
  <c r="O350" i="4"/>
  <c r="Q350" i="4" s="1"/>
  <c r="O351" i="4"/>
  <c r="Q351" i="4" s="1"/>
  <c r="O352" i="4"/>
  <c r="Q352" i="4" s="1"/>
  <c r="O353" i="4"/>
  <c r="Q353" i="4" s="1"/>
  <c r="O354" i="4"/>
  <c r="Q354" i="4" s="1"/>
  <c r="O355" i="4"/>
  <c r="Q355" i="4" s="1"/>
  <c r="O356" i="4"/>
  <c r="Q356" i="4" s="1"/>
  <c r="O357" i="4"/>
  <c r="Q357" i="4" s="1"/>
  <c r="O358" i="4"/>
  <c r="Q358" i="4" s="1"/>
  <c r="O359" i="4"/>
  <c r="Q359" i="4" s="1"/>
  <c r="O360" i="4"/>
  <c r="Q360" i="4" s="1"/>
  <c r="O361" i="4"/>
  <c r="Q361" i="4" s="1"/>
  <c r="O362" i="4"/>
  <c r="Q362" i="4" s="1"/>
  <c r="O363" i="4"/>
  <c r="Q363" i="4" s="1"/>
  <c r="O364" i="4"/>
  <c r="Q364" i="4" s="1"/>
  <c r="O365" i="4"/>
  <c r="Q365" i="4" s="1"/>
  <c r="O366" i="4"/>
  <c r="Q366" i="4" s="1"/>
  <c r="O367" i="4"/>
  <c r="Q367" i="4" s="1"/>
  <c r="O368" i="4"/>
  <c r="Q368" i="4" s="1"/>
  <c r="O369" i="4"/>
  <c r="Q369" i="4" s="1"/>
  <c r="O370" i="4"/>
  <c r="Q370" i="4" s="1"/>
  <c r="O371" i="4"/>
  <c r="Q371" i="4" s="1"/>
  <c r="O372" i="4"/>
  <c r="Q372" i="4" s="1"/>
  <c r="O373" i="4"/>
  <c r="Q373" i="4" s="1"/>
  <c r="O374" i="4"/>
  <c r="Q374" i="4" s="1"/>
  <c r="O375" i="4"/>
  <c r="Q375" i="4" s="1"/>
  <c r="O376" i="4"/>
  <c r="Q376" i="4" s="1"/>
  <c r="O377" i="4"/>
  <c r="Q377" i="4" s="1"/>
  <c r="O378" i="4"/>
  <c r="Q378" i="4" s="1"/>
  <c r="O379" i="4"/>
  <c r="Q379" i="4" s="1"/>
  <c r="O380" i="4"/>
  <c r="Q380" i="4" s="1"/>
  <c r="O381" i="4"/>
  <c r="Q381" i="4" s="1"/>
  <c r="O382" i="4"/>
  <c r="Q382" i="4" s="1"/>
  <c r="O383" i="4"/>
  <c r="Q383" i="4" s="1"/>
  <c r="O384" i="4"/>
  <c r="Q384" i="4" s="1"/>
  <c r="O385" i="4"/>
  <c r="Q385" i="4" s="1"/>
  <c r="O386" i="4"/>
  <c r="Q386" i="4" s="1"/>
  <c r="O387" i="4"/>
  <c r="Q387" i="4" s="1"/>
  <c r="O388" i="4"/>
  <c r="Q388" i="4" s="1"/>
  <c r="O389" i="4"/>
  <c r="Q389" i="4" s="1"/>
  <c r="O390" i="4"/>
  <c r="Q390" i="4" s="1"/>
  <c r="O391" i="4"/>
  <c r="Q391" i="4" s="1"/>
  <c r="O392" i="4"/>
  <c r="Q392" i="4" s="1"/>
  <c r="O393" i="4"/>
  <c r="Q393" i="4" s="1"/>
  <c r="O394" i="4"/>
  <c r="Q394" i="4" s="1"/>
  <c r="O395" i="4"/>
  <c r="Q395" i="4" s="1"/>
  <c r="O396" i="4"/>
  <c r="Q396" i="4" s="1"/>
  <c r="O397" i="4"/>
  <c r="Q397" i="4" s="1"/>
  <c r="O398" i="4"/>
  <c r="Q398" i="4" s="1"/>
  <c r="O399" i="4"/>
  <c r="Q399" i="4" s="1"/>
  <c r="O400" i="4"/>
  <c r="Q400" i="4" s="1"/>
  <c r="O401" i="4"/>
  <c r="Q401" i="4" s="1"/>
  <c r="O402" i="4"/>
  <c r="Q402" i="4" s="1"/>
  <c r="O403" i="4"/>
  <c r="Q403" i="4" s="1"/>
  <c r="O404" i="4"/>
  <c r="Q404" i="4" s="1"/>
  <c r="O405" i="4"/>
  <c r="Q405" i="4" s="1"/>
  <c r="O406" i="4"/>
  <c r="Q406" i="4" s="1"/>
  <c r="O407" i="4"/>
  <c r="Q407" i="4" s="1"/>
  <c r="O408" i="4"/>
  <c r="Q408" i="4" s="1"/>
  <c r="O409" i="4"/>
  <c r="Q409" i="4" s="1"/>
  <c r="O410" i="4"/>
  <c r="Q410" i="4" s="1"/>
  <c r="O411" i="4"/>
  <c r="Q411" i="4" s="1"/>
  <c r="O412" i="4"/>
  <c r="Q412" i="4" s="1"/>
  <c r="O413" i="4"/>
  <c r="Q413" i="4" s="1"/>
  <c r="O414" i="4"/>
  <c r="Q414" i="4" s="1"/>
  <c r="O415" i="4"/>
  <c r="Q415" i="4" s="1"/>
  <c r="O416" i="4"/>
  <c r="Q416" i="4" s="1"/>
  <c r="O417" i="4"/>
  <c r="Q417" i="4" s="1"/>
  <c r="O418" i="4"/>
  <c r="Q418" i="4" s="1"/>
  <c r="O419" i="4"/>
  <c r="Q419" i="4" s="1"/>
  <c r="O420" i="4"/>
  <c r="Q420" i="4" s="1"/>
  <c r="O421" i="4"/>
  <c r="Q421" i="4" s="1"/>
  <c r="O422" i="4"/>
  <c r="Q422" i="4" s="1"/>
  <c r="O423" i="4"/>
  <c r="Q423" i="4" s="1"/>
  <c r="O424" i="4"/>
  <c r="Q424" i="4" s="1"/>
  <c r="O425" i="4"/>
  <c r="Q425" i="4" s="1"/>
  <c r="O426" i="4"/>
  <c r="Q426" i="4" s="1"/>
  <c r="O427" i="4"/>
  <c r="Q427" i="4" s="1"/>
  <c r="O428" i="4"/>
  <c r="Q428" i="4" s="1"/>
  <c r="O429" i="4"/>
  <c r="Q429" i="4" s="1"/>
  <c r="O430" i="4"/>
  <c r="Q430" i="4" s="1"/>
  <c r="O431" i="4"/>
  <c r="Q431" i="4" s="1"/>
  <c r="O432" i="4"/>
  <c r="Q432" i="4" s="1"/>
  <c r="O433" i="4"/>
  <c r="Q433" i="4" s="1"/>
  <c r="O434" i="4"/>
  <c r="Q434" i="4" s="1"/>
  <c r="O435" i="4"/>
  <c r="Q435" i="4" s="1"/>
  <c r="O436" i="4"/>
  <c r="Q436" i="4" s="1"/>
  <c r="O437" i="4"/>
  <c r="Q437" i="4" s="1"/>
  <c r="O438" i="4"/>
  <c r="Q438" i="4" s="1"/>
  <c r="O439" i="4"/>
  <c r="Q439" i="4" s="1"/>
  <c r="O440" i="4"/>
  <c r="Q440" i="4" s="1"/>
  <c r="O441" i="4"/>
  <c r="Q441" i="4" s="1"/>
  <c r="O442" i="4"/>
  <c r="Q442" i="4" s="1"/>
  <c r="O443" i="4"/>
  <c r="Q443" i="4" s="1"/>
  <c r="O444" i="4"/>
  <c r="Q444" i="4" s="1"/>
  <c r="O445" i="4"/>
  <c r="Q445" i="4" s="1"/>
  <c r="O446" i="4"/>
  <c r="Q446" i="4" s="1"/>
  <c r="O447" i="4"/>
  <c r="Q447" i="4" s="1"/>
  <c r="O448" i="4"/>
  <c r="Q448" i="4" s="1"/>
  <c r="O449" i="4"/>
  <c r="Q449" i="4" s="1"/>
  <c r="O450" i="4"/>
  <c r="Q450" i="4" s="1"/>
  <c r="O451" i="4"/>
  <c r="Q451" i="4" s="1"/>
  <c r="O452" i="4"/>
  <c r="Q452" i="4" s="1"/>
  <c r="O453" i="4"/>
  <c r="Q453" i="4" s="1"/>
  <c r="O454" i="4"/>
  <c r="Q454" i="4" s="1"/>
  <c r="O455" i="4"/>
  <c r="Q455" i="4" s="1"/>
  <c r="O456" i="4"/>
  <c r="Q456" i="4" s="1"/>
  <c r="O457" i="4"/>
  <c r="Q457" i="4" s="1"/>
  <c r="O458" i="4"/>
  <c r="Q458" i="4" s="1"/>
  <c r="O459" i="4"/>
  <c r="Q459" i="4" s="1"/>
  <c r="O460" i="4"/>
  <c r="Q460" i="4" s="1"/>
  <c r="O461" i="4"/>
  <c r="Q461" i="4" s="1"/>
  <c r="O462" i="4"/>
  <c r="Q462" i="4" s="1"/>
  <c r="O463" i="4"/>
  <c r="Q463" i="4" s="1"/>
  <c r="O464" i="4"/>
  <c r="Q464" i="4" s="1"/>
  <c r="O465" i="4"/>
  <c r="Q465" i="4" s="1"/>
  <c r="O466" i="4"/>
  <c r="Q466" i="4" s="1"/>
  <c r="O467" i="4"/>
  <c r="Q467" i="4" s="1"/>
  <c r="O468" i="4"/>
  <c r="Q468" i="4" s="1"/>
  <c r="O469" i="4"/>
  <c r="Q469" i="4" s="1"/>
  <c r="O470" i="4"/>
  <c r="Q470" i="4" s="1"/>
  <c r="O471" i="4"/>
  <c r="Q471" i="4" s="1"/>
  <c r="O472" i="4"/>
  <c r="Q472" i="4" s="1"/>
  <c r="O473" i="4"/>
  <c r="Q473" i="4" s="1"/>
  <c r="O474" i="4"/>
  <c r="Q474" i="4" s="1"/>
  <c r="O475" i="4"/>
  <c r="Q475" i="4" s="1"/>
  <c r="O476" i="4"/>
  <c r="Q476" i="4" s="1"/>
  <c r="O477" i="4"/>
  <c r="Q477" i="4" s="1"/>
  <c r="O478" i="4"/>
  <c r="Q478" i="4" s="1"/>
  <c r="O479" i="4"/>
  <c r="Q479" i="4" s="1"/>
  <c r="O480" i="4"/>
  <c r="Q480" i="4" s="1"/>
  <c r="O481" i="4"/>
  <c r="Q481" i="4" s="1"/>
  <c r="O482" i="4"/>
  <c r="Q482" i="4" s="1"/>
  <c r="O483" i="4"/>
  <c r="Q483" i="4" s="1"/>
  <c r="O484" i="4"/>
  <c r="Q484" i="4" s="1"/>
  <c r="O485" i="4"/>
  <c r="Q485" i="4" s="1"/>
  <c r="O486" i="4"/>
  <c r="Q486" i="4" s="1"/>
  <c r="O487" i="4"/>
  <c r="Q487" i="4" s="1"/>
  <c r="O488" i="4"/>
  <c r="Q488" i="4" s="1"/>
  <c r="O489" i="4"/>
  <c r="Q489" i="4" s="1"/>
  <c r="O490" i="4"/>
  <c r="Q490" i="4" s="1"/>
  <c r="O491" i="4"/>
  <c r="Q491" i="4" s="1"/>
  <c r="O492" i="4"/>
  <c r="Q492" i="4" s="1"/>
  <c r="O493" i="4"/>
  <c r="Q493" i="4" s="1"/>
  <c r="O494" i="4"/>
  <c r="Q494" i="4" s="1"/>
  <c r="O495" i="4"/>
  <c r="Q495" i="4" s="1"/>
  <c r="O496" i="4"/>
  <c r="Q496" i="4" s="1"/>
  <c r="O497" i="4"/>
  <c r="Q497" i="4" s="1"/>
  <c r="O498" i="4"/>
  <c r="Q498" i="4" s="1"/>
  <c r="O499" i="4"/>
  <c r="Q499" i="4" s="1"/>
  <c r="O500" i="4"/>
  <c r="Q500" i="4" s="1"/>
  <c r="O501" i="4"/>
  <c r="Q501" i="4" s="1"/>
  <c r="O502" i="4"/>
  <c r="Q502" i="4" s="1"/>
  <c r="O503" i="4"/>
  <c r="Q503" i="4" s="1"/>
  <c r="O504" i="4"/>
  <c r="Q504" i="4" s="1"/>
  <c r="O505" i="4"/>
  <c r="Q505" i="4" s="1"/>
  <c r="O506" i="4"/>
  <c r="Q506" i="4" s="1"/>
  <c r="O507" i="4"/>
  <c r="Q507" i="4" s="1"/>
  <c r="O508" i="4"/>
  <c r="Q508" i="4" s="1"/>
  <c r="M2" i="4" a="1"/>
  <c r="M2" i="4" s="1"/>
  <c r="M3" i="4" a="1"/>
  <c r="M3" i="4" s="1"/>
  <c r="N3" i="4" s="1" a="1"/>
  <c r="N3" i="4" s="1"/>
  <c r="M4" i="4" a="1"/>
  <c r="M4" i="4" s="1"/>
  <c r="N4" i="4" s="1" a="1"/>
  <c r="N4" i="4" s="1"/>
  <c r="M5" i="4" a="1"/>
  <c r="M5" i="4" s="1"/>
  <c r="N5" i="4" s="1" a="1"/>
  <c r="N5" i="4" s="1"/>
  <c r="M6" i="4" a="1"/>
  <c r="M6" i="4" s="1"/>
  <c r="M7" i="4" a="1"/>
  <c r="M7" i="4" s="1"/>
  <c r="M8" i="4" a="1"/>
  <c r="M8" i="4" s="1"/>
  <c r="M9" i="4" a="1"/>
  <c r="M9" i="4" s="1"/>
  <c r="M10" i="4" a="1"/>
  <c r="M10" i="4" s="1"/>
  <c r="M11" i="4" a="1"/>
  <c r="M11" i="4" s="1"/>
  <c r="N11" i="4" s="1" a="1"/>
  <c r="N11" i="4" s="1"/>
  <c r="M12" i="4" a="1"/>
  <c r="M12" i="4" s="1"/>
  <c r="M13" i="4" a="1"/>
  <c r="M13" i="4" s="1"/>
  <c r="N13" i="4" s="1" a="1"/>
  <c r="N13" i="4" s="1"/>
  <c r="M14" i="4" a="1"/>
  <c r="M14" i="4" s="1"/>
  <c r="M15" i="4" a="1"/>
  <c r="M15" i="4" s="1"/>
  <c r="M16" i="4" a="1"/>
  <c r="M16" i="4" s="1"/>
  <c r="M17" i="4" a="1"/>
  <c r="M17" i="4" s="1"/>
  <c r="M18" i="4" a="1"/>
  <c r="M18" i="4" s="1"/>
  <c r="M19" i="4" a="1"/>
  <c r="M19" i="4" s="1"/>
  <c r="N19" i="4" s="1" a="1"/>
  <c r="N19" i="4" s="1"/>
  <c r="M20" i="4" a="1"/>
  <c r="M20" i="4" s="1"/>
  <c r="N20" i="4" s="1" a="1"/>
  <c r="N20" i="4" s="1"/>
  <c r="M21" i="4" a="1"/>
  <c r="M21" i="4" s="1"/>
  <c r="N21" i="4" s="1" a="1"/>
  <c r="N21" i="4" s="1"/>
  <c r="M22" i="4" a="1"/>
  <c r="M22" i="4" s="1"/>
  <c r="M23" i="4" a="1"/>
  <c r="M23" i="4" s="1"/>
  <c r="M24" i="4" a="1"/>
  <c r="M24" i="4" s="1"/>
  <c r="M25" i="4" a="1"/>
  <c r="M25" i="4" s="1"/>
  <c r="M26" i="4" a="1"/>
  <c r="M26" i="4" s="1"/>
  <c r="M27" i="4" a="1"/>
  <c r="M27" i="4" s="1"/>
  <c r="N27" i="4" s="1" a="1"/>
  <c r="N27" i="4" s="1"/>
  <c r="M28" i="4" a="1"/>
  <c r="M28" i="4" s="1"/>
  <c r="N28" i="4" s="1" a="1"/>
  <c r="N28" i="4" s="1"/>
  <c r="M29" i="4" a="1"/>
  <c r="M29" i="4" s="1"/>
  <c r="N29" i="4" s="1" a="1"/>
  <c r="N29" i="4" s="1"/>
  <c r="M30" i="4" a="1"/>
  <c r="M30" i="4" s="1"/>
  <c r="M31" i="4" a="1"/>
  <c r="M31" i="4" s="1"/>
  <c r="M32" i="4" a="1"/>
  <c r="M32" i="4" s="1"/>
  <c r="M33" i="4" a="1"/>
  <c r="M33" i="4" s="1"/>
  <c r="M34" i="4" a="1"/>
  <c r="M34" i="4" s="1"/>
  <c r="M35" i="4" a="1"/>
  <c r="M35" i="4" s="1"/>
  <c r="N35" i="4" s="1" a="1"/>
  <c r="N35" i="4" s="1"/>
  <c r="M36" i="4" a="1"/>
  <c r="M36" i="4" s="1"/>
  <c r="N36" i="4" s="1" a="1"/>
  <c r="N36" i="4" s="1"/>
  <c r="M37" i="4" a="1"/>
  <c r="M37" i="4" s="1"/>
  <c r="N37" i="4" s="1" a="1"/>
  <c r="N37" i="4" s="1"/>
  <c r="M38" i="4" a="1"/>
  <c r="M38" i="4" s="1"/>
  <c r="M39" i="4" a="1"/>
  <c r="M39" i="4" s="1"/>
  <c r="M40" i="4" a="1"/>
  <c r="M40" i="4" s="1"/>
  <c r="M41" i="4" a="1"/>
  <c r="M41" i="4" s="1"/>
  <c r="M42" i="4" a="1"/>
  <c r="M42" i="4" s="1"/>
  <c r="M43" i="4" a="1"/>
  <c r="M43" i="4" s="1"/>
  <c r="N43" i="4" s="1" a="1"/>
  <c r="N43" i="4" s="1"/>
  <c r="M44" i="4" a="1"/>
  <c r="M44" i="4" s="1"/>
  <c r="N44" i="4" s="1" a="1"/>
  <c r="N44" i="4" s="1"/>
  <c r="M45" i="4" a="1"/>
  <c r="M45" i="4" s="1"/>
  <c r="N45" i="4" s="1" a="1"/>
  <c r="N45" i="4" s="1"/>
  <c r="M46" i="4" a="1"/>
  <c r="M46" i="4" s="1"/>
  <c r="M47" i="4" a="1"/>
  <c r="M47" i="4" s="1"/>
  <c r="M48" i="4" a="1"/>
  <c r="M48" i="4" s="1"/>
  <c r="M49" i="4" a="1"/>
  <c r="M49" i="4" s="1"/>
  <c r="M50" i="4" a="1"/>
  <c r="M50" i="4" s="1"/>
  <c r="M51" i="4" a="1"/>
  <c r="M51" i="4" s="1"/>
  <c r="N51" i="4" s="1" a="1"/>
  <c r="N51" i="4" s="1"/>
  <c r="M52" i="4" a="1"/>
  <c r="M52" i="4" s="1"/>
  <c r="N52" i="4" s="1" a="1"/>
  <c r="N52" i="4" s="1"/>
  <c r="M53" i="4" a="1"/>
  <c r="M53" i="4" s="1"/>
  <c r="N53" i="4" s="1" a="1"/>
  <c r="N53" i="4" s="1"/>
  <c r="M54" i="4" a="1"/>
  <c r="M54" i="4" s="1"/>
  <c r="M55" i="4" a="1"/>
  <c r="M55" i="4" s="1"/>
  <c r="M56" i="4" a="1"/>
  <c r="M56" i="4" s="1"/>
  <c r="M57" i="4" a="1"/>
  <c r="M57" i="4" s="1"/>
  <c r="M58" i="4" a="1"/>
  <c r="M58" i="4" s="1"/>
  <c r="M59" i="4" a="1"/>
  <c r="M59" i="4" s="1"/>
  <c r="N59" i="4" s="1" a="1"/>
  <c r="N59" i="4" s="1"/>
  <c r="M60" i="4" a="1"/>
  <c r="M60" i="4" s="1"/>
  <c r="N60" i="4" s="1" a="1"/>
  <c r="N60" i="4" s="1"/>
  <c r="M61" i="4" a="1"/>
  <c r="M61" i="4" s="1"/>
  <c r="N61" i="4" s="1" a="1"/>
  <c r="N61" i="4" s="1"/>
  <c r="M62" i="4" a="1"/>
  <c r="M62" i="4" s="1"/>
  <c r="M63" i="4" a="1"/>
  <c r="M63" i="4" s="1"/>
  <c r="M64" i="4" a="1"/>
  <c r="M64" i="4" s="1"/>
  <c r="M65" i="4" a="1"/>
  <c r="M65" i="4" s="1"/>
  <c r="M66" i="4" a="1"/>
  <c r="M66" i="4" s="1"/>
  <c r="M67" i="4" a="1"/>
  <c r="M67" i="4" s="1"/>
  <c r="N67" i="4" s="1" a="1"/>
  <c r="N67" i="4" s="1"/>
  <c r="M68" i="4" a="1"/>
  <c r="M68" i="4" s="1"/>
  <c r="N68" i="4" s="1" a="1"/>
  <c r="N68" i="4" s="1"/>
  <c r="M69" i="4" a="1"/>
  <c r="M69" i="4" s="1"/>
  <c r="N69" i="4" s="1" a="1"/>
  <c r="N69" i="4" s="1"/>
  <c r="M70" i="4" a="1"/>
  <c r="M70" i="4" s="1"/>
  <c r="M71" i="4" a="1"/>
  <c r="M71" i="4" s="1"/>
  <c r="M72" i="4" a="1"/>
  <c r="M72" i="4" s="1"/>
  <c r="M73" i="4" a="1"/>
  <c r="M73" i="4" s="1"/>
  <c r="M74" i="4" a="1"/>
  <c r="M74" i="4" s="1"/>
  <c r="M75" i="4" a="1"/>
  <c r="M75" i="4" s="1"/>
  <c r="N75" i="4" s="1" a="1"/>
  <c r="N75" i="4" s="1"/>
  <c r="M76" i="4" a="1"/>
  <c r="M76" i="4" s="1"/>
  <c r="N76" i="4" s="1" a="1"/>
  <c r="N76" i="4" s="1"/>
  <c r="M77" i="4" a="1"/>
  <c r="M77" i="4" s="1"/>
  <c r="N77" i="4" s="1" a="1"/>
  <c r="N77" i="4" s="1"/>
  <c r="M78" i="4" a="1"/>
  <c r="M78" i="4" s="1"/>
  <c r="M79" i="4" a="1"/>
  <c r="M79" i="4" s="1"/>
  <c r="M80" i="4" a="1"/>
  <c r="M80" i="4" s="1"/>
  <c r="M81" i="4" a="1"/>
  <c r="M81" i="4" s="1"/>
  <c r="M82" i="4" a="1"/>
  <c r="M82" i="4" s="1"/>
  <c r="M83" i="4" a="1"/>
  <c r="M83" i="4" s="1"/>
  <c r="N83" i="4" s="1" a="1"/>
  <c r="N83" i="4" s="1"/>
  <c r="M84" i="4" a="1"/>
  <c r="M84" i="4" s="1"/>
  <c r="N84" i="4" s="1" a="1"/>
  <c r="N84" i="4" s="1"/>
  <c r="M85" i="4" a="1"/>
  <c r="M85" i="4" s="1"/>
  <c r="N85" i="4" s="1" a="1"/>
  <c r="N85" i="4" s="1"/>
  <c r="M86" i="4" a="1"/>
  <c r="M86" i="4" s="1"/>
  <c r="M87" i="4" a="1"/>
  <c r="M87" i="4" s="1"/>
  <c r="M88" i="4" a="1"/>
  <c r="M88" i="4" s="1"/>
  <c r="M89" i="4" a="1"/>
  <c r="M89" i="4" s="1"/>
  <c r="M90" i="4" a="1"/>
  <c r="M90" i="4" s="1"/>
  <c r="M91" i="4" a="1"/>
  <c r="M91" i="4" s="1"/>
  <c r="N91" i="4" s="1" a="1"/>
  <c r="N91" i="4" s="1"/>
  <c r="M92" i="4" a="1"/>
  <c r="M92" i="4" s="1"/>
  <c r="N92" i="4" s="1" a="1"/>
  <c r="N92" i="4" s="1"/>
  <c r="M93" i="4" a="1"/>
  <c r="M93" i="4" s="1"/>
  <c r="N93" i="4" s="1" a="1"/>
  <c r="N93" i="4" s="1"/>
  <c r="M94" i="4" a="1"/>
  <c r="M94" i="4" s="1"/>
  <c r="M95" i="4" a="1"/>
  <c r="M95" i="4" s="1"/>
  <c r="M96" i="4" a="1"/>
  <c r="M96" i="4" s="1"/>
  <c r="M97" i="4" a="1"/>
  <c r="M97" i="4" s="1"/>
  <c r="M98" i="4" a="1"/>
  <c r="M98" i="4" s="1"/>
  <c r="M99" i="4" a="1"/>
  <c r="M99" i="4" s="1"/>
  <c r="N99" i="4" s="1" a="1"/>
  <c r="N99" i="4" s="1"/>
  <c r="M100" i="4" a="1"/>
  <c r="M100" i="4" s="1"/>
  <c r="N100" i="4" s="1" a="1"/>
  <c r="N100" i="4" s="1"/>
  <c r="M101" i="4" a="1"/>
  <c r="M101" i="4" s="1"/>
  <c r="N101" i="4" s="1" a="1"/>
  <c r="N101" i="4" s="1"/>
  <c r="M102" i="4" a="1"/>
  <c r="M102" i="4" s="1"/>
  <c r="M103" i="4" a="1"/>
  <c r="M103" i="4" s="1"/>
  <c r="M104" i="4" a="1"/>
  <c r="M104" i="4" s="1"/>
  <c r="M105" i="4" a="1"/>
  <c r="M105" i="4" s="1"/>
  <c r="M106" i="4" a="1"/>
  <c r="M106" i="4" s="1"/>
  <c r="M107" i="4" a="1"/>
  <c r="M107" i="4" s="1"/>
  <c r="N107" i="4" s="1" a="1"/>
  <c r="N107" i="4" s="1"/>
  <c r="M108" i="4" a="1"/>
  <c r="M108" i="4" s="1"/>
  <c r="N108" i="4" s="1" a="1"/>
  <c r="N108" i="4" s="1"/>
  <c r="M109" i="4" a="1"/>
  <c r="M109" i="4" s="1"/>
  <c r="N109" i="4" s="1" a="1"/>
  <c r="N109" i="4" s="1"/>
  <c r="M110" i="4" a="1"/>
  <c r="M110" i="4" s="1"/>
  <c r="M111" i="4" a="1"/>
  <c r="M111" i="4" s="1"/>
  <c r="M112" i="4" a="1"/>
  <c r="M112" i="4" s="1"/>
  <c r="M113" i="4" a="1"/>
  <c r="M113" i="4" s="1"/>
  <c r="M114" i="4" a="1"/>
  <c r="M114" i="4" s="1"/>
  <c r="M115" i="4" a="1"/>
  <c r="M115" i="4" s="1"/>
  <c r="N115" i="4" s="1" a="1"/>
  <c r="N115" i="4" s="1"/>
  <c r="M116" i="4" a="1"/>
  <c r="M116" i="4" s="1"/>
  <c r="N116" i="4" s="1" a="1"/>
  <c r="N116" i="4" s="1"/>
  <c r="M117" i="4" a="1"/>
  <c r="M117" i="4" s="1"/>
  <c r="N117" i="4" s="1" a="1"/>
  <c r="N117" i="4" s="1"/>
  <c r="M118" i="4" a="1"/>
  <c r="M118" i="4" s="1"/>
  <c r="M119" i="4" a="1"/>
  <c r="M119" i="4" s="1"/>
  <c r="M120" i="4" a="1"/>
  <c r="M120" i="4" s="1"/>
  <c r="M121" i="4" a="1"/>
  <c r="M121" i="4" s="1"/>
  <c r="M122" i="4" a="1"/>
  <c r="M122" i="4" s="1"/>
  <c r="M123" i="4" a="1"/>
  <c r="M123" i="4" s="1"/>
  <c r="N123" i="4" s="1" a="1"/>
  <c r="N123" i="4" s="1"/>
  <c r="M124" i="4" a="1"/>
  <c r="M124" i="4" s="1"/>
  <c r="N124" i="4" s="1" a="1"/>
  <c r="N124" i="4" s="1"/>
  <c r="M125" i="4" a="1"/>
  <c r="M125" i="4" s="1"/>
  <c r="N125" i="4" s="1" a="1"/>
  <c r="N125" i="4" s="1"/>
  <c r="M126" i="4" a="1"/>
  <c r="M126" i="4" s="1"/>
  <c r="M127" i="4" a="1"/>
  <c r="M127" i="4" s="1"/>
  <c r="M128" i="4" a="1"/>
  <c r="M128" i="4" s="1"/>
  <c r="M129" i="4" a="1"/>
  <c r="M129" i="4" s="1"/>
  <c r="M130" i="4" a="1"/>
  <c r="M130" i="4" s="1"/>
  <c r="M131" i="4" a="1"/>
  <c r="M131" i="4" s="1"/>
  <c r="N131" i="4" s="1" a="1"/>
  <c r="N131" i="4" s="1"/>
  <c r="M132" i="4" a="1"/>
  <c r="M132" i="4" s="1"/>
  <c r="N132" i="4" s="1" a="1"/>
  <c r="N132" i="4" s="1"/>
  <c r="M133" i="4" a="1"/>
  <c r="M133" i="4" s="1"/>
  <c r="N133" i="4" s="1" a="1"/>
  <c r="N133" i="4" s="1"/>
  <c r="M134" i="4" a="1"/>
  <c r="M134" i="4" s="1"/>
  <c r="M135" i="4" a="1"/>
  <c r="M135" i="4" s="1"/>
  <c r="M136" i="4" a="1"/>
  <c r="M136" i="4" s="1"/>
  <c r="M137" i="4" a="1"/>
  <c r="M137" i="4" s="1"/>
  <c r="M138" i="4" a="1"/>
  <c r="M138" i="4" s="1"/>
  <c r="M139" i="4" a="1"/>
  <c r="M139" i="4" s="1"/>
  <c r="N139" i="4" s="1" a="1"/>
  <c r="N139" i="4" s="1"/>
  <c r="M140" i="4" a="1"/>
  <c r="M140" i="4" s="1"/>
  <c r="N140" i="4" s="1" a="1"/>
  <c r="N140" i="4" s="1"/>
  <c r="M141" i="4" a="1"/>
  <c r="M141" i="4" s="1"/>
  <c r="N141" i="4" s="1" a="1"/>
  <c r="N141" i="4" s="1"/>
  <c r="M142" i="4" a="1"/>
  <c r="M142" i="4" s="1"/>
  <c r="M143" i="4" a="1"/>
  <c r="M143" i="4" s="1"/>
  <c r="M144" i="4" a="1"/>
  <c r="M144" i="4" s="1"/>
  <c r="M145" i="4" a="1"/>
  <c r="M145" i="4" s="1"/>
  <c r="M146" i="4" a="1"/>
  <c r="M146" i="4" s="1"/>
  <c r="M147" i="4" a="1"/>
  <c r="M147" i="4" s="1"/>
  <c r="N147" i="4" s="1" a="1"/>
  <c r="N147" i="4" s="1"/>
  <c r="M148" i="4" a="1"/>
  <c r="M148" i="4" s="1"/>
  <c r="N148" i="4" s="1" a="1"/>
  <c r="N148" i="4" s="1"/>
  <c r="M149" i="4" a="1"/>
  <c r="M149" i="4" s="1"/>
  <c r="N149" i="4" s="1" a="1"/>
  <c r="N149" i="4" s="1"/>
  <c r="M150" i="4" a="1"/>
  <c r="M150" i="4" s="1"/>
  <c r="M151" i="4" a="1"/>
  <c r="M151" i="4" s="1"/>
  <c r="M152" i="4" a="1"/>
  <c r="M152" i="4" s="1"/>
  <c r="M153" i="4" a="1"/>
  <c r="M153" i="4" s="1"/>
  <c r="M154" i="4" a="1"/>
  <c r="M154" i="4" s="1"/>
  <c r="M155" i="4" a="1"/>
  <c r="M155" i="4" s="1"/>
  <c r="N155" i="4" s="1" a="1"/>
  <c r="N155" i="4" s="1"/>
  <c r="M156" i="4" a="1"/>
  <c r="M156" i="4" s="1"/>
  <c r="N156" i="4" s="1" a="1"/>
  <c r="N156" i="4" s="1"/>
  <c r="M157" i="4" a="1"/>
  <c r="M157" i="4" s="1"/>
  <c r="N157" i="4" s="1" a="1"/>
  <c r="N157" i="4" s="1"/>
  <c r="M158" i="4" a="1"/>
  <c r="M158" i="4" s="1"/>
  <c r="M159" i="4" a="1"/>
  <c r="M159" i="4" s="1"/>
  <c r="N159" i="4" s="1" a="1"/>
  <c r="N159" i="4" s="1"/>
  <c r="M160" i="4" a="1"/>
  <c r="M160" i="4" s="1"/>
  <c r="M161" i="4" a="1"/>
  <c r="M161" i="4" s="1"/>
  <c r="M162" i="4" a="1"/>
  <c r="M162" i="4" s="1"/>
  <c r="M163" i="4" a="1"/>
  <c r="M163" i="4" s="1"/>
  <c r="N163" i="4" s="1" a="1"/>
  <c r="N163" i="4" s="1"/>
  <c r="M164" i="4" a="1"/>
  <c r="M164" i="4" s="1"/>
  <c r="N164" i="4" s="1" a="1"/>
  <c r="N164" i="4" s="1"/>
  <c r="M165" i="4" a="1"/>
  <c r="M165" i="4" s="1"/>
  <c r="N165" i="4" s="1" a="1"/>
  <c r="N165" i="4" s="1"/>
  <c r="M166" i="4" a="1"/>
  <c r="M166" i="4" s="1"/>
  <c r="M167" i="4" a="1"/>
  <c r="M167" i="4" s="1"/>
  <c r="N167" i="4" s="1" a="1"/>
  <c r="N167" i="4" s="1"/>
  <c r="M168" i="4" a="1"/>
  <c r="M168" i="4" s="1"/>
  <c r="M169" i="4" a="1"/>
  <c r="M169" i="4" s="1"/>
  <c r="M170" i="4" a="1"/>
  <c r="M170" i="4" s="1"/>
  <c r="M171" i="4" a="1"/>
  <c r="M171" i="4" s="1"/>
  <c r="N171" i="4" s="1" a="1"/>
  <c r="N171" i="4" s="1"/>
  <c r="M172" i="4" a="1"/>
  <c r="M172" i="4" s="1"/>
  <c r="N172" i="4" s="1" a="1"/>
  <c r="N172" i="4" s="1"/>
  <c r="M173" i="4" a="1"/>
  <c r="M173" i="4" s="1"/>
  <c r="N173" i="4" s="1" a="1"/>
  <c r="N173" i="4" s="1"/>
  <c r="M174" i="4" a="1"/>
  <c r="M174" i="4" s="1"/>
  <c r="M175" i="4" a="1"/>
  <c r="M175" i="4" s="1"/>
  <c r="N175" i="4" s="1" a="1"/>
  <c r="N175" i="4" s="1"/>
  <c r="M176" i="4" a="1"/>
  <c r="M176" i="4" s="1"/>
  <c r="M177" i="4" a="1"/>
  <c r="M177" i="4" s="1"/>
  <c r="N177" i="4" s="1" a="1"/>
  <c r="N177" i="4" s="1"/>
  <c r="M178" i="4" a="1"/>
  <c r="M178" i="4" s="1"/>
  <c r="M179" i="4" a="1"/>
  <c r="M179" i="4" s="1"/>
  <c r="N179" i="4" s="1" a="1"/>
  <c r="N179" i="4" s="1"/>
  <c r="M180" i="4" a="1"/>
  <c r="M180" i="4" s="1"/>
  <c r="N180" i="4" s="1" a="1"/>
  <c r="N180" i="4" s="1"/>
  <c r="M181" i="4" a="1"/>
  <c r="M181" i="4" s="1"/>
  <c r="N181" i="4" s="1" a="1"/>
  <c r="N181" i="4" s="1"/>
  <c r="M182" i="4" a="1"/>
  <c r="M182" i="4" s="1"/>
  <c r="M183" i="4" a="1"/>
  <c r="M183" i="4" s="1"/>
  <c r="N183" i="4" s="1" a="1"/>
  <c r="N183" i="4" s="1"/>
  <c r="M184" i="4" a="1"/>
  <c r="M184" i="4" s="1"/>
  <c r="N184" i="4" s="1" a="1"/>
  <c r="N184" i="4" s="1"/>
  <c r="M185" i="4" a="1"/>
  <c r="M185" i="4" s="1"/>
  <c r="N185" i="4" s="1" a="1"/>
  <c r="N185" i="4" s="1"/>
  <c r="M186" i="4" a="1"/>
  <c r="M186" i="4" s="1"/>
  <c r="N186" i="4" s="1" a="1"/>
  <c r="N186" i="4" s="1"/>
  <c r="M187" i="4" a="1"/>
  <c r="M187" i="4" s="1"/>
  <c r="N187" i="4" s="1" a="1"/>
  <c r="N187" i="4" s="1"/>
  <c r="M188" i="4" a="1"/>
  <c r="M188" i="4" s="1"/>
  <c r="N188" i="4" s="1" a="1"/>
  <c r="N188" i="4" s="1"/>
  <c r="M189" i="4" a="1"/>
  <c r="M189" i="4" s="1"/>
  <c r="N189" i="4" s="1" a="1"/>
  <c r="N189" i="4" s="1"/>
  <c r="M190" i="4" a="1"/>
  <c r="M190" i="4" s="1"/>
  <c r="M191" i="4" a="1"/>
  <c r="M191" i="4" s="1"/>
  <c r="N191" i="4" s="1" a="1"/>
  <c r="N191" i="4" s="1"/>
  <c r="M192" i="4" a="1"/>
  <c r="M192" i="4" s="1"/>
  <c r="N192" i="4" s="1" a="1"/>
  <c r="N192" i="4" s="1"/>
  <c r="M193" i="4" a="1"/>
  <c r="M193" i="4" s="1"/>
  <c r="N193" i="4" s="1" a="1"/>
  <c r="N193" i="4" s="1"/>
  <c r="M194" i="4" a="1"/>
  <c r="M194" i="4" s="1"/>
  <c r="N194" i="4" s="1" a="1"/>
  <c r="N194" i="4" s="1"/>
  <c r="M195" i="4" a="1"/>
  <c r="M195" i="4" s="1"/>
  <c r="N195" i="4" s="1" a="1"/>
  <c r="N195" i="4" s="1"/>
  <c r="M196" i="4" a="1"/>
  <c r="M196" i="4" s="1"/>
  <c r="N196" i="4" s="1" a="1"/>
  <c r="N196" i="4" s="1"/>
  <c r="M197" i="4" a="1"/>
  <c r="M197" i="4" s="1"/>
  <c r="N197" i="4" s="1" a="1"/>
  <c r="N197" i="4" s="1"/>
  <c r="M198" i="4" a="1"/>
  <c r="M198" i="4" s="1"/>
  <c r="M199" i="4" a="1"/>
  <c r="M199" i="4" s="1"/>
  <c r="N199" i="4" s="1" a="1"/>
  <c r="N199" i="4" s="1"/>
  <c r="M200" i="4" a="1"/>
  <c r="M200" i="4" s="1"/>
  <c r="N200" i="4" s="1" a="1"/>
  <c r="N200" i="4" s="1"/>
  <c r="M201" i="4" a="1"/>
  <c r="M201" i="4" s="1"/>
  <c r="N201" i="4" s="1" a="1"/>
  <c r="N201" i="4" s="1"/>
  <c r="M202" i="4" a="1"/>
  <c r="M202" i="4" s="1"/>
  <c r="N202" i="4" s="1" a="1"/>
  <c r="N202" i="4" s="1"/>
  <c r="M203" i="4" a="1"/>
  <c r="M203" i="4" s="1"/>
  <c r="N203" i="4" s="1" a="1"/>
  <c r="N203" i="4" s="1"/>
  <c r="M204" i="4" a="1"/>
  <c r="M204" i="4" s="1"/>
  <c r="N204" i="4" s="1" a="1"/>
  <c r="N204" i="4" s="1"/>
  <c r="M205" i="4" a="1"/>
  <c r="M205" i="4" s="1"/>
  <c r="N205" i="4" s="1" a="1"/>
  <c r="N205" i="4" s="1"/>
  <c r="M206" i="4" a="1"/>
  <c r="M206" i="4" s="1"/>
  <c r="N206" i="4" s="1" a="1"/>
  <c r="N206" i="4" s="1"/>
  <c r="M207" i="4" a="1"/>
  <c r="M207" i="4" s="1"/>
  <c r="N207" i="4" s="1" a="1"/>
  <c r="N207" i="4" s="1"/>
  <c r="M208" i="4" a="1"/>
  <c r="M208" i="4" s="1"/>
  <c r="N208" i="4" s="1" a="1"/>
  <c r="N208" i="4" s="1"/>
  <c r="M209" i="4" a="1"/>
  <c r="M209" i="4" s="1"/>
  <c r="N209" i="4" s="1" a="1"/>
  <c r="N209" i="4" s="1"/>
  <c r="M210" i="4" a="1"/>
  <c r="M210" i="4" s="1"/>
  <c r="N210" i="4" s="1" a="1"/>
  <c r="N210" i="4" s="1"/>
  <c r="M211" i="4" a="1"/>
  <c r="M211" i="4" s="1"/>
  <c r="N211" i="4" s="1" a="1"/>
  <c r="N211" i="4" s="1"/>
  <c r="M212" i="4" a="1"/>
  <c r="M212" i="4" s="1"/>
  <c r="N212" i="4" s="1" a="1"/>
  <c r="N212" i="4" s="1"/>
  <c r="M213" i="4" a="1"/>
  <c r="M213" i="4" s="1"/>
  <c r="N213" i="4" s="1" a="1"/>
  <c r="N213" i="4" s="1"/>
  <c r="M214" i="4" a="1"/>
  <c r="M214" i="4" s="1"/>
  <c r="N214" i="4" s="1" a="1"/>
  <c r="N214" i="4" s="1"/>
  <c r="M215" i="4" a="1"/>
  <c r="M215" i="4" s="1"/>
  <c r="N215" i="4" s="1" a="1"/>
  <c r="N215" i="4" s="1"/>
  <c r="M216" i="4" a="1"/>
  <c r="M216" i="4" s="1"/>
  <c r="N216" i="4" s="1" a="1"/>
  <c r="N216" i="4" s="1"/>
  <c r="M217" i="4" a="1"/>
  <c r="M217" i="4" s="1"/>
  <c r="N217" i="4" s="1" a="1"/>
  <c r="N217" i="4" s="1"/>
  <c r="M218" i="4" a="1"/>
  <c r="M218" i="4" s="1"/>
  <c r="N218" i="4" s="1" a="1"/>
  <c r="N218" i="4" s="1"/>
  <c r="M219" i="4" a="1"/>
  <c r="M219" i="4" s="1"/>
  <c r="N219" i="4" s="1" a="1"/>
  <c r="N219" i="4" s="1"/>
  <c r="M220" i="4" a="1"/>
  <c r="M220" i="4" s="1"/>
  <c r="N220" i="4" s="1" a="1"/>
  <c r="N220" i="4" s="1"/>
  <c r="M221" i="4" a="1"/>
  <c r="M221" i="4" s="1"/>
  <c r="N221" i="4" s="1" a="1"/>
  <c r="N221" i="4" s="1"/>
  <c r="M222" i="4" a="1"/>
  <c r="M222" i="4" s="1"/>
  <c r="N222" i="4" s="1" a="1"/>
  <c r="N222" i="4" s="1"/>
  <c r="M223" i="4" a="1"/>
  <c r="M223" i="4" s="1"/>
  <c r="N223" i="4" s="1" a="1"/>
  <c r="N223" i="4" s="1"/>
  <c r="M224" i="4" a="1"/>
  <c r="M224" i="4" s="1"/>
  <c r="N224" i="4" s="1" a="1"/>
  <c r="N224" i="4" s="1"/>
  <c r="M225" i="4" a="1"/>
  <c r="M225" i="4" s="1"/>
  <c r="N225" i="4" s="1" a="1"/>
  <c r="N225" i="4" s="1"/>
  <c r="M226" i="4" a="1"/>
  <c r="M226" i="4" s="1"/>
  <c r="N226" i="4" s="1" a="1"/>
  <c r="N226" i="4" s="1"/>
  <c r="M227" i="4" a="1"/>
  <c r="M227" i="4" s="1"/>
  <c r="N227" i="4" s="1" a="1"/>
  <c r="N227" i="4" s="1"/>
  <c r="M228" i="4" a="1"/>
  <c r="M228" i="4" s="1"/>
  <c r="N228" i="4" s="1" a="1"/>
  <c r="N228" i="4" s="1"/>
  <c r="M229" i="4" a="1"/>
  <c r="M229" i="4" s="1"/>
  <c r="N229" i="4" s="1" a="1"/>
  <c r="N229" i="4" s="1"/>
  <c r="M230" i="4" a="1"/>
  <c r="M230" i="4" s="1"/>
  <c r="N230" i="4" s="1" a="1"/>
  <c r="N230" i="4" s="1"/>
  <c r="M231" i="4" a="1"/>
  <c r="M231" i="4" s="1"/>
  <c r="N231" i="4" s="1" a="1"/>
  <c r="N231" i="4" s="1"/>
  <c r="M232" i="4" a="1"/>
  <c r="M232" i="4" s="1"/>
  <c r="N232" i="4" s="1" a="1"/>
  <c r="N232" i="4" s="1"/>
  <c r="M233" i="4" a="1"/>
  <c r="M233" i="4" s="1"/>
  <c r="N233" i="4" s="1" a="1"/>
  <c r="N233" i="4" s="1"/>
  <c r="M234" i="4" a="1"/>
  <c r="M234" i="4" s="1"/>
  <c r="N234" i="4" s="1" a="1"/>
  <c r="N234" i="4" s="1"/>
  <c r="M235" i="4" a="1"/>
  <c r="M235" i="4" s="1"/>
  <c r="N235" i="4" s="1" a="1"/>
  <c r="N235" i="4" s="1"/>
  <c r="M236" i="4" a="1"/>
  <c r="M236" i="4" s="1"/>
  <c r="N236" i="4" s="1" a="1"/>
  <c r="N236" i="4" s="1"/>
  <c r="M237" i="4" a="1"/>
  <c r="M237" i="4" s="1"/>
  <c r="N237" i="4" s="1" a="1"/>
  <c r="N237" i="4" s="1"/>
  <c r="M238" i="4" a="1"/>
  <c r="M238" i="4" s="1"/>
  <c r="N238" i="4" s="1" a="1"/>
  <c r="N238" i="4" s="1"/>
  <c r="M239" i="4" a="1"/>
  <c r="M239" i="4" s="1"/>
  <c r="N239" i="4" s="1" a="1"/>
  <c r="N239" i="4" s="1"/>
  <c r="M240" i="4" a="1"/>
  <c r="M240" i="4" s="1"/>
  <c r="N240" i="4" s="1" a="1"/>
  <c r="N240" i="4" s="1"/>
  <c r="M241" i="4" a="1"/>
  <c r="M241" i="4" s="1"/>
  <c r="N241" i="4" s="1" a="1"/>
  <c r="N241" i="4" s="1"/>
  <c r="M242" i="4" a="1"/>
  <c r="M242" i="4" s="1"/>
  <c r="N242" i="4" s="1" a="1"/>
  <c r="N242" i="4" s="1"/>
  <c r="M243" i="4" a="1"/>
  <c r="M243" i="4" s="1"/>
  <c r="N243" i="4" s="1" a="1"/>
  <c r="N243" i="4" s="1"/>
  <c r="M244" i="4" a="1"/>
  <c r="M244" i="4" s="1"/>
  <c r="N244" i="4" s="1" a="1"/>
  <c r="N244" i="4" s="1"/>
  <c r="M245" i="4" a="1"/>
  <c r="M245" i="4" s="1"/>
  <c r="N245" i="4" s="1" a="1"/>
  <c r="N245" i="4" s="1"/>
  <c r="M246" i="4" a="1"/>
  <c r="M246" i="4" s="1"/>
  <c r="N246" i="4" s="1" a="1"/>
  <c r="N246" i="4" s="1"/>
  <c r="M247" i="4" a="1"/>
  <c r="M247" i="4" s="1"/>
  <c r="N247" i="4" s="1" a="1"/>
  <c r="N247" i="4" s="1"/>
  <c r="M248" i="4" a="1"/>
  <c r="M248" i="4" s="1"/>
  <c r="N248" i="4" s="1" a="1"/>
  <c r="N248" i="4" s="1"/>
  <c r="M249" i="4" a="1"/>
  <c r="M249" i="4" s="1"/>
  <c r="N249" i="4" s="1" a="1"/>
  <c r="N249" i="4" s="1"/>
  <c r="M250" i="4" a="1"/>
  <c r="M250" i="4" s="1"/>
  <c r="N250" i="4" s="1" a="1"/>
  <c r="N250" i="4" s="1"/>
  <c r="M251" i="4" a="1"/>
  <c r="M251" i="4" s="1"/>
  <c r="N251" i="4" s="1" a="1"/>
  <c r="N251" i="4" s="1"/>
  <c r="M252" i="4" a="1"/>
  <c r="M252" i="4" s="1"/>
  <c r="N252" i="4" s="1" a="1"/>
  <c r="N252" i="4" s="1"/>
  <c r="M253" i="4" a="1"/>
  <c r="M253" i="4" s="1"/>
  <c r="N253" i="4" s="1" a="1"/>
  <c r="N253" i="4" s="1"/>
  <c r="M254" i="4" a="1"/>
  <c r="M254" i="4" s="1"/>
  <c r="N254" i="4" s="1" a="1"/>
  <c r="N254" i="4" s="1"/>
  <c r="M255" i="4" a="1"/>
  <c r="M255" i="4" s="1"/>
  <c r="N255" i="4" s="1" a="1"/>
  <c r="N255" i="4" s="1"/>
  <c r="M256" i="4" a="1"/>
  <c r="M256" i="4" s="1"/>
  <c r="N256" i="4" s="1" a="1"/>
  <c r="N256" i="4" s="1"/>
  <c r="M257" i="4" a="1"/>
  <c r="M257" i="4" s="1"/>
  <c r="N257" i="4" s="1" a="1"/>
  <c r="N257" i="4" s="1"/>
  <c r="M258" i="4" a="1"/>
  <c r="M258" i="4" s="1"/>
  <c r="N258" i="4" s="1" a="1"/>
  <c r="N258" i="4" s="1"/>
  <c r="M259" i="4" a="1"/>
  <c r="M259" i="4" s="1"/>
  <c r="N259" i="4" s="1" a="1"/>
  <c r="N259" i="4" s="1"/>
  <c r="M260" i="4" a="1"/>
  <c r="M260" i="4" s="1"/>
  <c r="N260" i="4" s="1" a="1"/>
  <c r="N260" i="4" s="1"/>
  <c r="M261" i="4" a="1"/>
  <c r="M261" i="4" s="1"/>
  <c r="N261" i="4" s="1" a="1"/>
  <c r="N261" i="4" s="1"/>
  <c r="M262" i="4" a="1"/>
  <c r="M262" i="4" s="1"/>
  <c r="N262" i="4" s="1" a="1"/>
  <c r="N262" i="4" s="1"/>
  <c r="M263" i="4" a="1"/>
  <c r="M263" i="4" s="1"/>
  <c r="N263" i="4" s="1" a="1"/>
  <c r="N263" i="4" s="1"/>
  <c r="M264" i="4" a="1"/>
  <c r="M264" i="4" s="1"/>
  <c r="N264" i="4" s="1" a="1"/>
  <c r="N264" i="4" s="1"/>
  <c r="M265" i="4" a="1"/>
  <c r="M265" i="4" s="1"/>
  <c r="N265" i="4" s="1" a="1"/>
  <c r="N265" i="4" s="1"/>
  <c r="M266" i="4" a="1"/>
  <c r="M266" i="4" s="1"/>
  <c r="N266" i="4" s="1" a="1"/>
  <c r="N266" i="4" s="1"/>
  <c r="M267" i="4" a="1"/>
  <c r="M267" i="4" s="1"/>
  <c r="N267" i="4" s="1" a="1"/>
  <c r="N267" i="4" s="1"/>
  <c r="M268" i="4" a="1"/>
  <c r="M268" i="4" s="1"/>
  <c r="N268" i="4" s="1" a="1"/>
  <c r="N268" i="4" s="1"/>
  <c r="M269" i="4" a="1"/>
  <c r="M269" i="4" s="1"/>
  <c r="N269" i="4" s="1" a="1"/>
  <c r="N269" i="4" s="1"/>
  <c r="M270" i="4" a="1"/>
  <c r="M270" i="4" s="1"/>
  <c r="N270" i="4" s="1" a="1"/>
  <c r="N270" i="4" s="1"/>
  <c r="M271" i="4" a="1"/>
  <c r="M271" i="4" s="1"/>
  <c r="N271" i="4" s="1" a="1"/>
  <c r="N271" i="4" s="1"/>
  <c r="M272" i="4" a="1"/>
  <c r="M272" i="4" s="1"/>
  <c r="N272" i="4" s="1" a="1"/>
  <c r="N272" i="4" s="1"/>
  <c r="M273" i="4" a="1"/>
  <c r="M273" i="4" s="1"/>
  <c r="N273" i="4" s="1" a="1"/>
  <c r="N273" i="4" s="1"/>
  <c r="M274" i="4" a="1"/>
  <c r="M274" i="4" s="1"/>
  <c r="N274" i="4" s="1" a="1"/>
  <c r="N274" i="4" s="1"/>
  <c r="M275" i="4" a="1"/>
  <c r="M275" i="4" s="1"/>
  <c r="N275" i="4" s="1" a="1"/>
  <c r="N275" i="4" s="1"/>
  <c r="M276" i="4" a="1"/>
  <c r="M276" i="4" s="1"/>
  <c r="N276" i="4" s="1" a="1"/>
  <c r="N276" i="4" s="1"/>
  <c r="M277" i="4" a="1"/>
  <c r="M277" i="4" s="1"/>
  <c r="N277" i="4" s="1" a="1"/>
  <c r="N277" i="4" s="1"/>
  <c r="M278" i="4" a="1"/>
  <c r="M278" i="4" s="1"/>
  <c r="N278" i="4" s="1" a="1"/>
  <c r="N278" i="4" s="1"/>
  <c r="M279" i="4" a="1"/>
  <c r="M279" i="4" s="1"/>
  <c r="N279" i="4" s="1" a="1"/>
  <c r="N279" i="4" s="1"/>
  <c r="M280" i="4" a="1"/>
  <c r="M280" i="4" s="1"/>
  <c r="N280" i="4" s="1" a="1"/>
  <c r="N280" i="4" s="1"/>
  <c r="M281" i="4" a="1"/>
  <c r="M281" i="4" s="1"/>
  <c r="N281" i="4" s="1" a="1"/>
  <c r="N281" i="4" s="1"/>
  <c r="M282" i="4" a="1"/>
  <c r="M282" i="4" s="1"/>
  <c r="N282" i="4" s="1" a="1"/>
  <c r="N282" i="4" s="1"/>
  <c r="M283" i="4" a="1"/>
  <c r="M283" i="4" s="1"/>
  <c r="N283" i="4" s="1" a="1"/>
  <c r="N283" i="4" s="1"/>
  <c r="M284" i="4" a="1"/>
  <c r="M284" i="4" s="1"/>
  <c r="N284" i="4" s="1" a="1"/>
  <c r="N284" i="4" s="1"/>
  <c r="M285" i="4" a="1"/>
  <c r="M285" i="4" s="1"/>
  <c r="N285" i="4" s="1" a="1"/>
  <c r="N285" i="4" s="1"/>
  <c r="M286" i="4" a="1"/>
  <c r="M286" i="4" s="1"/>
  <c r="N286" i="4" s="1" a="1"/>
  <c r="N286" i="4" s="1"/>
  <c r="M287" i="4" a="1"/>
  <c r="M287" i="4" s="1"/>
  <c r="N287" i="4" s="1" a="1"/>
  <c r="N287" i="4" s="1"/>
  <c r="M288" i="4" a="1"/>
  <c r="M288" i="4" s="1"/>
  <c r="N288" i="4" s="1" a="1"/>
  <c r="N288" i="4" s="1"/>
  <c r="M289" i="4" a="1"/>
  <c r="M289" i="4" s="1"/>
  <c r="N289" i="4" s="1" a="1"/>
  <c r="N289" i="4" s="1"/>
  <c r="M290" i="4" a="1"/>
  <c r="M290" i="4" s="1"/>
  <c r="N290" i="4" s="1" a="1"/>
  <c r="N290" i="4" s="1"/>
  <c r="M291" i="4" a="1"/>
  <c r="M291" i="4" s="1"/>
  <c r="N291" i="4" s="1" a="1"/>
  <c r="N291" i="4" s="1"/>
  <c r="M292" i="4" a="1"/>
  <c r="M292" i="4" s="1"/>
  <c r="N292" i="4" s="1" a="1"/>
  <c r="N292" i="4" s="1"/>
  <c r="M293" i="4" a="1"/>
  <c r="M293" i="4" s="1"/>
  <c r="N293" i="4" s="1" a="1"/>
  <c r="N293" i="4" s="1"/>
  <c r="M294" i="4" a="1"/>
  <c r="M294" i="4" s="1"/>
  <c r="N294" i="4" s="1" a="1"/>
  <c r="N294" i="4" s="1"/>
  <c r="M295" i="4" a="1"/>
  <c r="M295" i="4" s="1"/>
  <c r="N295" i="4" s="1" a="1"/>
  <c r="N295" i="4" s="1"/>
  <c r="M296" i="4" a="1"/>
  <c r="M296" i="4" s="1"/>
  <c r="N296" i="4" s="1" a="1"/>
  <c r="N296" i="4" s="1"/>
  <c r="M297" i="4" a="1"/>
  <c r="M297" i="4" s="1"/>
  <c r="N297" i="4" s="1" a="1"/>
  <c r="N297" i="4" s="1"/>
  <c r="M298" i="4" a="1"/>
  <c r="M298" i="4" s="1"/>
  <c r="N298" i="4" s="1" a="1"/>
  <c r="N298" i="4" s="1"/>
  <c r="M299" i="4" a="1"/>
  <c r="M299" i="4" s="1"/>
  <c r="N299" i="4" s="1" a="1"/>
  <c r="N299" i="4" s="1"/>
  <c r="M300" i="4" a="1"/>
  <c r="M300" i="4" s="1"/>
  <c r="N300" i="4" s="1" a="1"/>
  <c r="N300" i="4" s="1"/>
  <c r="M301" i="4" a="1"/>
  <c r="M301" i="4" s="1"/>
  <c r="N301" i="4" s="1" a="1"/>
  <c r="N301" i="4" s="1"/>
  <c r="M302" i="4" a="1"/>
  <c r="M302" i="4" s="1"/>
  <c r="N302" i="4" s="1" a="1"/>
  <c r="N302" i="4" s="1"/>
  <c r="M303" i="4" a="1"/>
  <c r="M303" i="4" s="1"/>
  <c r="N303" i="4" s="1" a="1"/>
  <c r="N303" i="4" s="1"/>
  <c r="M304" i="4" a="1"/>
  <c r="M304" i="4" s="1"/>
  <c r="N304" i="4" s="1" a="1"/>
  <c r="N304" i="4" s="1"/>
  <c r="M305" i="4" a="1"/>
  <c r="M305" i="4" s="1"/>
  <c r="N305" i="4" s="1" a="1"/>
  <c r="N305" i="4" s="1"/>
  <c r="M306" i="4" a="1"/>
  <c r="M306" i="4" s="1"/>
  <c r="N306" i="4" s="1" a="1"/>
  <c r="N306" i="4" s="1"/>
  <c r="M307" i="4" a="1"/>
  <c r="M307" i="4" s="1"/>
  <c r="N307" i="4" s="1" a="1"/>
  <c r="N307" i="4" s="1"/>
  <c r="M308" i="4" a="1"/>
  <c r="M308" i="4" s="1"/>
  <c r="N308" i="4" s="1" a="1"/>
  <c r="N308" i="4" s="1"/>
  <c r="M309" i="4" a="1"/>
  <c r="M309" i="4" s="1"/>
  <c r="N309" i="4" s="1" a="1"/>
  <c r="N309" i="4" s="1"/>
  <c r="M310" i="4" a="1"/>
  <c r="M310" i="4" s="1"/>
  <c r="N310" i="4" s="1" a="1"/>
  <c r="N310" i="4" s="1"/>
  <c r="M311" i="4" a="1"/>
  <c r="M311" i="4" s="1"/>
  <c r="N311" i="4" s="1" a="1"/>
  <c r="N311" i="4" s="1"/>
  <c r="M312" i="4" a="1"/>
  <c r="M312" i="4" s="1"/>
  <c r="N312" i="4" s="1" a="1"/>
  <c r="N312" i="4" s="1"/>
  <c r="M313" i="4" a="1"/>
  <c r="M313" i="4" s="1"/>
  <c r="N313" i="4" s="1" a="1"/>
  <c r="N313" i="4" s="1"/>
  <c r="M314" i="4" a="1"/>
  <c r="M314" i="4" s="1"/>
  <c r="N314" i="4" s="1" a="1"/>
  <c r="N314" i="4" s="1"/>
  <c r="M315" i="4" a="1"/>
  <c r="M315" i="4" s="1"/>
  <c r="N315" i="4" s="1" a="1"/>
  <c r="N315" i="4" s="1"/>
  <c r="M316" i="4" a="1"/>
  <c r="M316" i="4" s="1"/>
  <c r="N316" i="4" s="1" a="1"/>
  <c r="N316" i="4" s="1"/>
  <c r="M317" i="4" a="1"/>
  <c r="M317" i="4" s="1"/>
  <c r="N317" i="4" s="1" a="1"/>
  <c r="N317" i="4" s="1"/>
  <c r="M318" i="4" a="1"/>
  <c r="M318" i="4" s="1"/>
  <c r="N318" i="4" s="1" a="1"/>
  <c r="N318" i="4" s="1"/>
  <c r="M319" i="4" a="1"/>
  <c r="M319" i="4" s="1"/>
  <c r="N319" i="4" s="1" a="1"/>
  <c r="N319" i="4" s="1"/>
  <c r="M320" i="4" a="1"/>
  <c r="M320" i="4" s="1"/>
  <c r="N320" i="4" s="1" a="1"/>
  <c r="N320" i="4" s="1"/>
  <c r="M321" i="4" a="1"/>
  <c r="M321" i="4" s="1"/>
  <c r="N321" i="4" s="1" a="1"/>
  <c r="N321" i="4" s="1"/>
  <c r="M322" i="4" a="1"/>
  <c r="M322" i="4" s="1"/>
  <c r="N322" i="4" s="1" a="1"/>
  <c r="N322" i="4" s="1"/>
  <c r="M323" i="4" a="1"/>
  <c r="M323" i="4" s="1"/>
  <c r="N323" i="4" s="1" a="1"/>
  <c r="N323" i="4" s="1"/>
  <c r="M324" i="4" a="1"/>
  <c r="M324" i="4" s="1"/>
  <c r="N324" i="4" s="1" a="1"/>
  <c r="N324" i="4" s="1"/>
  <c r="M325" i="4" a="1"/>
  <c r="M325" i="4" s="1"/>
  <c r="N325" i="4" s="1" a="1"/>
  <c r="N325" i="4" s="1"/>
  <c r="M326" i="4" a="1"/>
  <c r="M326" i="4" s="1"/>
  <c r="N326" i="4" s="1" a="1"/>
  <c r="N326" i="4" s="1"/>
  <c r="M327" i="4" a="1"/>
  <c r="M327" i="4" s="1"/>
  <c r="N327" i="4" s="1" a="1"/>
  <c r="N327" i="4" s="1"/>
  <c r="M328" i="4" a="1"/>
  <c r="M328" i="4" s="1"/>
  <c r="N328" i="4" s="1" a="1"/>
  <c r="N328" i="4" s="1"/>
  <c r="M329" i="4" a="1"/>
  <c r="M329" i="4" s="1"/>
  <c r="N329" i="4" s="1" a="1"/>
  <c r="N329" i="4" s="1"/>
  <c r="M330" i="4" a="1"/>
  <c r="M330" i="4" s="1"/>
  <c r="N330" i="4" s="1" a="1"/>
  <c r="N330" i="4" s="1"/>
  <c r="M331" i="4" a="1"/>
  <c r="M331" i="4" s="1"/>
  <c r="N331" i="4" s="1" a="1"/>
  <c r="N331" i="4" s="1"/>
  <c r="M332" i="4" a="1"/>
  <c r="M332" i="4" s="1"/>
  <c r="N332" i="4" s="1" a="1"/>
  <c r="N332" i="4" s="1"/>
  <c r="M333" i="4" a="1"/>
  <c r="M333" i="4" s="1"/>
  <c r="N333" i="4" s="1" a="1"/>
  <c r="N333" i="4" s="1"/>
  <c r="M334" i="4" a="1"/>
  <c r="M334" i="4" s="1"/>
  <c r="N334" i="4" s="1" a="1"/>
  <c r="N334" i="4" s="1"/>
  <c r="M335" i="4" a="1"/>
  <c r="M335" i="4" s="1"/>
  <c r="N335" i="4" s="1" a="1"/>
  <c r="N335" i="4" s="1"/>
  <c r="M336" i="4" a="1"/>
  <c r="M336" i="4" s="1"/>
  <c r="N336" i="4" s="1" a="1"/>
  <c r="N336" i="4" s="1"/>
  <c r="M337" i="4" a="1"/>
  <c r="M337" i="4" s="1"/>
  <c r="N337" i="4" s="1" a="1"/>
  <c r="N337" i="4" s="1"/>
  <c r="M338" i="4" a="1"/>
  <c r="M338" i="4" s="1"/>
  <c r="N338" i="4" s="1" a="1"/>
  <c r="N338" i="4" s="1"/>
  <c r="M339" i="4" a="1"/>
  <c r="M339" i="4" s="1"/>
  <c r="N339" i="4" s="1" a="1"/>
  <c r="N339" i="4" s="1"/>
  <c r="M340" i="4" a="1"/>
  <c r="M340" i="4" s="1"/>
  <c r="N340" i="4" s="1" a="1"/>
  <c r="N340" i="4" s="1"/>
  <c r="M341" i="4" a="1"/>
  <c r="M341" i="4" s="1"/>
  <c r="N341" i="4" s="1" a="1"/>
  <c r="N341" i="4" s="1"/>
  <c r="M342" i="4" a="1"/>
  <c r="M342" i="4" s="1"/>
  <c r="N342" i="4" s="1" a="1"/>
  <c r="N342" i="4" s="1"/>
  <c r="M343" i="4" a="1"/>
  <c r="M343" i="4" s="1"/>
  <c r="N343" i="4" s="1" a="1"/>
  <c r="N343" i="4" s="1"/>
  <c r="M344" i="4" a="1"/>
  <c r="M344" i="4" s="1"/>
  <c r="N344" i="4" s="1" a="1"/>
  <c r="N344" i="4" s="1"/>
  <c r="M345" i="4" a="1"/>
  <c r="M345" i="4" s="1"/>
  <c r="N345" i="4" s="1" a="1"/>
  <c r="N345" i="4" s="1"/>
  <c r="M346" i="4" a="1"/>
  <c r="M346" i="4" s="1"/>
  <c r="N346" i="4" s="1" a="1"/>
  <c r="N346" i="4" s="1"/>
  <c r="M347" i="4" a="1"/>
  <c r="M347" i="4" s="1"/>
  <c r="N347" i="4" s="1" a="1"/>
  <c r="N347" i="4" s="1"/>
  <c r="M348" i="4" a="1"/>
  <c r="M348" i="4" s="1"/>
  <c r="N348" i="4" s="1" a="1"/>
  <c r="N348" i="4" s="1"/>
  <c r="M349" i="4" a="1"/>
  <c r="M349" i="4" s="1"/>
  <c r="N349" i="4" s="1" a="1"/>
  <c r="N349" i="4" s="1"/>
  <c r="M350" i="4" a="1"/>
  <c r="M350" i="4" s="1"/>
  <c r="N350" i="4" s="1" a="1"/>
  <c r="N350" i="4" s="1"/>
  <c r="M351" i="4" a="1"/>
  <c r="M351" i="4" s="1"/>
  <c r="N351" i="4" s="1" a="1"/>
  <c r="N351" i="4" s="1"/>
  <c r="M352" i="4" a="1"/>
  <c r="M352" i="4" s="1"/>
  <c r="N352" i="4" s="1" a="1"/>
  <c r="N352" i="4" s="1"/>
  <c r="M353" i="4" a="1"/>
  <c r="M353" i="4" s="1"/>
  <c r="N353" i="4" s="1" a="1"/>
  <c r="N353" i="4" s="1"/>
  <c r="M354" i="4" a="1"/>
  <c r="M354" i="4" s="1"/>
  <c r="N354" i="4" s="1" a="1"/>
  <c r="N354" i="4" s="1"/>
  <c r="M355" i="4" a="1"/>
  <c r="M355" i="4" s="1"/>
  <c r="N355" i="4" s="1" a="1"/>
  <c r="N355" i="4" s="1"/>
  <c r="M356" i="4" a="1"/>
  <c r="M356" i="4" s="1"/>
  <c r="N356" i="4" s="1" a="1"/>
  <c r="N356" i="4" s="1"/>
  <c r="M357" i="4" a="1"/>
  <c r="M357" i="4" s="1"/>
  <c r="N357" i="4" s="1" a="1"/>
  <c r="N357" i="4" s="1"/>
  <c r="M358" i="4" a="1"/>
  <c r="M358" i="4" s="1"/>
  <c r="N358" i="4" s="1" a="1"/>
  <c r="N358" i="4" s="1"/>
  <c r="M359" i="4" a="1"/>
  <c r="M359" i="4" s="1"/>
  <c r="N359" i="4" s="1" a="1"/>
  <c r="N359" i="4" s="1"/>
  <c r="M360" i="4" a="1"/>
  <c r="M360" i="4" s="1"/>
  <c r="N360" i="4" s="1" a="1"/>
  <c r="N360" i="4" s="1"/>
  <c r="M361" i="4" a="1"/>
  <c r="M361" i="4" s="1"/>
  <c r="N361" i="4" s="1" a="1"/>
  <c r="N361" i="4" s="1"/>
  <c r="M362" i="4" a="1"/>
  <c r="M362" i="4" s="1"/>
  <c r="N362" i="4" s="1" a="1"/>
  <c r="N362" i="4" s="1"/>
  <c r="M363" i="4" a="1"/>
  <c r="M363" i="4" s="1"/>
  <c r="N363" i="4" s="1" a="1"/>
  <c r="N363" i="4" s="1"/>
  <c r="M364" i="4" a="1"/>
  <c r="M364" i="4" s="1"/>
  <c r="N364" i="4" s="1" a="1"/>
  <c r="N364" i="4" s="1"/>
  <c r="M365" i="4" a="1"/>
  <c r="M365" i="4" s="1"/>
  <c r="N365" i="4" s="1" a="1"/>
  <c r="N365" i="4" s="1"/>
  <c r="M366" i="4" a="1"/>
  <c r="M366" i="4" s="1"/>
  <c r="N366" i="4" s="1" a="1"/>
  <c r="N366" i="4" s="1"/>
  <c r="M367" i="4" a="1"/>
  <c r="M367" i="4" s="1"/>
  <c r="N367" i="4" s="1" a="1"/>
  <c r="N367" i="4" s="1"/>
  <c r="M368" i="4" a="1"/>
  <c r="M368" i="4" s="1"/>
  <c r="N368" i="4" s="1" a="1"/>
  <c r="N368" i="4" s="1"/>
  <c r="M369" i="4" a="1"/>
  <c r="M369" i="4" s="1"/>
  <c r="N369" i="4" s="1" a="1"/>
  <c r="N369" i="4" s="1"/>
  <c r="M370" i="4" a="1"/>
  <c r="M370" i="4" s="1"/>
  <c r="N370" i="4" s="1" a="1"/>
  <c r="N370" i="4" s="1"/>
  <c r="M371" i="4" a="1"/>
  <c r="M371" i="4" s="1"/>
  <c r="N371" i="4" s="1" a="1"/>
  <c r="N371" i="4" s="1"/>
  <c r="M372" i="4" a="1"/>
  <c r="M372" i="4" s="1"/>
  <c r="N372" i="4" s="1" a="1"/>
  <c r="N372" i="4" s="1"/>
  <c r="M373" i="4" a="1"/>
  <c r="M373" i="4" s="1"/>
  <c r="N373" i="4" s="1" a="1"/>
  <c r="N373" i="4" s="1"/>
  <c r="M374" i="4" a="1"/>
  <c r="M374" i="4" s="1"/>
  <c r="N374" i="4" s="1" a="1"/>
  <c r="N374" i="4" s="1"/>
  <c r="M375" i="4" a="1"/>
  <c r="M375" i="4" s="1"/>
  <c r="N375" i="4" s="1" a="1"/>
  <c r="N375" i="4" s="1"/>
  <c r="M376" i="4" a="1"/>
  <c r="M376" i="4" s="1"/>
  <c r="N376" i="4" s="1" a="1"/>
  <c r="N376" i="4" s="1"/>
  <c r="M377" i="4" a="1"/>
  <c r="M377" i="4" s="1"/>
  <c r="N377" i="4" s="1" a="1"/>
  <c r="N377" i="4" s="1"/>
  <c r="M378" i="4" a="1"/>
  <c r="M378" i="4" s="1"/>
  <c r="N378" i="4" s="1" a="1"/>
  <c r="N378" i="4" s="1"/>
  <c r="M379" i="4" a="1"/>
  <c r="M379" i="4" s="1"/>
  <c r="N379" i="4" s="1" a="1"/>
  <c r="N379" i="4" s="1"/>
  <c r="M380" i="4" a="1"/>
  <c r="M380" i="4" s="1"/>
  <c r="N380" i="4" s="1" a="1"/>
  <c r="N380" i="4" s="1"/>
  <c r="M381" i="4" a="1"/>
  <c r="M381" i="4" s="1"/>
  <c r="N381" i="4" s="1" a="1"/>
  <c r="N381" i="4" s="1"/>
  <c r="M382" i="4" a="1"/>
  <c r="M382" i="4" s="1"/>
  <c r="N382" i="4" s="1" a="1"/>
  <c r="N382" i="4" s="1"/>
  <c r="M383" i="4" a="1"/>
  <c r="M383" i="4" s="1"/>
  <c r="N383" i="4" s="1" a="1"/>
  <c r="N383" i="4" s="1"/>
  <c r="M384" i="4" a="1"/>
  <c r="M384" i="4" s="1"/>
  <c r="N384" i="4" s="1" a="1"/>
  <c r="N384" i="4" s="1"/>
  <c r="M385" i="4" a="1"/>
  <c r="M385" i="4" s="1"/>
  <c r="N385" i="4" s="1" a="1"/>
  <c r="N385" i="4" s="1"/>
  <c r="M386" i="4" a="1"/>
  <c r="M386" i="4" s="1"/>
  <c r="N386" i="4" s="1" a="1"/>
  <c r="N386" i="4" s="1"/>
  <c r="M387" i="4" a="1"/>
  <c r="M387" i="4" s="1"/>
  <c r="N387" i="4" s="1" a="1"/>
  <c r="N387" i="4" s="1"/>
  <c r="M388" i="4" a="1"/>
  <c r="M388" i="4" s="1"/>
  <c r="N388" i="4" s="1" a="1"/>
  <c r="N388" i="4" s="1"/>
  <c r="M389" i="4" a="1"/>
  <c r="M389" i="4" s="1"/>
  <c r="N389" i="4" s="1" a="1"/>
  <c r="N389" i="4" s="1"/>
  <c r="M390" i="4" a="1"/>
  <c r="M390" i="4" s="1"/>
  <c r="N390" i="4" s="1" a="1"/>
  <c r="N390" i="4" s="1"/>
  <c r="M391" i="4" a="1"/>
  <c r="M391" i="4" s="1"/>
  <c r="N391" i="4" s="1" a="1"/>
  <c r="N391" i="4" s="1"/>
  <c r="M392" i="4" a="1"/>
  <c r="M392" i="4" s="1"/>
  <c r="N392" i="4" s="1" a="1"/>
  <c r="N392" i="4" s="1"/>
  <c r="M393" i="4" a="1"/>
  <c r="M393" i="4" s="1"/>
  <c r="N393" i="4" s="1" a="1"/>
  <c r="N393" i="4" s="1"/>
  <c r="M394" i="4" a="1"/>
  <c r="M394" i="4" s="1"/>
  <c r="N394" i="4" s="1" a="1"/>
  <c r="N394" i="4" s="1"/>
  <c r="M395" i="4" a="1"/>
  <c r="M395" i="4" s="1"/>
  <c r="N395" i="4" s="1" a="1"/>
  <c r="N395" i="4" s="1"/>
  <c r="M396" i="4" a="1"/>
  <c r="M396" i="4" s="1"/>
  <c r="N396" i="4" s="1" a="1"/>
  <c r="N396" i="4" s="1"/>
  <c r="M397" i="4" a="1"/>
  <c r="M397" i="4" s="1"/>
  <c r="N397" i="4" s="1" a="1"/>
  <c r="N397" i="4" s="1"/>
  <c r="M398" i="4" a="1"/>
  <c r="M398" i="4" s="1"/>
  <c r="N398" i="4" s="1" a="1"/>
  <c r="N398" i="4" s="1"/>
  <c r="M399" i="4" a="1"/>
  <c r="M399" i="4" s="1"/>
  <c r="N399" i="4" s="1" a="1"/>
  <c r="N399" i="4" s="1"/>
  <c r="M400" i="4" a="1"/>
  <c r="M400" i="4" s="1"/>
  <c r="N400" i="4" s="1" a="1"/>
  <c r="N400" i="4" s="1"/>
  <c r="M401" i="4" a="1"/>
  <c r="M401" i="4" s="1"/>
  <c r="N401" i="4" s="1" a="1"/>
  <c r="N401" i="4" s="1"/>
  <c r="M402" i="4" a="1"/>
  <c r="M402" i="4" s="1"/>
  <c r="N402" i="4" s="1" a="1"/>
  <c r="N402" i="4" s="1"/>
  <c r="M403" i="4" a="1"/>
  <c r="M403" i="4" s="1"/>
  <c r="N403" i="4" s="1" a="1"/>
  <c r="N403" i="4" s="1"/>
  <c r="M404" i="4" a="1"/>
  <c r="M404" i="4" s="1"/>
  <c r="N404" i="4" s="1" a="1"/>
  <c r="N404" i="4" s="1"/>
  <c r="M405" i="4" a="1"/>
  <c r="M405" i="4" s="1"/>
  <c r="N405" i="4" s="1" a="1"/>
  <c r="N405" i="4" s="1"/>
  <c r="M406" i="4" a="1"/>
  <c r="M406" i="4" s="1"/>
  <c r="N406" i="4" s="1" a="1"/>
  <c r="N406" i="4" s="1"/>
  <c r="M407" i="4" a="1"/>
  <c r="M407" i="4" s="1"/>
  <c r="N407" i="4" s="1" a="1"/>
  <c r="N407" i="4" s="1"/>
  <c r="M408" i="4" a="1"/>
  <c r="M408" i="4" s="1"/>
  <c r="N408" i="4" s="1" a="1"/>
  <c r="N408" i="4" s="1"/>
  <c r="M409" i="4" a="1"/>
  <c r="M409" i="4" s="1"/>
  <c r="N409" i="4" s="1" a="1"/>
  <c r="N409" i="4" s="1"/>
  <c r="M410" i="4" a="1"/>
  <c r="M410" i="4" s="1"/>
  <c r="N410" i="4" s="1" a="1"/>
  <c r="N410" i="4" s="1"/>
  <c r="M411" i="4" a="1"/>
  <c r="M411" i="4" s="1"/>
  <c r="N411" i="4" s="1" a="1"/>
  <c r="N411" i="4" s="1"/>
  <c r="M412" i="4" a="1"/>
  <c r="M412" i="4" s="1"/>
  <c r="N412" i="4" s="1" a="1"/>
  <c r="N412" i="4" s="1"/>
  <c r="M413" i="4" a="1"/>
  <c r="M413" i="4" s="1"/>
  <c r="N413" i="4" s="1" a="1"/>
  <c r="N413" i="4" s="1"/>
  <c r="M414" i="4" a="1"/>
  <c r="M414" i="4" s="1"/>
  <c r="N414" i="4" s="1" a="1"/>
  <c r="N414" i="4" s="1"/>
  <c r="M415" i="4" a="1"/>
  <c r="M415" i="4" s="1"/>
  <c r="N415" i="4" s="1" a="1"/>
  <c r="N415" i="4" s="1"/>
  <c r="M416" i="4" a="1"/>
  <c r="M416" i="4" s="1"/>
  <c r="N416" i="4" s="1" a="1"/>
  <c r="N416" i="4" s="1"/>
  <c r="M417" i="4" a="1"/>
  <c r="M417" i="4" s="1"/>
  <c r="N417" i="4" s="1" a="1"/>
  <c r="N417" i="4" s="1"/>
  <c r="M418" i="4" a="1"/>
  <c r="M418" i="4" s="1"/>
  <c r="N418" i="4" s="1" a="1"/>
  <c r="N418" i="4" s="1"/>
  <c r="M419" i="4" a="1"/>
  <c r="M419" i="4" s="1"/>
  <c r="N419" i="4" s="1" a="1"/>
  <c r="N419" i="4" s="1"/>
  <c r="M420" i="4" a="1"/>
  <c r="M420" i="4" s="1"/>
  <c r="N420" i="4" s="1" a="1"/>
  <c r="N420" i="4" s="1"/>
  <c r="M421" i="4" a="1"/>
  <c r="M421" i="4" s="1"/>
  <c r="N421" i="4" s="1" a="1"/>
  <c r="N421" i="4" s="1"/>
  <c r="M422" i="4" a="1"/>
  <c r="M422" i="4" s="1"/>
  <c r="N422" i="4" s="1" a="1"/>
  <c r="N422" i="4" s="1"/>
  <c r="M423" i="4" a="1"/>
  <c r="M423" i="4" s="1"/>
  <c r="N423" i="4" s="1" a="1"/>
  <c r="N423" i="4" s="1"/>
  <c r="M424" i="4" a="1"/>
  <c r="M424" i="4" s="1"/>
  <c r="N424" i="4" s="1" a="1"/>
  <c r="N424" i="4" s="1"/>
  <c r="M425" i="4" a="1"/>
  <c r="M425" i="4" s="1"/>
  <c r="N425" i="4" s="1" a="1"/>
  <c r="N425" i="4" s="1"/>
  <c r="M426" i="4" a="1"/>
  <c r="M426" i="4" s="1"/>
  <c r="N426" i="4" s="1" a="1"/>
  <c r="N426" i="4" s="1"/>
  <c r="M427" i="4" a="1"/>
  <c r="M427" i="4" s="1"/>
  <c r="N427" i="4" s="1" a="1"/>
  <c r="N427" i="4" s="1"/>
  <c r="M428" i="4" a="1"/>
  <c r="M428" i="4" s="1"/>
  <c r="N428" i="4" s="1" a="1"/>
  <c r="N428" i="4" s="1"/>
  <c r="M429" i="4" a="1"/>
  <c r="M429" i="4" s="1"/>
  <c r="N429" i="4" s="1" a="1"/>
  <c r="N429" i="4" s="1"/>
  <c r="M430" i="4" a="1"/>
  <c r="M430" i="4" s="1"/>
  <c r="N430" i="4" s="1" a="1"/>
  <c r="N430" i="4" s="1"/>
  <c r="M431" i="4" a="1"/>
  <c r="M431" i="4" s="1"/>
  <c r="N431" i="4" s="1" a="1"/>
  <c r="N431" i="4" s="1"/>
  <c r="M432" i="4" a="1"/>
  <c r="M432" i="4" s="1"/>
  <c r="N432" i="4" s="1" a="1"/>
  <c r="N432" i="4" s="1"/>
  <c r="M433" i="4" a="1"/>
  <c r="M433" i="4" s="1"/>
  <c r="N433" i="4" s="1" a="1"/>
  <c r="N433" i="4" s="1"/>
  <c r="M434" i="4" a="1"/>
  <c r="M434" i="4" s="1"/>
  <c r="N434" i="4" s="1" a="1"/>
  <c r="N434" i="4" s="1"/>
  <c r="M435" i="4" a="1"/>
  <c r="M435" i="4" s="1"/>
  <c r="N435" i="4" s="1" a="1"/>
  <c r="N435" i="4" s="1"/>
  <c r="M436" i="4" a="1"/>
  <c r="M436" i="4" s="1"/>
  <c r="N436" i="4" s="1" a="1"/>
  <c r="N436" i="4" s="1"/>
  <c r="M437" i="4" a="1"/>
  <c r="M437" i="4" s="1"/>
  <c r="N437" i="4" s="1" a="1"/>
  <c r="N437" i="4" s="1"/>
  <c r="M438" i="4" a="1"/>
  <c r="M438" i="4" s="1"/>
  <c r="N438" i="4" s="1" a="1"/>
  <c r="N438" i="4" s="1"/>
  <c r="M439" i="4" a="1"/>
  <c r="M439" i="4" s="1"/>
  <c r="N439" i="4" s="1" a="1"/>
  <c r="N439" i="4" s="1"/>
  <c r="M440" i="4" a="1"/>
  <c r="M440" i="4" s="1"/>
  <c r="N440" i="4" s="1" a="1"/>
  <c r="N440" i="4" s="1"/>
  <c r="M441" i="4" a="1"/>
  <c r="M441" i="4" s="1"/>
  <c r="N441" i="4" s="1" a="1"/>
  <c r="N441" i="4" s="1"/>
  <c r="M442" i="4" a="1"/>
  <c r="M442" i="4" s="1"/>
  <c r="N442" i="4" s="1" a="1"/>
  <c r="N442" i="4" s="1"/>
  <c r="M443" i="4" a="1"/>
  <c r="M443" i="4" s="1"/>
  <c r="N443" i="4" s="1" a="1"/>
  <c r="N443" i="4" s="1"/>
  <c r="M444" i="4" a="1"/>
  <c r="M444" i="4" s="1"/>
  <c r="N444" i="4" s="1" a="1"/>
  <c r="N444" i="4" s="1"/>
  <c r="M445" i="4" a="1"/>
  <c r="M445" i="4" s="1"/>
  <c r="N445" i="4" s="1" a="1"/>
  <c r="N445" i="4" s="1"/>
  <c r="M446" i="4" a="1"/>
  <c r="M446" i="4" s="1"/>
  <c r="N446" i="4" s="1" a="1"/>
  <c r="N446" i="4" s="1"/>
  <c r="M447" i="4" a="1"/>
  <c r="M447" i="4" s="1"/>
  <c r="N447" i="4" s="1" a="1"/>
  <c r="N447" i="4" s="1"/>
  <c r="M448" i="4" a="1"/>
  <c r="M448" i="4" s="1"/>
  <c r="N448" i="4" s="1" a="1"/>
  <c r="N448" i="4" s="1"/>
  <c r="M449" i="4" a="1"/>
  <c r="M449" i="4" s="1"/>
  <c r="N449" i="4" s="1" a="1"/>
  <c r="N449" i="4" s="1"/>
  <c r="M450" i="4" a="1"/>
  <c r="M450" i="4" s="1"/>
  <c r="N450" i="4" s="1" a="1"/>
  <c r="N450" i="4" s="1"/>
  <c r="M451" i="4" a="1"/>
  <c r="M451" i="4" s="1"/>
  <c r="N451" i="4" s="1" a="1"/>
  <c r="N451" i="4" s="1"/>
  <c r="M452" i="4" a="1"/>
  <c r="M452" i="4" s="1"/>
  <c r="N452" i="4" s="1" a="1"/>
  <c r="N452" i="4" s="1"/>
  <c r="M453" i="4" a="1"/>
  <c r="M453" i="4" s="1"/>
  <c r="N453" i="4" s="1" a="1"/>
  <c r="N453" i="4" s="1"/>
  <c r="M454" i="4" a="1"/>
  <c r="M454" i="4" s="1"/>
  <c r="N454" i="4" s="1" a="1"/>
  <c r="N454" i="4" s="1"/>
  <c r="M455" i="4" a="1"/>
  <c r="M455" i="4" s="1"/>
  <c r="N455" i="4" s="1" a="1"/>
  <c r="N455" i="4" s="1"/>
  <c r="M456" i="4" a="1"/>
  <c r="M456" i="4" s="1"/>
  <c r="N456" i="4" s="1" a="1"/>
  <c r="N456" i="4" s="1"/>
  <c r="M457" i="4" a="1"/>
  <c r="M457" i="4" s="1"/>
  <c r="N457" i="4" s="1" a="1"/>
  <c r="N457" i="4" s="1"/>
  <c r="M458" i="4" a="1"/>
  <c r="M458" i="4" s="1"/>
  <c r="N458" i="4" s="1" a="1"/>
  <c r="N458" i="4" s="1"/>
  <c r="M459" i="4" a="1"/>
  <c r="M459" i="4" s="1"/>
  <c r="N459" i="4" s="1" a="1"/>
  <c r="N459" i="4" s="1"/>
  <c r="M460" i="4" a="1"/>
  <c r="M460" i="4" s="1"/>
  <c r="N460" i="4" s="1" a="1"/>
  <c r="N460" i="4" s="1"/>
  <c r="M461" i="4" a="1"/>
  <c r="M461" i="4" s="1"/>
  <c r="N461" i="4" s="1" a="1"/>
  <c r="N461" i="4" s="1"/>
  <c r="M462" i="4" a="1"/>
  <c r="M462" i="4" s="1"/>
  <c r="N462" i="4" s="1" a="1"/>
  <c r="N462" i="4" s="1"/>
  <c r="M463" i="4" a="1"/>
  <c r="M463" i="4" s="1"/>
  <c r="N463" i="4" s="1" a="1"/>
  <c r="N463" i="4" s="1"/>
  <c r="M464" i="4" a="1"/>
  <c r="M464" i="4" s="1"/>
  <c r="N464" i="4" s="1" a="1"/>
  <c r="N464" i="4" s="1"/>
  <c r="M465" i="4" a="1"/>
  <c r="M465" i="4" s="1"/>
  <c r="N465" i="4" s="1" a="1"/>
  <c r="N465" i="4" s="1"/>
  <c r="M466" i="4" a="1"/>
  <c r="M466" i="4" s="1"/>
  <c r="N466" i="4" s="1" a="1"/>
  <c r="N466" i="4" s="1"/>
  <c r="M467" i="4" a="1"/>
  <c r="M467" i="4" s="1"/>
  <c r="N467" i="4" s="1" a="1"/>
  <c r="N467" i="4" s="1"/>
  <c r="M468" i="4" a="1"/>
  <c r="M468" i="4" s="1"/>
  <c r="N468" i="4" s="1" a="1"/>
  <c r="N468" i="4" s="1"/>
  <c r="M469" i="4" a="1"/>
  <c r="M469" i="4" s="1"/>
  <c r="N469" i="4" s="1" a="1"/>
  <c r="N469" i="4" s="1"/>
  <c r="M470" i="4" a="1"/>
  <c r="M470" i="4" s="1"/>
  <c r="N470" i="4" s="1" a="1"/>
  <c r="N470" i="4" s="1"/>
  <c r="M471" i="4" a="1"/>
  <c r="M471" i="4" s="1"/>
  <c r="N471" i="4" s="1" a="1"/>
  <c r="N471" i="4" s="1"/>
  <c r="M472" i="4" a="1"/>
  <c r="M472" i="4" s="1"/>
  <c r="N472" i="4" s="1" a="1"/>
  <c r="N472" i="4" s="1"/>
  <c r="M473" i="4" a="1"/>
  <c r="M473" i="4" s="1"/>
  <c r="N473" i="4" s="1" a="1"/>
  <c r="N473" i="4" s="1"/>
  <c r="M474" i="4" a="1"/>
  <c r="M474" i="4" s="1"/>
  <c r="N474" i="4" s="1" a="1"/>
  <c r="N474" i="4" s="1"/>
  <c r="M475" i="4" a="1"/>
  <c r="M475" i="4" s="1"/>
  <c r="N475" i="4" s="1" a="1"/>
  <c r="N475" i="4" s="1"/>
  <c r="M476" i="4" a="1"/>
  <c r="M476" i="4" s="1"/>
  <c r="N476" i="4" s="1" a="1"/>
  <c r="N476" i="4" s="1"/>
  <c r="M477" i="4" a="1"/>
  <c r="M477" i="4" s="1"/>
  <c r="N477" i="4" s="1" a="1"/>
  <c r="N477" i="4" s="1"/>
  <c r="M478" i="4" a="1"/>
  <c r="M478" i="4" s="1"/>
  <c r="N478" i="4" s="1" a="1"/>
  <c r="N478" i="4" s="1"/>
  <c r="M479" i="4" a="1"/>
  <c r="M479" i="4" s="1"/>
  <c r="N479" i="4" s="1" a="1"/>
  <c r="N479" i="4" s="1"/>
  <c r="M480" i="4" a="1"/>
  <c r="M480" i="4" s="1"/>
  <c r="N480" i="4" s="1" a="1"/>
  <c r="N480" i="4" s="1"/>
  <c r="M481" i="4" a="1"/>
  <c r="M481" i="4" s="1"/>
  <c r="N481" i="4" s="1" a="1"/>
  <c r="N481" i="4" s="1"/>
  <c r="M482" i="4" a="1"/>
  <c r="M482" i="4" s="1"/>
  <c r="N482" i="4" s="1" a="1"/>
  <c r="N482" i="4" s="1"/>
  <c r="M483" i="4" a="1"/>
  <c r="M483" i="4" s="1"/>
  <c r="N483" i="4" s="1" a="1"/>
  <c r="N483" i="4" s="1"/>
  <c r="M484" i="4" a="1"/>
  <c r="M484" i="4" s="1"/>
  <c r="N484" i="4" s="1" a="1"/>
  <c r="N484" i="4" s="1"/>
  <c r="M485" i="4" a="1"/>
  <c r="M485" i="4" s="1"/>
  <c r="N485" i="4" s="1" a="1"/>
  <c r="N485" i="4" s="1"/>
  <c r="M486" i="4" a="1"/>
  <c r="M486" i="4" s="1"/>
  <c r="N486" i="4" s="1" a="1"/>
  <c r="N486" i="4" s="1"/>
  <c r="M487" i="4" a="1"/>
  <c r="M487" i="4" s="1"/>
  <c r="N487" i="4" s="1" a="1"/>
  <c r="N487" i="4" s="1"/>
  <c r="M488" i="4" a="1"/>
  <c r="M488" i="4" s="1"/>
  <c r="N488" i="4" s="1" a="1"/>
  <c r="N488" i="4" s="1"/>
  <c r="M489" i="4" a="1"/>
  <c r="M489" i="4" s="1"/>
  <c r="N489" i="4" s="1" a="1"/>
  <c r="N489" i="4" s="1"/>
  <c r="M490" i="4" a="1"/>
  <c r="M490" i="4" s="1"/>
  <c r="N490" i="4" s="1" a="1"/>
  <c r="N490" i="4" s="1"/>
  <c r="M491" i="4" a="1"/>
  <c r="M491" i="4" s="1"/>
  <c r="N491" i="4" s="1" a="1"/>
  <c r="N491" i="4" s="1"/>
  <c r="M492" i="4" a="1"/>
  <c r="M492" i="4" s="1"/>
  <c r="N492" i="4" s="1" a="1"/>
  <c r="N492" i="4" s="1"/>
  <c r="M493" i="4" a="1"/>
  <c r="M493" i="4" s="1"/>
  <c r="N493" i="4" s="1" a="1"/>
  <c r="N493" i="4" s="1"/>
  <c r="M494" i="4" a="1"/>
  <c r="M494" i="4" s="1"/>
  <c r="N494" i="4" s="1" a="1"/>
  <c r="N494" i="4" s="1"/>
  <c r="M495" i="4" a="1"/>
  <c r="M495" i="4" s="1"/>
  <c r="N495" i="4" s="1" a="1"/>
  <c r="N495" i="4" s="1"/>
  <c r="M496" i="4" a="1"/>
  <c r="M496" i="4" s="1"/>
  <c r="N496" i="4" s="1" a="1"/>
  <c r="N496" i="4" s="1"/>
  <c r="M497" i="4" a="1"/>
  <c r="M497" i="4" s="1"/>
  <c r="N497" i="4" s="1" a="1"/>
  <c r="N497" i="4" s="1"/>
  <c r="M498" i="4" a="1"/>
  <c r="M498" i="4" s="1"/>
  <c r="N498" i="4" s="1" a="1"/>
  <c r="N498" i="4" s="1"/>
  <c r="M499" i="4" a="1"/>
  <c r="M499" i="4" s="1"/>
  <c r="N499" i="4" s="1" a="1"/>
  <c r="N499" i="4" s="1"/>
  <c r="M500" i="4" a="1"/>
  <c r="M500" i="4" s="1"/>
  <c r="N500" i="4" s="1" a="1"/>
  <c r="N500" i="4" s="1"/>
  <c r="M501" i="4" a="1"/>
  <c r="M501" i="4" s="1"/>
  <c r="N501" i="4" s="1" a="1"/>
  <c r="N501" i="4" s="1"/>
  <c r="M502" i="4" a="1"/>
  <c r="M502" i="4" s="1"/>
  <c r="N502" i="4" s="1" a="1"/>
  <c r="N502" i="4" s="1"/>
  <c r="M503" i="4" a="1"/>
  <c r="M503" i="4" s="1"/>
  <c r="N503" i="4" s="1" a="1"/>
  <c r="N503" i="4" s="1"/>
  <c r="M504" i="4" a="1"/>
  <c r="M504" i="4" s="1"/>
  <c r="N504" i="4" s="1" a="1"/>
  <c r="N504" i="4" s="1"/>
  <c r="M505" i="4" a="1"/>
  <c r="M505" i="4" s="1"/>
  <c r="N505" i="4" s="1" a="1"/>
  <c r="N505" i="4" s="1"/>
  <c r="M506" i="4" a="1"/>
  <c r="M506" i="4" s="1"/>
  <c r="N506" i="4" s="1" a="1"/>
  <c r="N506" i="4" s="1"/>
  <c r="M507" i="4" a="1"/>
  <c r="M507" i="4" s="1"/>
  <c r="N507" i="4" s="1" a="1"/>
  <c r="N507" i="4" s="1"/>
  <c r="M508" i="4" a="1"/>
  <c r="M508" i="4" s="1"/>
  <c r="N508" i="4" s="1" a="1"/>
  <c r="N508" i="4" s="1"/>
  <c r="P313" i="4" l="1"/>
  <c r="R313" i="4" s="1"/>
  <c r="P345" i="4"/>
  <c r="R345" i="4" s="1"/>
  <c r="P281" i="4"/>
  <c r="R281" i="4" s="1"/>
  <c r="P505" i="4"/>
  <c r="R505" i="4" s="1"/>
  <c r="P249" i="4"/>
  <c r="R249" i="4" s="1"/>
  <c r="P473" i="4"/>
  <c r="R473" i="4" s="1"/>
  <c r="P217" i="4"/>
  <c r="R217" i="4" s="1"/>
  <c r="P441" i="4"/>
  <c r="R441" i="4" s="1"/>
  <c r="P156" i="4"/>
  <c r="R156" i="4" s="1"/>
  <c r="P409" i="4"/>
  <c r="R409" i="4" s="1"/>
  <c r="P108" i="4"/>
  <c r="R108" i="4" s="1"/>
  <c r="P377" i="4"/>
  <c r="R377" i="4" s="1"/>
  <c r="P45" i="4"/>
  <c r="R45" i="4" s="1"/>
  <c r="P498" i="4"/>
  <c r="R498" i="4" s="1"/>
  <c r="P466" i="4"/>
  <c r="R466" i="4" s="1"/>
  <c r="P434" i="4"/>
  <c r="R434" i="4" s="1"/>
  <c r="P402" i="4"/>
  <c r="R402" i="4" s="1"/>
  <c r="P370" i="4"/>
  <c r="R370" i="4" s="1"/>
  <c r="P338" i="4"/>
  <c r="R338" i="4" s="1"/>
  <c r="P306" i="4"/>
  <c r="R306" i="4" s="1"/>
  <c r="P274" i="4"/>
  <c r="R274" i="4" s="1"/>
  <c r="P242" i="4"/>
  <c r="R242" i="4" s="1"/>
  <c r="P210" i="4"/>
  <c r="R210" i="4" s="1"/>
  <c r="P155" i="4"/>
  <c r="R155" i="4" s="1"/>
  <c r="P92" i="4"/>
  <c r="R92" i="4" s="1"/>
  <c r="P44" i="4"/>
  <c r="R44" i="4" s="1"/>
  <c r="P497" i="4"/>
  <c r="R497" i="4" s="1"/>
  <c r="P465" i="4"/>
  <c r="R465" i="4" s="1"/>
  <c r="P433" i="4"/>
  <c r="R433" i="4" s="1"/>
  <c r="P401" i="4"/>
  <c r="R401" i="4" s="1"/>
  <c r="P369" i="4"/>
  <c r="R369" i="4" s="1"/>
  <c r="P337" i="4"/>
  <c r="R337" i="4" s="1"/>
  <c r="P305" i="4"/>
  <c r="R305" i="4" s="1"/>
  <c r="P273" i="4"/>
  <c r="R273" i="4" s="1"/>
  <c r="P241" i="4"/>
  <c r="R241" i="4" s="1"/>
  <c r="P202" i="4"/>
  <c r="R202" i="4" s="1"/>
  <c r="P149" i="4"/>
  <c r="R149" i="4" s="1"/>
  <c r="P91" i="4"/>
  <c r="R91" i="4" s="1"/>
  <c r="P28" i="4"/>
  <c r="R28" i="4" s="1"/>
  <c r="P490" i="4"/>
  <c r="R490" i="4" s="1"/>
  <c r="P458" i="4"/>
  <c r="R458" i="4" s="1"/>
  <c r="P426" i="4"/>
  <c r="R426" i="4" s="1"/>
  <c r="P394" i="4"/>
  <c r="R394" i="4" s="1"/>
  <c r="P362" i="4"/>
  <c r="R362" i="4" s="1"/>
  <c r="P330" i="4"/>
  <c r="R330" i="4" s="1"/>
  <c r="P298" i="4"/>
  <c r="R298" i="4" s="1"/>
  <c r="P266" i="4"/>
  <c r="R266" i="4" s="1"/>
  <c r="P234" i="4"/>
  <c r="R234" i="4" s="1"/>
  <c r="P184" i="4"/>
  <c r="P133" i="4"/>
  <c r="P85" i="4"/>
  <c r="P21" i="4"/>
  <c r="R21" i="4" s="1"/>
  <c r="P489" i="4"/>
  <c r="R489" i="4" s="1"/>
  <c r="P457" i="4"/>
  <c r="R457" i="4" s="1"/>
  <c r="P425" i="4"/>
  <c r="R425" i="4" s="1"/>
  <c r="P393" i="4"/>
  <c r="R393" i="4" s="1"/>
  <c r="P361" i="4"/>
  <c r="R361" i="4" s="1"/>
  <c r="P329" i="4"/>
  <c r="R329" i="4" s="1"/>
  <c r="P297" i="4"/>
  <c r="R297" i="4" s="1"/>
  <c r="P265" i="4"/>
  <c r="R265" i="4" s="1"/>
  <c r="P233" i="4"/>
  <c r="R233" i="4" s="1"/>
  <c r="P183" i="4"/>
  <c r="R183" i="4" s="1"/>
  <c r="P132" i="4"/>
  <c r="R132" i="4" s="1"/>
  <c r="P69" i="4"/>
  <c r="R69" i="4" s="1"/>
  <c r="P5" i="4"/>
  <c r="R5" i="4" s="1"/>
  <c r="P482" i="4"/>
  <c r="R482" i="4" s="1"/>
  <c r="P450" i="4"/>
  <c r="R450" i="4" s="1"/>
  <c r="P418" i="4"/>
  <c r="R418" i="4" s="1"/>
  <c r="P386" i="4"/>
  <c r="R386" i="4" s="1"/>
  <c r="P354" i="4"/>
  <c r="R354" i="4" s="1"/>
  <c r="P322" i="4"/>
  <c r="R322" i="4" s="1"/>
  <c r="P290" i="4"/>
  <c r="R290" i="4" s="1"/>
  <c r="P258" i="4"/>
  <c r="R258" i="4" s="1"/>
  <c r="P226" i="4"/>
  <c r="R226" i="4" s="1"/>
  <c r="P181" i="4"/>
  <c r="P131" i="4"/>
  <c r="R131" i="4" s="1"/>
  <c r="P68" i="4"/>
  <c r="R68" i="4" s="1"/>
  <c r="P481" i="4"/>
  <c r="R481" i="4" s="1"/>
  <c r="P449" i="4"/>
  <c r="R449" i="4" s="1"/>
  <c r="P417" i="4"/>
  <c r="R417" i="4" s="1"/>
  <c r="P385" i="4"/>
  <c r="R385" i="4" s="1"/>
  <c r="P353" i="4"/>
  <c r="R353" i="4" s="1"/>
  <c r="P321" i="4"/>
  <c r="R321" i="4" s="1"/>
  <c r="P289" i="4"/>
  <c r="R289" i="4" s="1"/>
  <c r="P257" i="4"/>
  <c r="R257" i="4" s="1"/>
  <c r="P225" i="4"/>
  <c r="R225" i="4" s="1"/>
  <c r="P172" i="4"/>
  <c r="R172" i="4" s="1"/>
  <c r="P115" i="4"/>
  <c r="R115" i="4" s="1"/>
  <c r="P67" i="4"/>
  <c r="R67" i="4" s="1"/>
  <c r="P506" i="4"/>
  <c r="R506" i="4" s="1"/>
  <c r="P474" i="4"/>
  <c r="R474" i="4" s="1"/>
  <c r="P442" i="4"/>
  <c r="R442" i="4" s="1"/>
  <c r="P410" i="4"/>
  <c r="R410" i="4" s="1"/>
  <c r="P378" i="4"/>
  <c r="R378" i="4" s="1"/>
  <c r="P346" i="4"/>
  <c r="R346" i="4" s="1"/>
  <c r="P314" i="4"/>
  <c r="R314" i="4" s="1"/>
  <c r="P282" i="4"/>
  <c r="R282" i="4" s="1"/>
  <c r="P250" i="4"/>
  <c r="R250" i="4" s="1"/>
  <c r="P218" i="4"/>
  <c r="R218" i="4" s="1"/>
  <c r="P171" i="4"/>
  <c r="R171" i="4" s="1"/>
  <c r="P109" i="4"/>
  <c r="R109" i="4" s="1"/>
  <c r="P51" i="4"/>
  <c r="R51" i="4" s="1"/>
  <c r="N12" i="4" a="1"/>
  <c r="N12" i="4" s="1"/>
  <c r="P12" i="4"/>
  <c r="R12" i="4" s="1"/>
  <c r="R184" i="4"/>
  <c r="N169" i="4" a="1"/>
  <c r="N169" i="4" s="1"/>
  <c r="P169" i="4"/>
  <c r="R169" i="4" s="1"/>
  <c r="N145" i="4" a="1"/>
  <c r="N145" i="4" s="1"/>
  <c r="P145" i="4"/>
  <c r="R145" i="4" s="1"/>
  <c r="N113" i="4" a="1"/>
  <c r="N113" i="4" s="1"/>
  <c r="P113" i="4"/>
  <c r="R113" i="4" s="1"/>
  <c r="N97" i="4" a="1"/>
  <c r="N97" i="4" s="1"/>
  <c r="P97" i="4"/>
  <c r="R97" i="4" s="1"/>
  <c r="N74" i="4" a="1"/>
  <c r="N74" i="4" s="1"/>
  <c r="P74" i="4"/>
  <c r="R74" i="4" s="1"/>
  <c r="P27" i="4"/>
  <c r="R27" i="4" s="1"/>
  <c r="N160" i="4" a="1"/>
  <c r="N160" i="4" s="1"/>
  <c r="P160" i="4"/>
  <c r="R160" i="4" s="1"/>
  <c r="N128" i="4" a="1"/>
  <c r="N128" i="4" s="1"/>
  <c r="P128" i="4"/>
  <c r="R128" i="4" s="1"/>
  <c r="N104" i="4" a="1"/>
  <c r="N104" i="4" s="1"/>
  <c r="P104" i="4"/>
  <c r="R104" i="4" s="1"/>
  <c r="N65" i="4" a="1"/>
  <c r="N65" i="4" s="1"/>
  <c r="P65" i="4"/>
  <c r="R65" i="4" s="1"/>
  <c r="N41" i="4" a="1"/>
  <c r="N41" i="4" s="1"/>
  <c r="P41" i="4"/>
  <c r="R41" i="4" s="1"/>
  <c r="P209" i="4"/>
  <c r="R209" i="4" s="1"/>
  <c r="N143" i="4" a="1"/>
  <c r="N143" i="4" s="1"/>
  <c r="P143" i="4"/>
  <c r="R143" i="4" s="1"/>
  <c r="N127" i="4" a="1"/>
  <c r="N127" i="4" s="1"/>
  <c r="P127" i="4"/>
  <c r="R127" i="4" s="1"/>
  <c r="N111" i="4" a="1"/>
  <c r="N111" i="4" s="1"/>
  <c r="P111" i="4"/>
  <c r="R111" i="4" s="1"/>
  <c r="N95" i="4" a="1"/>
  <c r="N95" i="4" s="1"/>
  <c r="P95" i="4"/>
  <c r="R95" i="4" s="1"/>
  <c r="N80" i="4" a="1"/>
  <c r="N80" i="4" s="1"/>
  <c r="P80" i="4"/>
  <c r="R80" i="4" s="1"/>
  <c r="N64" i="4" a="1"/>
  <c r="N64" i="4" s="1"/>
  <c r="P64" i="4"/>
  <c r="R64" i="4" s="1"/>
  <c r="N33" i="4" a="1"/>
  <c r="N33" i="4" s="1"/>
  <c r="P33" i="4"/>
  <c r="R33" i="4" s="1"/>
  <c r="N17" i="4" a="1"/>
  <c r="N17" i="4" s="1"/>
  <c r="P17" i="4"/>
  <c r="R17" i="4" s="1"/>
  <c r="N10" i="4" a="1"/>
  <c r="N10" i="4" s="1"/>
  <c r="P10" i="4"/>
  <c r="R10" i="4" s="1"/>
  <c r="P504" i="4"/>
  <c r="R504" i="4" s="1"/>
  <c r="P480" i="4"/>
  <c r="R480" i="4" s="1"/>
  <c r="P464" i="4"/>
  <c r="R464" i="4" s="1"/>
  <c r="P440" i="4"/>
  <c r="R440" i="4" s="1"/>
  <c r="P424" i="4"/>
  <c r="R424" i="4" s="1"/>
  <c r="P408" i="4"/>
  <c r="R408" i="4" s="1"/>
  <c r="P384" i="4"/>
  <c r="R384" i="4" s="1"/>
  <c r="P376" i="4"/>
  <c r="R376" i="4" s="1"/>
  <c r="P360" i="4"/>
  <c r="R360" i="4" s="1"/>
  <c r="P336" i="4"/>
  <c r="R336" i="4" s="1"/>
  <c r="P320" i="4"/>
  <c r="R320" i="4" s="1"/>
  <c r="P304" i="4"/>
  <c r="R304" i="4" s="1"/>
  <c r="P296" i="4"/>
  <c r="R296" i="4" s="1"/>
  <c r="P280" i="4"/>
  <c r="R280" i="4" s="1"/>
  <c r="P264" i="4"/>
  <c r="R264" i="4" s="1"/>
  <c r="P240" i="4"/>
  <c r="R240" i="4" s="1"/>
  <c r="P232" i="4"/>
  <c r="R232" i="4" s="1"/>
  <c r="P216" i="4"/>
  <c r="R216" i="4" s="1"/>
  <c r="P200" i="4"/>
  <c r="R200" i="4" s="1"/>
  <c r="P191" i="4"/>
  <c r="R191" i="4" s="1"/>
  <c r="P167" i="4"/>
  <c r="R167" i="4" s="1"/>
  <c r="R85" i="4"/>
  <c r="P3" i="4"/>
  <c r="R3" i="4" s="1"/>
  <c r="N198" i="4" a="1"/>
  <c r="N198" i="4" s="1"/>
  <c r="P198" i="4"/>
  <c r="R198" i="4" s="1"/>
  <c r="N190" i="4" a="1"/>
  <c r="N190" i="4" s="1"/>
  <c r="P190" i="4"/>
  <c r="R190" i="4" s="1"/>
  <c r="N182" i="4" a="1"/>
  <c r="N182" i="4" s="1"/>
  <c r="P182" i="4"/>
  <c r="R182" i="4" s="1"/>
  <c r="N174" i="4" a="1"/>
  <c r="N174" i="4" s="1"/>
  <c r="P174" i="4"/>
  <c r="R174" i="4" s="1"/>
  <c r="N166" i="4" a="1"/>
  <c r="N166" i="4" s="1"/>
  <c r="P166" i="4"/>
  <c r="R166" i="4" s="1"/>
  <c r="N158" i="4" a="1"/>
  <c r="N158" i="4" s="1"/>
  <c r="P158" i="4"/>
  <c r="R158" i="4" s="1"/>
  <c r="N150" i="4" a="1"/>
  <c r="N150" i="4" s="1"/>
  <c r="P150" i="4"/>
  <c r="R150" i="4" s="1"/>
  <c r="N142" i="4" a="1"/>
  <c r="N142" i="4" s="1"/>
  <c r="P142" i="4"/>
  <c r="R142" i="4" s="1"/>
  <c r="N134" i="4" a="1"/>
  <c r="N134" i="4" s="1"/>
  <c r="P134" i="4"/>
  <c r="R134" i="4" s="1"/>
  <c r="N126" i="4" a="1"/>
  <c r="N126" i="4" s="1"/>
  <c r="P126" i="4"/>
  <c r="R126" i="4" s="1"/>
  <c r="N118" i="4" a="1"/>
  <c r="N118" i="4" s="1"/>
  <c r="P118" i="4"/>
  <c r="R118" i="4" s="1"/>
  <c r="N110" i="4" a="1"/>
  <c r="N110" i="4" s="1"/>
  <c r="P110" i="4"/>
  <c r="R110" i="4" s="1"/>
  <c r="N102" i="4" a="1"/>
  <c r="N102" i="4" s="1"/>
  <c r="P102" i="4"/>
  <c r="R102" i="4" s="1"/>
  <c r="N94" i="4" a="1"/>
  <c r="N94" i="4" s="1"/>
  <c r="P94" i="4"/>
  <c r="R94" i="4" s="1"/>
  <c r="N87" i="4" a="1"/>
  <c r="N87" i="4" s="1"/>
  <c r="P87" i="4"/>
  <c r="R87" i="4" s="1"/>
  <c r="N79" i="4" a="1"/>
  <c r="N79" i="4" s="1"/>
  <c r="P79" i="4"/>
  <c r="R79" i="4" s="1"/>
  <c r="N71" i="4" a="1"/>
  <c r="N71" i="4" s="1"/>
  <c r="P71" i="4"/>
  <c r="R71" i="4" s="1"/>
  <c r="N63" i="4" a="1"/>
  <c r="N63" i="4" s="1"/>
  <c r="P63" i="4"/>
  <c r="R63" i="4" s="1"/>
  <c r="N55" i="4" a="1"/>
  <c r="N55" i="4" s="1"/>
  <c r="P55" i="4"/>
  <c r="R55" i="4" s="1"/>
  <c r="N47" i="4" a="1"/>
  <c r="N47" i="4" s="1"/>
  <c r="P47" i="4"/>
  <c r="R47" i="4" s="1"/>
  <c r="N32" i="4" a="1"/>
  <c r="N32" i="4" s="1"/>
  <c r="P32" i="4"/>
  <c r="R32" i="4" s="1"/>
  <c r="N24" i="4" a="1"/>
  <c r="N24" i="4" s="1"/>
  <c r="P24" i="4"/>
  <c r="R24" i="4" s="1"/>
  <c r="N16" i="4" a="1"/>
  <c r="N16" i="4" s="1"/>
  <c r="P16" i="4"/>
  <c r="R16" i="4" s="1"/>
  <c r="N9" i="4" a="1"/>
  <c r="N9" i="4" s="1"/>
  <c r="P9" i="4"/>
  <c r="R9" i="4" s="1"/>
  <c r="P503" i="4"/>
  <c r="R503" i="4" s="1"/>
  <c r="P495" i="4"/>
  <c r="R495" i="4" s="1"/>
  <c r="P487" i="4"/>
  <c r="R487" i="4" s="1"/>
  <c r="P479" i="4"/>
  <c r="R479" i="4" s="1"/>
  <c r="P471" i="4"/>
  <c r="R471" i="4" s="1"/>
  <c r="P463" i="4"/>
  <c r="R463" i="4" s="1"/>
  <c r="P455" i="4"/>
  <c r="R455" i="4" s="1"/>
  <c r="P447" i="4"/>
  <c r="R447" i="4" s="1"/>
  <c r="P439" i="4"/>
  <c r="R439" i="4" s="1"/>
  <c r="P431" i="4"/>
  <c r="R431" i="4" s="1"/>
  <c r="P423" i="4"/>
  <c r="R423" i="4" s="1"/>
  <c r="P415" i="4"/>
  <c r="R415" i="4" s="1"/>
  <c r="P407" i="4"/>
  <c r="R407" i="4" s="1"/>
  <c r="P399" i="4"/>
  <c r="R399" i="4" s="1"/>
  <c r="P391" i="4"/>
  <c r="R391" i="4" s="1"/>
  <c r="P383" i="4"/>
  <c r="R383" i="4" s="1"/>
  <c r="P375" i="4"/>
  <c r="R375" i="4" s="1"/>
  <c r="P367" i="4"/>
  <c r="R367" i="4" s="1"/>
  <c r="P359" i="4"/>
  <c r="R359" i="4" s="1"/>
  <c r="P351" i="4"/>
  <c r="R351" i="4" s="1"/>
  <c r="P343" i="4"/>
  <c r="R343" i="4" s="1"/>
  <c r="P335" i="4"/>
  <c r="R335" i="4" s="1"/>
  <c r="P327" i="4"/>
  <c r="R327" i="4" s="1"/>
  <c r="P319" i="4"/>
  <c r="R319" i="4" s="1"/>
  <c r="P311" i="4"/>
  <c r="R311" i="4" s="1"/>
  <c r="P303" i="4"/>
  <c r="R303" i="4" s="1"/>
  <c r="P295" i="4"/>
  <c r="R295" i="4" s="1"/>
  <c r="P287" i="4"/>
  <c r="R287" i="4" s="1"/>
  <c r="P279" i="4"/>
  <c r="R279" i="4" s="1"/>
  <c r="P271" i="4"/>
  <c r="R271" i="4" s="1"/>
  <c r="P263" i="4"/>
  <c r="R263" i="4" s="1"/>
  <c r="P255" i="4"/>
  <c r="R255" i="4" s="1"/>
  <c r="P247" i="4"/>
  <c r="R247" i="4" s="1"/>
  <c r="P239" i="4"/>
  <c r="R239" i="4" s="1"/>
  <c r="P231" i="4"/>
  <c r="R231" i="4" s="1"/>
  <c r="P223" i="4"/>
  <c r="R223" i="4" s="1"/>
  <c r="P215" i="4"/>
  <c r="R215" i="4" s="1"/>
  <c r="P207" i="4"/>
  <c r="R207" i="4" s="1"/>
  <c r="P199" i="4"/>
  <c r="R199" i="4" s="1"/>
  <c r="P189" i="4"/>
  <c r="R189" i="4" s="1"/>
  <c r="P180" i="4"/>
  <c r="R180" i="4" s="1"/>
  <c r="P165" i="4"/>
  <c r="R165" i="4" s="1"/>
  <c r="P148" i="4"/>
  <c r="R148" i="4" s="1"/>
  <c r="P125" i="4"/>
  <c r="R125" i="4" s="1"/>
  <c r="P107" i="4"/>
  <c r="R107" i="4" s="1"/>
  <c r="P84" i="4"/>
  <c r="R84" i="4" s="1"/>
  <c r="P61" i="4"/>
  <c r="R61" i="4" s="1"/>
  <c r="P43" i="4"/>
  <c r="R43" i="4" s="1"/>
  <c r="P20" i="4"/>
  <c r="R20" i="4" s="1"/>
  <c r="N66" i="4" a="1"/>
  <c r="N66" i="4" s="1"/>
  <c r="P66" i="4"/>
  <c r="R66" i="4" s="1"/>
  <c r="N42" i="4" a="1"/>
  <c r="N42" i="4" s="1"/>
  <c r="P42" i="4"/>
  <c r="R42" i="4" s="1"/>
  <c r="P193" i="4"/>
  <c r="R193" i="4" s="1"/>
  <c r="N168" i="4" a="1"/>
  <c r="N168" i="4" s="1"/>
  <c r="P168" i="4"/>
  <c r="R168" i="4" s="1"/>
  <c r="N136" i="4" a="1"/>
  <c r="N136" i="4" s="1"/>
  <c r="P136" i="4"/>
  <c r="R136" i="4" s="1"/>
  <c r="N112" i="4" a="1"/>
  <c r="N112" i="4" s="1"/>
  <c r="P112" i="4"/>
  <c r="R112" i="4" s="1"/>
  <c r="N73" i="4" a="1"/>
  <c r="N73" i="4" s="1"/>
  <c r="P73" i="4"/>
  <c r="R73" i="4" s="1"/>
  <c r="N57" i="4" a="1"/>
  <c r="N57" i="4" s="1"/>
  <c r="P57" i="4"/>
  <c r="R57" i="4" s="1"/>
  <c r="N34" i="4" a="1"/>
  <c r="N34" i="4" s="1"/>
  <c r="P34" i="4"/>
  <c r="R34" i="4" s="1"/>
  <c r="N18" i="4" a="1"/>
  <c r="N18" i="4" s="1"/>
  <c r="P18" i="4"/>
  <c r="R18" i="4" s="1"/>
  <c r="P201" i="4"/>
  <c r="R201" i="4" s="1"/>
  <c r="N151" i="4" a="1"/>
  <c r="N151" i="4" s="1"/>
  <c r="P151" i="4"/>
  <c r="R151" i="4" s="1"/>
  <c r="N135" i="4" a="1"/>
  <c r="N135" i="4" s="1"/>
  <c r="P135" i="4"/>
  <c r="R135" i="4" s="1"/>
  <c r="N119" i="4" a="1"/>
  <c r="N119" i="4" s="1"/>
  <c r="P119" i="4"/>
  <c r="R119" i="4" s="1"/>
  <c r="N103" i="4" a="1"/>
  <c r="N103" i="4" s="1"/>
  <c r="P103" i="4"/>
  <c r="R103" i="4" s="1"/>
  <c r="N72" i="4" a="1"/>
  <c r="N72" i="4" s="1"/>
  <c r="P72" i="4"/>
  <c r="R72" i="4" s="1"/>
  <c r="N56" i="4" a="1"/>
  <c r="N56" i="4" s="1"/>
  <c r="P56" i="4"/>
  <c r="R56" i="4" s="1"/>
  <c r="N48" i="4" a="1"/>
  <c r="N48" i="4" s="1"/>
  <c r="P48" i="4"/>
  <c r="R48" i="4" s="1"/>
  <c r="N40" i="4" a="1"/>
  <c r="N40" i="4" s="1"/>
  <c r="P40" i="4"/>
  <c r="R40" i="4" s="1"/>
  <c r="N25" i="4" a="1"/>
  <c r="N25" i="4" s="1"/>
  <c r="P25" i="4"/>
  <c r="R25" i="4" s="1"/>
  <c r="N2" i="4" a="1"/>
  <c r="N2" i="4" s="1"/>
  <c r="P2" i="4"/>
  <c r="R2" i="4" s="1"/>
  <c r="P496" i="4"/>
  <c r="R496" i="4" s="1"/>
  <c r="P488" i="4"/>
  <c r="R488" i="4" s="1"/>
  <c r="P472" i="4"/>
  <c r="R472" i="4" s="1"/>
  <c r="P456" i="4"/>
  <c r="R456" i="4" s="1"/>
  <c r="P448" i="4"/>
  <c r="R448" i="4" s="1"/>
  <c r="P432" i="4"/>
  <c r="R432" i="4" s="1"/>
  <c r="P416" i="4"/>
  <c r="R416" i="4" s="1"/>
  <c r="P400" i="4"/>
  <c r="R400" i="4" s="1"/>
  <c r="P392" i="4"/>
  <c r="R392" i="4" s="1"/>
  <c r="P368" i="4"/>
  <c r="R368" i="4" s="1"/>
  <c r="P352" i="4"/>
  <c r="R352" i="4" s="1"/>
  <c r="P344" i="4"/>
  <c r="R344" i="4" s="1"/>
  <c r="P328" i="4"/>
  <c r="R328" i="4" s="1"/>
  <c r="P312" i="4"/>
  <c r="R312" i="4" s="1"/>
  <c r="P288" i="4"/>
  <c r="R288" i="4" s="1"/>
  <c r="P272" i="4"/>
  <c r="R272" i="4" s="1"/>
  <c r="P256" i="4"/>
  <c r="R256" i="4" s="1"/>
  <c r="P248" i="4"/>
  <c r="R248" i="4" s="1"/>
  <c r="P224" i="4"/>
  <c r="R224" i="4" s="1"/>
  <c r="P208" i="4"/>
  <c r="R208" i="4" s="1"/>
  <c r="R181" i="4"/>
  <c r="N86" i="4" a="1"/>
  <c r="N86" i="4" s="1"/>
  <c r="P86" i="4"/>
  <c r="R86" i="4" s="1"/>
  <c r="N78" i="4" a="1"/>
  <c r="N78" i="4" s="1"/>
  <c r="P78" i="4"/>
  <c r="R78" i="4" s="1"/>
  <c r="N70" i="4" a="1"/>
  <c r="N70" i="4" s="1"/>
  <c r="P70" i="4"/>
  <c r="R70" i="4" s="1"/>
  <c r="N62" i="4" a="1"/>
  <c r="N62" i="4" s="1"/>
  <c r="P62" i="4"/>
  <c r="R62" i="4" s="1"/>
  <c r="N54" i="4" a="1"/>
  <c r="N54" i="4" s="1"/>
  <c r="P54" i="4"/>
  <c r="R54" i="4" s="1"/>
  <c r="N46" i="4" a="1"/>
  <c r="N46" i="4" s="1"/>
  <c r="P46" i="4"/>
  <c r="R46" i="4" s="1"/>
  <c r="N39" i="4" a="1"/>
  <c r="N39" i="4" s="1"/>
  <c r="P39" i="4"/>
  <c r="R39" i="4" s="1"/>
  <c r="N31" i="4" a="1"/>
  <c r="N31" i="4" s="1"/>
  <c r="P31" i="4"/>
  <c r="R31" i="4" s="1"/>
  <c r="N23" i="4" a="1"/>
  <c r="N23" i="4" s="1"/>
  <c r="P23" i="4"/>
  <c r="R23" i="4" s="1"/>
  <c r="N15" i="4" a="1"/>
  <c r="N15" i="4" s="1"/>
  <c r="P15" i="4"/>
  <c r="R15" i="4" s="1"/>
  <c r="N8" i="4" a="1"/>
  <c r="N8" i="4" s="1"/>
  <c r="P8" i="4"/>
  <c r="R8" i="4" s="1"/>
  <c r="P502" i="4"/>
  <c r="R502" i="4" s="1"/>
  <c r="P494" i="4"/>
  <c r="R494" i="4" s="1"/>
  <c r="P486" i="4"/>
  <c r="R486" i="4" s="1"/>
  <c r="P478" i="4"/>
  <c r="R478" i="4" s="1"/>
  <c r="P470" i="4"/>
  <c r="R470" i="4" s="1"/>
  <c r="P462" i="4"/>
  <c r="R462" i="4" s="1"/>
  <c r="P454" i="4"/>
  <c r="R454" i="4" s="1"/>
  <c r="P446" i="4"/>
  <c r="R446" i="4" s="1"/>
  <c r="P438" i="4"/>
  <c r="R438" i="4" s="1"/>
  <c r="P430" i="4"/>
  <c r="R430" i="4" s="1"/>
  <c r="P422" i="4"/>
  <c r="R422" i="4" s="1"/>
  <c r="P414" i="4"/>
  <c r="R414" i="4" s="1"/>
  <c r="P406" i="4"/>
  <c r="R406" i="4" s="1"/>
  <c r="P398" i="4"/>
  <c r="R398" i="4" s="1"/>
  <c r="P390" i="4"/>
  <c r="R390" i="4" s="1"/>
  <c r="P382" i="4"/>
  <c r="R382" i="4" s="1"/>
  <c r="P374" i="4"/>
  <c r="R374" i="4" s="1"/>
  <c r="P366" i="4"/>
  <c r="R366" i="4" s="1"/>
  <c r="P358" i="4"/>
  <c r="R358" i="4" s="1"/>
  <c r="P350" i="4"/>
  <c r="R350" i="4" s="1"/>
  <c r="P342" i="4"/>
  <c r="R342" i="4" s="1"/>
  <c r="P334" i="4"/>
  <c r="R334" i="4" s="1"/>
  <c r="P326" i="4"/>
  <c r="R326" i="4" s="1"/>
  <c r="P318" i="4"/>
  <c r="R318" i="4" s="1"/>
  <c r="P310" i="4"/>
  <c r="R310" i="4" s="1"/>
  <c r="P302" i="4"/>
  <c r="R302" i="4" s="1"/>
  <c r="P294" i="4"/>
  <c r="R294" i="4" s="1"/>
  <c r="P286" i="4"/>
  <c r="R286" i="4" s="1"/>
  <c r="P278" i="4"/>
  <c r="R278" i="4" s="1"/>
  <c r="P270" i="4"/>
  <c r="R270" i="4" s="1"/>
  <c r="P262" i="4"/>
  <c r="R262" i="4" s="1"/>
  <c r="P254" i="4"/>
  <c r="R254" i="4" s="1"/>
  <c r="P246" i="4"/>
  <c r="R246" i="4" s="1"/>
  <c r="P238" i="4"/>
  <c r="R238" i="4" s="1"/>
  <c r="P230" i="4"/>
  <c r="R230" i="4" s="1"/>
  <c r="P222" i="4"/>
  <c r="R222" i="4" s="1"/>
  <c r="P214" i="4"/>
  <c r="R214" i="4" s="1"/>
  <c r="P206" i="4"/>
  <c r="R206" i="4" s="1"/>
  <c r="P197" i="4"/>
  <c r="R197" i="4" s="1"/>
  <c r="P188" i="4"/>
  <c r="R188" i="4" s="1"/>
  <c r="P179" i="4"/>
  <c r="R179" i="4" s="1"/>
  <c r="P164" i="4"/>
  <c r="R164" i="4" s="1"/>
  <c r="P147" i="4"/>
  <c r="R147" i="4" s="1"/>
  <c r="P124" i="4"/>
  <c r="R124" i="4" s="1"/>
  <c r="P101" i="4"/>
  <c r="R101" i="4" s="1"/>
  <c r="P83" i="4"/>
  <c r="R83" i="4" s="1"/>
  <c r="P60" i="4"/>
  <c r="R60" i="4" s="1"/>
  <c r="P37" i="4"/>
  <c r="R37" i="4" s="1"/>
  <c r="P19" i="4"/>
  <c r="R19" i="4" s="1"/>
  <c r="N38" i="4" a="1"/>
  <c r="N38" i="4" s="1"/>
  <c r="P38" i="4"/>
  <c r="R38" i="4" s="1"/>
  <c r="N30" i="4" a="1"/>
  <c r="N30" i="4" s="1"/>
  <c r="P30" i="4"/>
  <c r="R30" i="4" s="1"/>
  <c r="N22" i="4" a="1"/>
  <c r="N22" i="4" s="1"/>
  <c r="P22" i="4"/>
  <c r="R22" i="4" s="1"/>
  <c r="N14" i="4" a="1"/>
  <c r="N14" i="4" s="1"/>
  <c r="P14" i="4"/>
  <c r="R14" i="4" s="1"/>
  <c r="N7" i="4" a="1"/>
  <c r="N7" i="4" s="1"/>
  <c r="P7" i="4"/>
  <c r="R7" i="4" s="1"/>
  <c r="P501" i="4"/>
  <c r="R501" i="4" s="1"/>
  <c r="P493" i="4"/>
  <c r="R493" i="4" s="1"/>
  <c r="P485" i="4"/>
  <c r="R485" i="4" s="1"/>
  <c r="P477" i="4"/>
  <c r="R477" i="4" s="1"/>
  <c r="P469" i="4"/>
  <c r="R469" i="4" s="1"/>
  <c r="P461" i="4"/>
  <c r="R461" i="4" s="1"/>
  <c r="P453" i="4"/>
  <c r="R453" i="4" s="1"/>
  <c r="P445" i="4"/>
  <c r="R445" i="4" s="1"/>
  <c r="P437" i="4"/>
  <c r="R437" i="4" s="1"/>
  <c r="P429" i="4"/>
  <c r="R429" i="4" s="1"/>
  <c r="P421" i="4"/>
  <c r="R421" i="4" s="1"/>
  <c r="P413" i="4"/>
  <c r="R413" i="4" s="1"/>
  <c r="P405" i="4"/>
  <c r="R405" i="4" s="1"/>
  <c r="P397" i="4"/>
  <c r="R397" i="4" s="1"/>
  <c r="P389" i="4"/>
  <c r="R389" i="4" s="1"/>
  <c r="P381" i="4"/>
  <c r="R381" i="4" s="1"/>
  <c r="P373" i="4"/>
  <c r="R373" i="4" s="1"/>
  <c r="P365" i="4"/>
  <c r="R365" i="4" s="1"/>
  <c r="P357" i="4"/>
  <c r="R357" i="4" s="1"/>
  <c r="P349" i="4"/>
  <c r="R349" i="4" s="1"/>
  <c r="P341" i="4"/>
  <c r="R341" i="4" s="1"/>
  <c r="P333" i="4"/>
  <c r="R333" i="4" s="1"/>
  <c r="P325" i="4"/>
  <c r="R325" i="4" s="1"/>
  <c r="P317" i="4"/>
  <c r="R317" i="4" s="1"/>
  <c r="P309" i="4"/>
  <c r="R309" i="4" s="1"/>
  <c r="P301" i="4"/>
  <c r="R301" i="4" s="1"/>
  <c r="P293" i="4"/>
  <c r="R293" i="4" s="1"/>
  <c r="P285" i="4"/>
  <c r="R285" i="4" s="1"/>
  <c r="P277" i="4"/>
  <c r="R277" i="4" s="1"/>
  <c r="P269" i="4"/>
  <c r="R269" i="4" s="1"/>
  <c r="P261" i="4"/>
  <c r="R261" i="4" s="1"/>
  <c r="P253" i="4"/>
  <c r="R253" i="4" s="1"/>
  <c r="P245" i="4"/>
  <c r="R245" i="4" s="1"/>
  <c r="P237" i="4"/>
  <c r="R237" i="4" s="1"/>
  <c r="P229" i="4"/>
  <c r="R229" i="4" s="1"/>
  <c r="P221" i="4"/>
  <c r="R221" i="4" s="1"/>
  <c r="P213" i="4"/>
  <c r="R213" i="4" s="1"/>
  <c r="P205" i="4"/>
  <c r="R205" i="4" s="1"/>
  <c r="P196" i="4"/>
  <c r="R196" i="4" s="1"/>
  <c r="P187" i="4"/>
  <c r="R187" i="4" s="1"/>
  <c r="P177" i="4"/>
  <c r="R177" i="4" s="1"/>
  <c r="P163" i="4"/>
  <c r="R163" i="4" s="1"/>
  <c r="P141" i="4"/>
  <c r="R141" i="4" s="1"/>
  <c r="P123" i="4"/>
  <c r="R123" i="4" s="1"/>
  <c r="P100" i="4"/>
  <c r="R100" i="4" s="1"/>
  <c r="P77" i="4"/>
  <c r="R77" i="4" s="1"/>
  <c r="P59" i="4"/>
  <c r="R59" i="4" s="1"/>
  <c r="P36" i="4"/>
  <c r="R36" i="4" s="1"/>
  <c r="P13" i="4"/>
  <c r="R13" i="4" s="1"/>
  <c r="N153" i="4" a="1"/>
  <c r="N153" i="4" s="1"/>
  <c r="P153" i="4"/>
  <c r="R153" i="4" s="1"/>
  <c r="N129" i="4" a="1"/>
  <c r="N129" i="4" s="1"/>
  <c r="P129" i="4"/>
  <c r="R129" i="4" s="1"/>
  <c r="N89" i="4" a="1"/>
  <c r="N89" i="4" s="1"/>
  <c r="P89" i="4"/>
  <c r="R89" i="4" s="1"/>
  <c r="N50" i="4" a="1"/>
  <c r="N50" i="4" s="1"/>
  <c r="P50" i="4"/>
  <c r="R50" i="4" s="1"/>
  <c r="R133" i="4"/>
  <c r="N152" i="4" a="1"/>
  <c r="N152" i="4" s="1"/>
  <c r="P152" i="4"/>
  <c r="R152" i="4" s="1"/>
  <c r="N120" i="4" a="1"/>
  <c r="N120" i="4" s="1"/>
  <c r="P120" i="4"/>
  <c r="R120" i="4" s="1"/>
  <c r="N96" i="4" a="1"/>
  <c r="N96" i="4" s="1"/>
  <c r="P96" i="4"/>
  <c r="R96" i="4" s="1"/>
  <c r="N88" i="4" a="1"/>
  <c r="N88" i="4" s="1"/>
  <c r="P88" i="4"/>
  <c r="R88" i="4" s="1"/>
  <c r="N49" i="4" a="1"/>
  <c r="N49" i="4" s="1"/>
  <c r="P49" i="4"/>
  <c r="R49" i="4" s="1"/>
  <c r="P192" i="4"/>
  <c r="R192" i="4" s="1"/>
  <c r="N6" i="4" a="1"/>
  <c r="N6" i="4" s="1"/>
  <c r="P6" i="4"/>
  <c r="R6" i="4" s="1"/>
  <c r="P508" i="4"/>
  <c r="R508" i="4" s="1"/>
  <c r="P500" i="4"/>
  <c r="R500" i="4" s="1"/>
  <c r="P492" i="4"/>
  <c r="R492" i="4" s="1"/>
  <c r="P484" i="4"/>
  <c r="R484" i="4" s="1"/>
  <c r="P476" i="4"/>
  <c r="R476" i="4" s="1"/>
  <c r="P468" i="4"/>
  <c r="R468" i="4" s="1"/>
  <c r="P460" i="4"/>
  <c r="R460" i="4" s="1"/>
  <c r="P452" i="4"/>
  <c r="R452" i="4" s="1"/>
  <c r="P444" i="4"/>
  <c r="R444" i="4" s="1"/>
  <c r="P436" i="4"/>
  <c r="R436" i="4" s="1"/>
  <c r="P428" i="4"/>
  <c r="R428" i="4" s="1"/>
  <c r="P420" i="4"/>
  <c r="R420" i="4" s="1"/>
  <c r="P412" i="4"/>
  <c r="R412" i="4" s="1"/>
  <c r="P404" i="4"/>
  <c r="R404" i="4" s="1"/>
  <c r="P396" i="4"/>
  <c r="R396" i="4" s="1"/>
  <c r="P388" i="4"/>
  <c r="R388" i="4" s="1"/>
  <c r="P380" i="4"/>
  <c r="R380" i="4" s="1"/>
  <c r="P372" i="4"/>
  <c r="R372" i="4" s="1"/>
  <c r="P364" i="4"/>
  <c r="R364" i="4" s="1"/>
  <c r="P356" i="4"/>
  <c r="R356" i="4" s="1"/>
  <c r="P348" i="4"/>
  <c r="R348" i="4" s="1"/>
  <c r="P340" i="4"/>
  <c r="R340" i="4" s="1"/>
  <c r="P332" i="4"/>
  <c r="R332" i="4" s="1"/>
  <c r="P324" i="4"/>
  <c r="R324" i="4" s="1"/>
  <c r="P316" i="4"/>
  <c r="R316" i="4" s="1"/>
  <c r="P308" i="4"/>
  <c r="R308" i="4" s="1"/>
  <c r="P300" i="4"/>
  <c r="R300" i="4" s="1"/>
  <c r="P292" i="4"/>
  <c r="R292" i="4" s="1"/>
  <c r="P284" i="4"/>
  <c r="R284" i="4" s="1"/>
  <c r="P276" i="4"/>
  <c r="R276" i="4" s="1"/>
  <c r="P268" i="4"/>
  <c r="R268" i="4" s="1"/>
  <c r="P260" i="4"/>
  <c r="R260" i="4" s="1"/>
  <c r="P252" i="4"/>
  <c r="R252" i="4" s="1"/>
  <c r="P244" i="4"/>
  <c r="R244" i="4" s="1"/>
  <c r="P236" i="4"/>
  <c r="R236" i="4" s="1"/>
  <c r="P228" i="4"/>
  <c r="R228" i="4" s="1"/>
  <c r="P220" i="4"/>
  <c r="R220" i="4" s="1"/>
  <c r="P212" i="4"/>
  <c r="R212" i="4" s="1"/>
  <c r="P204" i="4"/>
  <c r="R204" i="4" s="1"/>
  <c r="P195" i="4"/>
  <c r="R195" i="4" s="1"/>
  <c r="P186" i="4"/>
  <c r="R186" i="4" s="1"/>
  <c r="P175" i="4"/>
  <c r="R175" i="4" s="1"/>
  <c r="P159" i="4"/>
  <c r="R159" i="4" s="1"/>
  <c r="P140" i="4"/>
  <c r="R140" i="4" s="1"/>
  <c r="P117" i="4"/>
  <c r="R117" i="4" s="1"/>
  <c r="P99" i="4"/>
  <c r="R99" i="4" s="1"/>
  <c r="P76" i="4"/>
  <c r="R76" i="4" s="1"/>
  <c r="P53" i="4"/>
  <c r="R53" i="4" s="1"/>
  <c r="P35" i="4"/>
  <c r="R35" i="4" s="1"/>
  <c r="N161" i="4" a="1"/>
  <c r="N161" i="4" s="1"/>
  <c r="P161" i="4"/>
  <c r="R161" i="4" s="1"/>
  <c r="N137" i="4" a="1"/>
  <c r="N137" i="4" s="1"/>
  <c r="P137" i="4"/>
  <c r="R137" i="4" s="1"/>
  <c r="N121" i="4" a="1"/>
  <c r="N121" i="4" s="1"/>
  <c r="P121" i="4"/>
  <c r="R121" i="4" s="1"/>
  <c r="N105" i="4" a="1"/>
  <c r="N105" i="4" s="1"/>
  <c r="P105" i="4"/>
  <c r="R105" i="4" s="1"/>
  <c r="N82" i="4" a="1"/>
  <c r="N82" i="4" s="1"/>
  <c r="P82" i="4"/>
  <c r="R82" i="4" s="1"/>
  <c r="N58" i="4" a="1"/>
  <c r="N58" i="4" s="1"/>
  <c r="P58" i="4"/>
  <c r="R58" i="4" s="1"/>
  <c r="N176" i="4" a="1"/>
  <c r="N176" i="4" s="1"/>
  <c r="P176" i="4"/>
  <c r="R176" i="4" s="1"/>
  <c r="N144" i="4" a="1"/>
  <c r="N144" i="4" s="1"/>
  <c r="P144" i="4"/>
  <c r="R144" i="4" s="1"/>
  <c r="N81" i="4" a="1"/>
  <c r="N81" i="4" s="1"/>
  <c r="P81" i="4"/>
  <c r="R81" i="4" s="1"/>
  <c r="N26" i="4" a="1"/>
  <c r="N26" i="4" s="1"/>
  <c r="P26" i="4"/>
  <c r="R26" i="4" s="1"/>
  <c r="P4" i="4"/>
  <c r="R4" i="4" s="1"/>
  <c r="N178" i="4" a="1"/>
  <c r="N178" i="4" s="1"/>
  <c r="P178" i="4"/>
  <c r="R178" i="4" s="1"/>
  <c r="N170" i="4" a="1"/>
  <c r="N170" i="4" s="1"/>
  <c r="P170" i="4"/>
  <c r="R170" i="4" s="1"/>
  <c r="N162" i="4" a="1"/>
  <c r="N162" i="4" s="1"/>
  <c r="P162" i="4"/>
  <c r="R162" i="4" s="1"/>
  <c r="N154" i="4" a="1"/>
  <c r="N154" i="4" s="1"/>
  <c r="P154" i="4"/>
  <c r="R154" i="4" s="1"/>
  <c r="N146" i="4" a="1"/>
  <c r="N146" i="4" s="1"/>
  <c r="P146" i="4"/>
  <c r="R146" i="4" s="1"/>
  <c r="N138" i="4" a="1"/>
  <c r="N138" i="4" s="1"/>
  <c r="P138" i="4"/>
  <c r="R138" i="4" s="1"/>
  <c r="N130" i="4" a="1"/>
  <c r="N130" i="4" s="1"/>
  <c r="P130" i="4"/>
  <c r="R130" i="4" s="1"/>
  <c r="N122" i="4" a="1"/>
  <c r="N122" i="4" s="1"/>
  <c r="P122" i="4"/>
  <c r="R122" i="4" s="1"/>
  <c r="N114" i="4" a="1"/>
  <c r="N114" i="4" s="1"/>
  <c r="P114" i="4"/>
  <c r="R114" i="4" s="1"/>
  <c r="N106" i="4" a="1"/>
  <c r="N106" i="4" s="1"/>
  <c r="P106" i="4"/>
  <c r="R106" i="4" s="1"/>
  <c r="N98" i="4" a="1"/>
  <c r="N98" i="4" s="1"/>
  <c r="P98" i="4"/>
  <c r="R98" i="4" s="1"/>
  <c r="N90" i="4" a="1"/>
  <c r="N90" i="4" s="1"/>
  <c r="P90" i="4"/>
  <c r="R90" i="4" s="1"/>
  <c r="P507" i="4"/>
  <c r="R507" i="4" s="1"/>
  <c r="P499" i="4"/>
  <c r="R499" i="4" s="1"/>
  <c r="P491" i="4"/>
  <c r="R491" i="4" s="1"/>
  <c r="P483" i="4"/>
  <c r="R483" i="4" s="1"/>
  <c r="P475" i="4"/>
  <c r="R475" i="4" s="1"/>
  <c r="P467" i="4"/>
  <c r="R467" i="4" s="1"/>
  <c r="P459" i="4"/>
  <c r="R459" i="4" s="1"/>
  <c r="P451" i="4"/>
  <c r="R451" i="4" s="1"/>
  <c r="P443" i="4"/>
  <c r="R443" i="4" s="1"/>
  <c r="P435" i="4"/>
  <c r="R435" i="4" s="1"/>
  <c r="P427" i="4"/>
  <c r="R427" i="4" s="1"/>
  <c r="P419" i="4"/>
  <c r="R419" i="4" s="1"/>
  <c r="P411" i="4"/>
  <c r="R411" i="4" s="1"/>
  <c r="P403" i="4"/>
  <c r="R403" i="4" s="1"/>
  <c r="P395" i="4"/>
  <c r="R395" i="4" s="1"/>
  <c r="P387" i="4"/>
  <c r="R387" i="4" s="1"/>
  <c r="P379" i="4"/>
  <c r="R379" i="4" s="1"/>
  <c r="P371" i="4"/>
  <c r="R371" i="4" s="1"/>
  <c r="P363" i="4"/>
  <c r="R363" i="4" s="1"/>
  <c r="P355" i="4"/>
  <c r="R355" i="4" s="1"/>
  <c r="P347" i="4"/>
  <c r="R347" i="4" s="1"/>
  <c r="P339" i="4"/>
  <c r="R339" i="4" s="1"/>
  <c r="P331" i="4"/>
  <c r="R331" i="4" s="1"/>
  <c r="P323" i="4"/>
  <c r="R323" i="4" s="1"/>
  <c r="P315" i="4"/>
  <c r="R315" i="4" s="1"/>
  <c r="P307" i="4"/>
  <c r="R307" i="4" s="1"/>
  <c r="P299" i="4"/>
  <c r="R299" i="4" s="1"/>
  <c r="P291" i="4"/>
  <c r="R291" i="4" s="1"/>
  <c r="P283" i="4"/>
  <c r="R283" i="4" s="1"/>
  <c r="P275" i="4"/>
  <c r="R275" i="4" s="1"/>
  <c r="P267" i="4"/>
  <c r="R267" i="4" s="1"/>
  <c r="P259" i="4"/>
  <c r="R259" i="4" s="1"/>
  <c r="P251" i="4"/>
  <c r="R251" i="4" s="1"/>
  <c r="P243" i="4"/>
  <c r="R243" i="4" s="1"/>
  <c r="P235" i="4"/>
  <c r="R235" i="4" s="1"/>
  <c r="P227" i="4"/>
  <c r="R227" i="4" s="1"/>
  <c r="P219" i="4"/>
  <c r="R219" i="4" s="1"/>
  <c r="P211" i="4"/>
  <c r="R211" i="4" s="1"/>
  <c r="P203" i="4"/>
  <c r="R203" i="4" s="1"/>
  <c r="P194" i="4"/>
  <c r="R194" i="4" s="1"/>
  <c r="P185" i="4"/>
  <c r="R185" i="4" s="1"/>
  <c r="P173" i="4"/>
  <c r="R173" i="4" s="1"/>
  <c r="P157" i="4"/>
  <c r="R157" i="4" s="1"/>
  <c r="P139" i="4"/>
  <c r="R139" i="4" s="1"/>
  <c r="P116" i="4"/>
  <c r="R116" i="4" s="1"/>
  <c r="P93" i="4"/>
  <c r="R93" i="4" s="1"/>
  <c r="P75" i="4"/>
  <c r="R75" i="4" s="1"/>
  <c r="P52" i="4"/>
  <c r="R52" i="4" s="1"/>
  <c r="P29" i="4"/>
  <c r="R29" i="4" s="1"/>
  <c r="P11" i="4"/>
  <c r="R1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<sst xmlns="http://schemas.openxmlformats.org/spreadsheetml/2006/main" count="2349" uniqueCount="169">
  <si>
    <t>Document Type</t>
  </si>
  <si>
    <t>Document Number</t>
  </si>
  <si>
    <t>Date</t>
  </si>
  <si>
    <t>Customer Account</t>
  </si>
  <si>
    <t>Customer Name</t>
  </si>
  <si>
    <t>Part  #</t>
  </si>
  <si>
    <t>Description</t>
  </si>
  <si>
    <t>Quantity</t>
  </si>
  <si>
    <t>Unit Price</t>
  </si>
  <si>
    <t>Invoice</t>
  </si>
  <si>
    <t>JS Automotive</t>
  </si>
  <si>
    <t>C5101</t>
  </si>
  <si>
    <t>Paper - Dot Matrix - 11 inches - Standard</t>
  </si>
  <si>
    <t>C5110</t>
  </si>
  <si>
    <t>Printer Ribbon Dot Matrix - Premium</t>
  </si>
  <si>
    <t>Erwin Mortgage</t>
  </si>
  <si>
    <t>C5103</t>
  </si>
  <si>
    <t>Paper - Dot Matrix - 11 inches - Premium</t>
  </si>
  <si>
    <t>Sullivan Motors</t>
  </si>
  <si>
    <t>Macon Financial Title Company</t>
  </si>
  <si>
    <t>Johnson Auto Group</t>
  </si>
  <si>
    <t>P1101</t>
  </si>
  <si>
    <t>Dot Matrix Printer - 11 inch - Std Speed</t>
  </si>
  <si>
    <t>A2101</t>
  </si>
  <si>
    <t>Serial cable - 10 feet</t>
  </si>
  <si>
    <t>A2113</t>
  </si>
  <si>
    <t>Power cord - 10 feet</t>
  </si>
  <si>
    <t>A2116</t>
  </si>
  <si>
    <t>Power supply - Standard</t>
  </si>
  <si>
    <t>A2118</t>
  </si>
  <si>
    <t>Cleaning Kit - Dot Matrix Printer</t>
  </si>
  <si>
    <t>Jefferson Mortgage</t>
  </si>
  <si>
    <t>P1105</t>
  </si>
  <si>
    <t>Dot Matrix Printer - 11 inch - High Speed</t>
  </si>
  <si>
    <t>A2102</t>
  </si>
  <si>
    <t>Serial cable - 20 feet</t>
  </si>
  <si>
    <t>A2114</t>
  </si>
  <si>
    <t>Power cord - 20 feet</t>
  </si>
  <si>
    <t>Return</t>
  </si>
  <si>
    <t>McKesson Auto Group</t>
  </si>
  <si>
    <t>P1107</t>
  </si>
  <si>
    <t>Dot Matrix Printer - 17 inch - High Speed</t>
  </si>
  <si>
    <t>A2117</t>
  </si>
  <si>
    <t>Power supply - Premium</t>
  </si>
  <si>
    <t>C5102</t>
  </si>
  <si>
    <t>Paper - Dot Matrix - 17 inches - Standard</t>
  </si>
  <si>
    <t>Cammarano Automotive</t>
  </si>
  <si>
    <t>North Georgia Consolidated Financial</t>
  </si>
  <si>
    <t>Briggs Motoring Company</t>
  </si>
  <si>
    <t>McAndrews Automotive</t>
  </si>
  <si>
    <t>Hardman Financial Management</t>
  </si>
  <si>
    <t>First Trust Financial</t>
  </si>
  <si>
    <t>Gulf Coast Motors</t>
  </si>
  <si>
    <t>O'Neil Motoring</t>
  </si>
  <si>
    <t>P1307</t>
  </si>
  <si>
    <t>Laser Printer - 17 inch - Color - High Speed</t>
  </si>
  <si>
    <t>A2108</t>
  </si>
  <si>
    <t>Ethernet cable - 20 feet</t>
  </si>
  <si>
    <t>C5108</t>
  </si>
  <si>
    <t>Paper - Standard - 17 inches - Photo Quality</t>
  </si>
  <si>
    <t>Jackson Motors</t>
  </si>
  <si>
    <t>Godderis Automotive Group</t>
  </si>
  <si>
    <t>P1311</t>
  </si>
  <si>
    <t>Laser All-in-One - 17 inch Color High Speed</t>
  </si>
  <si>
    <t>A2111</t>
  </si>
  <si>
    <t>USB cable - 20 feet</t>
  </si>
  <si>
    <t>C5113</t>
  </si>
  <si>
    <t>Black Toner Laser Printer</t>
  </si>
  <si>
    <t>C5114</t>
  </si>
  <si>
    <t>Color Toner Pack Laser Printer</t>
  </si>
  <si>
    <t>C5106</t>
  </si>
  <si>
    <t>Paper - Standard - 17 inches - Text Quality</t>
  </si>
  <si>
    <t>P1304</t>
  </si>
  <si>
    <t>Laser Printer - 11 inch - Color - High Speed</t>
  </si>
  <si>
    <t>P1302</t>
  </si>
  <si>
    <t>Laser Printer - 11 inch - B&amp;W - High Speed</t>
  </si>
  <si>
    <t>Federal Tech Mortgage Brokers</t>
  </si>
  <si>
    <t>C5109</t>
  </si>
  <si>
    <t>Printer Ribbon Dot Matrix - Standard</t>
  </si>
  <si>
    <t>Birmingham Automotive Group</t>
  </si>
  <si>
    <t>P1204</t>
  </si>
  <si>
    <t>Inkjet All-in-One - B&amp;W - 11 inch</t>
  </si>
  <si>
    <t>A2110</t>
  </si>
  <si>
    <t>USB cable - 10 feet</t>
  </si>
  <si>
    <t>A2120</t>
  </si>
  <si>
    <t>Cleaning Kit - Inkjet Printer</t>
  </si>
  <si>
    <t>P1309</t>
  </si>
  <si>
    <t>Laser All-in-One - 11 inch Color High Speed</t>
  </si>
  <si>
    <t>A2119</t>
  </si>
  <si>
    <t>Cleaning Kit - Laser Printer</t>
  </si>
  <si>
    <t>C5111</t>
  </si>
  <si>
    <t>Black Toner InkJet Printer</t>
  </si>
  <si>
    <t>C5112</t>
  </si>
  <si>
    <t>Color Toner Pack Inkjet Printer</t>
  </si>
  <si>
    <t>P1308</t>
  </si>
  <si>
    <t>Laser All-in-One - 11 inch B&amp;W High Speed</t>
  </si>
  <si>
    <t>C5105</t>
  </si>
  <si>
    <t>Paper - Standard - 11 inches - Text Quality</t>
  </si>
  <si>
    <t>P1205</t>
  </si>
  <si>
    <t>Inkjet All-in-One - Color - 11 inch</t>
  </si>
  <si>
    <t>Part Number</t>
  </si>
  <si>
    <t>Product Line</t>
  </si>
  <si>
    <t>Product Cost</t>
  </si>
  <si>
    <t>Accessories</t>
  </si>
  <si>
    <t>A2104</t>
  </si>
  <si>
    <t>Parallel cable - 10 feet</t>
  </si>
  <si>
    <t>A2105</t>
  </si>
  <si>
    <t>Parallel cable - 20 feet</t>
  </si>
  <si>
    <t>A2107</t>
  </si>
  <si>
    <t>Ethernet cable - 10 feet</t>
  </si>
  <si>
    <t>Consumables</t>
  </si>
  <si>
    <t>C5104</t>
  </si>
  <si>
    <t>Paper - Dot Matrix - 17 inches - Premium</t>
  </si>
  <si>
    <t>C5107</t>
  </si>
  <si>
    <t>Paper - Standard - 11 inches - Photo Quality</t>
  </si>
  <si>
    <t>Product</t>
  </si>
  <si>
    <t>P1103</t>
  </si>
  <si>
    <t>Dot Matrix Printer - 17 inch - Std Speed</t>
  </si>
  <si>
    <t>P1201</t>
  </si>
  <si>
    <t>Inkjet Printer - B&amp;W - 11 inch</t>
  </si>
  <si>
    <t>P1203</t>
  </si>
  <si>
    <t>Inkjet Printer - Color - 11 inch</t>
  </si>
  <si>
    <t>P1301</t>
  </si>
  <si>
    <t>Laser Printer - 11 inch - B&amp;W - Standard Speed</t>
  </si>
  <si>
    <t>P1303</t>
  </si>
  <si>
    <t>Laser Printer - 11 inch - Color - Standard Speed</t>
  </si>
  <si>
    <t>P1305</t>
  </si>
  <si>
    <t>Laser Printer - 17 inch - B&amp;W - Standard Speed</t>
  </si>
  <si>
    <t>P1306</t>
  </si>
  <si>
    <t>Laser Printer - 17 inch - B&amp;W - High Speed</t>
  </si>
  <si>
    <t>P1310</t>
  </si>
  <si>
    <t>Laser All-in-One - 17 inch B&amp;W High Speed</t>
  </si>
  <si>
    <t>Account</t>
  </si>
  <si>
    <t>State</t>
  </si>
  <si>
    <t>Type</t>
  </si>
  <si>
    <t>Georgia</t>
  </si>
  <si>
    <t>Automotive</t>
  </si>
  <si>
    <t>Florida</t>
  </si>
  <si>
    <t>Financial</t>
  </si>
  <si>
    <t>North Carolina</t>
  </si>
  <si>
    <t>South Carolina</t>
  </si>
  <si>
    <t>Tennessee</t>
  </si>
  <si>
    <t>Alabama</t>
  </si>
  <si>
    <t>Cost</t>
  </si>
  <si>
    <t>Revenue</t>
  </si>
  <si>
    <t>Profit</t>
  </si>
  <si>
    <t xml:space="preserve">New Unit Proce </t>
  </si>
  <si>
    <t>Column1</t>
  </si>
  <si>
    <t xml:space="preserve">Product Money </t>
  </si>
  <si>
    <t>Sum of Profit</t>
  </si>
  <si>
    <t>Row Labels</t>
  </si>
  <si>
    <t>Grand Total</t>
  </si>
  <si>
    <t>Column Labels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</si>
  <si>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</si>
  <si>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</si>
  <si>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</si>
  <si>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</si>
  <si>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</si>
  <si>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</si>
  <si>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</si>
  <si>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</si>
  <si>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</si>
  <si>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</si>
  <si>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</si>
  <si>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</si>
  <si>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%Margin</t>
  </si>
  <si>
    <t>Total Sum of Profit</t>
  </si>
  <si>
    <t xml:space="preserve">Total Sum of Profit Margin </t>
  </si>
  <si>
    <t xml:space="preserve">Sum of Profit Margin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</si>
</sst>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[$-409]d\-mmm\-yy;@"/>
    <numFmt numFmtId="165" formatCode="m/d/yy;@"/>
    <numFmt numFmtId="166" formatCode="[$-14009]dd\ mmmm\ yyyy;@"/>
    <numFmt numFmtId="167" formatCode="[$$-409]#,##0.00"/>
    <numFmt numFmtId="168" formatCode="_-[$$-409]* #,##0.00_ ;_-[$$-409]* \-#,##0.00\ ;_-[$$-409]* &quot;-&quot;??_ ;_-@_ "/>
    <numFmt numFmtId="169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1" xfId="0" applyBorder="1"/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166" fontId="0" fillId="0" borderId="1" xfId="0" applyNumberFormat="1" applyBorder="1" applyAlignment="1">
      <alignment horizontal="right"/>
    </xf>
    <xf numFmtId="167" fontId="2" fillId="0" borderId="1" xfId="0" applyNumberFormat="1" applyFont="1" applyBorder="1" applyAlignment="1">
      <alignment horizontal="right" vertical="top" wrapText="1"/>
    </xf>
    <xf numFmtId="167" fontId="0" fillId="0" borderId="0" xfId="0" applyNumberFormat="1"/>
    <xf numFmtId="0" fontId="2" fillId="0" borderId="2" xfId="0" applyFont="1" applyBorder="1" applyAlignment="1">
      <alignment vertical="top" wrapText="1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8" fontId="1" fillId="0" borderId="1" xfId="1" applyNumberFormat="1" applyFont="1" applyFill="1" applyBorder="1"/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3" xfId="0" applyFont="1" applyFill="1" applyBorder="1"/>
    <xf numFmtId="0" fontId="0" fillId="4" borderId="0" xfId="0" applyFill="1"/>
    <xf numFmtId="169" fontId="0" fillId="4" borderId="0" xfId="0" applyNumberFormat="1" applyFill="1"/>
    <xf numFmtId="169" fontId="0" fillId="0" borderId="0" xfId="0" applyNumberFormat="1"/>
    <xf numFmtId="44" fontId="0" fillId="4" borderId="0" xfId="1" applyFont="1" applyFill="1"/>
    <xf numFmtId="44" fontId="0" fillId="0" borderId="0" xfId="1" applyFont="1"/>
    <xf numFmtId="44" fontId="0" fillId="0" borderId="0" xfId="0" applyNumberFormat="1"/>
    <xf numFmtId="0" fontId="0" fillId="0" borderId="1" xfId="0" applyNumberFormat="1" applyBorder="1" applyAlignment="1">
      <alignment horizontal="left"/>
    </xf>
    <xf numFmtId="0" fontId="0" fillId="3" borderId="4" xfId="0" applyFont="1" applyFill="1" applyBorder="1"/>
    <xf numFmtId="0" fontId="3" fillId="2" borderId="4" xfId="0" applyFont="1" applyFill="1" applyBorder="1"/>
    <xf numFmtId="0" fontId="0" fillId="0" borderId="1" xfId="0" applyNumberFormat="1" applyBorder="1"/>
    <xf numFmtId="0" fontId="0" fillId="0" borderId="0" xfId="0" pivotButton="1"/>
    <xf numFmtId="0" fontId="0" fillId="0" borderId="0" xfId="0" applyAlignment="1">
      <alignment horizontal="left" indent="1"/>
    </xf>
    <xf numFmtId="10" fontId="0" fillId="4" borderId="0" xfId="2" applyNumberFormat="1" applyFont="1" applyFill="1"/>
    <xf numFmtId="10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33">
    <dxf>
      <numFmt numFmtId="14" formatCode="0.00%"/>
    </dxf>
    <dxf>
      <numFmt numFmtId="34" formatCode="_(&quot;$&quot;* #,##0.00_);_(&quot;$&quot;* \(#,##0.00\);_(&quot;$&quot;* &quot;-&quot;??_);_(@_)"/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0" formatCode="General"/>
    </dxf>
    <dxf>
      <numFmt numFmtId="0" formatCode="General"/>
    </dxf>
    <dxf>
      <numFmt numFmtId="169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-[$$-409]* #,##0.00_ ;_-[$$-409]* \-#,##0.00\ ;_-[$$-409]* &quot;-&quot;??_ ;_-@_ 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[$-14009]dd\ mmmm\ yyyy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</border>
    </dxf>
    <dxf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[Advanced Excel Project Sales Data.xlsx]Sheet2!PivotTable1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2930336832895884"/>
          <c:y val="0.17027559055118111"/>
          <c:w val="0.60591863517060363"/>
          <c:h val="0.60294911052785072"/>
        </c:manualLayout>
      </c:layout>
      <c:lineChart>
        <c:grouping val="stack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Accessories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Sheet2!$A$5:$A$64</c:f>
              <c:multiLvlStrCache>
                <c:ptCount val="53"/>
                <c:lvl>
                  <c:pt idx="0">
                    <c:v>Apr</c:v>
                  </c:pt>
                  <c:pt idx="1">
                    <c:v>Jun</c:v>
                  </c:pt>
                  <c:pt idx="2">
                    <c:v>Aug</c:v>
                  </c:pt>
                  <c:pt idx="3">
                    <c:v>Sep</c:v>
                  </c:pt>
                  <c:pt idx="4">
                    <c:v>Oct</c:v>
                  </c:pt>
                  <c:pt idx="5">
                    <c:v>Nov</c:v>
                  </c:pt>
                  <c:pt idx="6">
                    <c:v>Dec</c:v>
                  </c:pt>
                  <c:pt idx="7">
                    <c:v>Apr</c:v>
                  </c:pt>
                  <c:pt idx="8">
                    <c:v>May</c:v>
                  </c:pt>
                  <c:pt idx="9">
                    <c:v>Jun</c:v>
                  </c:pt>
                  <c:pt idx="10">
                    <c:v>Jul</c:v>
                  </c:pt>
                  <c:pt idx="11">
                    <c:v>Sep</c:v>
                  </c:pt>
                  <c:pt idx="12">
                    <c:v>Nov</c:v>
                  </c:pt>
                  <c:pt idx="13">
                    <c:v>Dec</c:v>
                  </c:pt>
                  <c:pt idx="14">
                    <c:v>Jan</c:v>
                  </c:pt>
                  <c:pt idx="15">
                    <c:v>Feb</c:v>
                  </c:pt>
                  <c:pt idx="16">
                    <c:v>Mar</c:v>
                  </c:pt>
                  <c:pt idx="17">
                    <c:v>Apr</c:v>
                  </c:pt>
                  <c:pt idx="18">
                    <c:v>May</c:v>
                  </c:pt>
                  <c:pt idx="19">
                    <c:v>Jun</c:v>
                  </c:pt>
                  <c:pt idx="20">
                    <c:v>Jul</c:v>
                  </c:pt>
                  <c:pt idx="21">
                    <c:v>Aug</c:v>
                  </c:pt>
                  <c:pt idx="22">
                    <c:v>Sep</c:v>
                  </c:pt>
                  <c:pt idx="23">
                    <c:v>Oct</c:v>
                  </c:pt>
                  <c:pt idx="24">
                    <c:v>Nov</c:v>
                  </c:pt>
                  <c:pt idx="25">
                    <c:v>Dec</c:v>
                  </c:pt>
                  <c:pt idx="26">
                    <c:v>Feb</c:v>
                  </c:pt>
                  <c:pt idx="27">
                    <c:v>May</c:v>
                  </c:pt>
                  <c:pt idx="28">
                    <c:v>Jul</c:v>
                  </c:pt>
                  <c:pt idx="29">
                    <c:v>Aug</c:v>
                  </c:pt>
                  <c:pt idx="30">
                    <c:v>Sep</c:v>
                  </c:pt>
                  <c:pt idx="31">
                    <c:v>Oct</c:v>
                  </c:pt>
                  <c:pt idx="32">
                    <c:v>Nov</c:v>
                  </c:pt>
                  <c:pt idx="33">
                    <c:v>Dec</c:v>
                  </c:pt>
                  <c:pt idx="34">
                    <c:v>May</c:v>
                  </c:pt>
                  <c:pt idx="35">
                    <c:v>Jul</c:v>
                  </c:pt>
                  <c:pt idx="36">
                    <c:v>Aug</c:v>
                  </c:pt>
                  <c:pt idx="37">
                    <c:v>Sep</c:v>
                  </c:pt>
                  <c:pt idx="38">
                    <c:v>Oct</c:v>
                  </c:pt>
                  <c:pt idx="39">
                    <c:v>Nov</c:v>
                  </c:pt>
                  <c:pt idx="40">
                    <c:v>Dec</c:v>
                  </c:pt>
                  <c:pt idx="41">
                    <c:v>Jan</c:v>
                  </c:pt>
                  <c:pt idx="42">
                    <c:v>Feb</c:v>
                  </c:pt>
                  <c:pt idx="43">
                    <c:v>Mar</c:v>
                  </c:pt>
                  <c:pt idx="44">
                    <c:v>Apr</c:v>
                  </c:pt>
                  <c:pt idx="45">
                    <c:v>May</c:v>
                  </c:pt>
                  <c:pt idx="46">
                    <c:v>Jun</c:v>
                  </c:pt>
                  <c:pt idx="47">
                    <c:v>Jul</c:v>
                  </c:pt>
                  <c:pt idx="48">
                    <c:v>Aug</c:v>
                  </c:pt>
                  <c:pt idx="49">
                    <c:v>Sep</c:v>
                  </c:pt>
                  <c:pt idx="50">
                    <c:v>Oct</c:v>
                  </c:pt>
                  <c:pt idx="51">
                    <c:v>Nov</c:v>
                  </c:pt>
                  <c:pt idx="52">
                    <c:v>Dec</c:v>
                  </c:pt>
                </c:lvl>
                <c:lvl>
                  <c:pt idx="0">
                    <c:v>Alabama</c:v>
                  </c:pt>
                  <c:pt idx="7">
                    <c:v>Florida</c:v>
                  </c:pt>
                  <c:pt idx="14">
                    <c:v>Georgia</c:v>
                  </c:pt>
                  <c:pt idx="26">
                    <c:v>North Carolina</c:v>
                  </c:pt>
                  <c:pt idx="34">
                    <c:v>South Carolina</c:v>
                  </c:pt>
                  <c:pt idx="41">
                    <c:v>Tennessee</c:v>
                  </c:pt>
                </c:lvl>
              </c:multiLvlStrCache>
            </c:multiLvlStrRef>
          </c:cat>
          <c:val>
            <c:numRef>
              <c:f>Sheet2!$B$5:$B$64</c:f>
              <c:numCache>
                <c:formatCode>_("$"* #,##0.00_);_("$"* \(#,##0.00\);_("$"* "-"??_);_(@_)</c:formatCode>
                <c:ptCount val="53"/>
                <c:pt idx="0">
                  <c:v>209.4</c:v>
                </c:pt>
                <c:pt idx="1">
                  <c:v>-1232.1000000000001</c:v>
                </c:pt>
                <c:pt idx="2">
                  <c:v>4570.6000000000004</c:v>
                </c:pt>
                <c:pt idx="7">
                  <c:v>52.35</c:v>
                </c:pt>
                <c:pt idx="8">
                  <c:v>-775.11</c:v>
                </c:pt>
                <c:pt idx="9">
                  <c:v>317.35000000000002</c:v>
                </c:pt>
                <c:pt idx="13">
                  <c:v>69.78</c:v>
                </c:pt>
                <c:pt idx="14">
                  <c:v>396.61000000000007</c:v>
                </c:pt>
                <c:pt idx="15">
                  <c:v>935.5</c:v>
                </c:pt>
                <c:pt idx="16">
                  <c:v>-2281.65</c:v>
                </c:pt>
                <c:pt idx="17">
                  <c:v>631.4</c:v>
                </c:pt>
                <c:pt idx="19">
                  <c:v>227.49000000000009</c:v>
                </c:pt>
                <c:pt idx="20">
                  <c:v>-669.15</c:v>
                </c:pt>
                <c:pt idx="21">
                  <c:v>76.39</c:v>
                </c:pt>
                <c:pt idx="22">
                  <c:v>976.65</c:v>
                </c:pt>
                <c:pt idx="23">
                  <c:v>-351.1</c:v>
                </c:pt>
                <c:pt idx="25">
                  <c:v>1486.97</c:v>
                </c:pt>
                <c:pt idx="26">
                  <c:v>294.88</c:v>
                </c:pt>
                <c:pt idx="27">
                  <c:v>-90.660000000000025</c:v>
                </c:pt>
                <c:pt idx="32">
                  <c:v>84.89</c:v>
                </c:pt>
                <c:pt idx="33">
                  <c:v>156.19</c:v>
                </c:pt>
                <c:pt idx="34">
                  <c:v>-6117.5</c:v>
                </c:pt>
                <c:pt idx="43">
                  <c:v>164.8</c:v>
                </c:pt>
                <c:pt idx="44">
                  <c:v>317.35000000000002</c:v>
                </c:pt>
                <c:pt idx="45">
                  <c:v>-587.70000000000005</c:v>
                </c:pt>
                <c:pt idx="47">
                  <c:v>320.60000000000002</c:v>
                </c:pt>
                <c:pt idx="48">
                  <c:v>160.30000000000001</c:v>
                </c:pt>
                <c:pt idx="50">
                  <c:v>-842.63999999999987</c:v>
                </c:pt>
                <c:pt idx="52">
                  <c:v>638.35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B6-4C62-854C-C3EFD0599292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Consumables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Sheet2!$A$5:$A$64</c:f>
              <c:multiLvlStrCache>
                <c:ptCount val="53"/>
                <c:lvl>
                  <c:pt idx="0">
                    <c:v>Apr</c:v>
                  </c:pt>
                  <c:pt idx="1">
                    <c:v>Jun</c:v>
                  </c:pt>
                  <c:pt idx="2">
                    <c:v>Aug</c:v>
                  </c:pt>
                  <c:pt idx="3">
                    <c:v>Sep</c:v>
                  </c:pt>
                  <c:pt idx="4">
                    <c:v>Oct</c:v>
                  </c:pt>
                  <c:pt idx="5">
                    <c:v>Nov</c:v>
                  </c:pt>
                  <c:pt idx="6">
                    <c:v>Dec</c:v>
                  </c:pt>
                  <c:pt idx="7">
                    <c:v>Apr</c:v>
                  </c:pt>
                  <c:pt idx="8">
                    <c:v>May</c:v>
                  </c:pt>
                  <c:pt idx="9">
                    <c:v>Jun</c:v>
                  </c:pt>
                  <c:pt idx="10">
                    <c:v>Jul</c:v>
                  </c:pt>
                  <c:pt idx="11">
                    <c:v>Sep</c:v>
                  </c:pt>
                  <c:pt idx="12">
                    <c:v>Nov</c:v>
                  </c:pt>
                  <c:pt idx="13">
                    <c:v>Dec</c:v>
                  </c:pt>
                  <c:pt idx="14">
                    <c:v>Jan</c:v>
                  </c:pt>
                  <c:pt idx="15">
                    <c:v>Feb</c:v>
                  </c:pt>
                  <c:pt idx="16">
                    <c:v>Mar</c:v>
                  </c:pt>
                  <c:pt idx="17">
                    <c:v>Apr</c:v>
                  </c:pt>
                  <c:pt idx="18">
                    <c:v>May</c:v>
                  </c:pt>
                  <c:pt idx="19">
                    <c:v>Jun</c:v>
                  </c:pt>
                  <c:pt idx="20">
                    <c:v>Jul</c:v>
                  </c:pt>
                  <c:pt idx="21">
                    <c:v>Aug</c:v>
                  </c:pt>
                  <c:pt idx="22">
                    <c:v>Sep</c:v>
                  </c:pt>
                  <c:pt idx="23">
                    <c:v>Oct</c:v>
                  </c:pt>
                  <c:pt idx="24">
                    <c:v>Nov</c:v>
                  </c:pt>
                  <c:pt idx="25">
                    <c:v>Dec</c:v>
                  </c:pt>
                  <c:pt idx="26">
                    <c:v>Feb</c:v>
                  </c:pt>
                  <c:pt idx="27">
                    <c:v>May</c:v>
                  </c:pt>
                  <c:pt idx="28">
                    <c:v>Jul</c:v>
                  </c:pt>
                  <c:pt idx="29">
                    <c:v>Aug</c:v>
                  </c:pt>
                  <c:pt idx="30">
                    <c:v>Sep</c:v>
                  </c:pt>
                  <c:pt idx="31">
                    <c:v>Oct</c:v>
                  </c:pt>
                  <c:pt idx="32">
                    <c:v>Nov</c:v>
                  </c:pt>
                  <c:pt idx="33">
                    <c:v>Dec</c:v>
                  </c:pt>
                  <c:pt idx="34">
                    <c:v>May</c:v>
                  </c:pt>
                  <c:pt idx="35">
                    <c:v>Jul</c:v>
                  </c:pt>
                  <c:pt idx="36">
                    <c:v>Aug</c:v>
                  </c:pt>
                  <c:pt idx="37">
                    <c:v>Sep</c:v>
                  </c:pt>
                  <c:pt idx="38">
                    <c:v>Oct</c:v>
                  </c:pt>
                  <c:pt idx="39">
                    <c:v>Nov</c:v>
                  </c:pt>
                  <c:pt idx="40">
                    <c:v>Dec</c:v>
                  </c:pt>
                  <c:pt idx="41">
                    <c:v>Jan</c:v>
                  </c:pt>
                  <c:pt idx="42">
                    <c:v>Feb</c:v>
                  </c:pt>
                  <c:pt idx="43">
                    <c:v>Mar</c:v>
                  </c:pt>
                  <c:pt idx="44">
                    <c:v>Apr</c:v>
                  </c:pt>
                  <c:pt idx="45">
                    <c:v>May</c:v>
                  </c:pt>
                  <c:pt idx="46">
                    <c:v>Jun</c:v>
                  </c:pt>
                  <c:pt idx="47">
                    <c:v>Jul</c:v>
                  </c:pt>
                  <c:pt idx="48">
                    <c:v>Aug</c:v>
                  </c:pt>
                  <c:pt idx="49">
                    <c:v>Sep</c:v>
                  </c:pt>
                  <c:pt idx="50">
                    <c:v>Oct</c:v>
                  </c:pt>
                  <c:pt idx="51">
                    <c:v>Nov</c:v>
                  </c:pt>
                  <c:pt idx="52">
                    <c:v>Dec</c:v>
                  </c:pt>
                </c:lvl>
                <c:lvl>
                  <c:pt idx="0">
                    <c:v>Alabama</c:v>
                  </c:pt>
                  <c:pt idx="7">
                    <c:v>Florida</c:v>
                  </c:pt>
                  <c:pt idx="14">
                    <c:v>Georgia</c:v>
                  </c:pt>
                  <c:pt idx="26">
                    <c:v>North Carolina</c:v>
                  </c:pt>
                  <c:pt idx="34">
                    <c:v>South Carolina</c:v>
                  </c:pt>
                  <c:pt idx="41">
                    <c:v>Tennessee</c:v>
                  </c:pt>
                </c:lvl>
              </c:multiLvlStrCache>
            </c:multiLvlStrRef>
          </c:cat>
          <c:val>
            <c:numRef>
              <c:f>Sheet2!$C$5:$C$64</c:f>
              <c:numCache>
                <c:formatCode>_("$"* #,##0.00_);_("$"* \(#,##0.00\);_("$"* "-"??_);_(@_)</c:formatCode>
                <c:ptCount val="53"/>
                <c:pt idx="0">
                  <c:v>308.39999999999998</c:v>
                </c:pt>
                <c:pt idx="1">
                  <c:v>2284</c:v>
                </c:pt>
                <c:pt idx="2">
                  <c:v>3259.6200000000003</c:v>
                </c:pt>
                <c:pt idx="3">
                  <c:v>5184.22</c:v>
                </c:pt>
                <c:pt idx="4">
                  <c:v>3259.6200000000003</c:v>
                </c:pt>
                <c:pt idx="5">
                  <c:v>8071.12</c:v>
                </c:pt>
                <c:pt idx="6">
                  <c:v>4703.0700000000006</c:v>
                </c:pt>
                <c:pt idx="7">
                  <c:v>15.42</c:v>
                </c:pt>
                <c:pt idx="8">
                  <c:v>1211.0000000000002</c:v>
                </c:pt>
                <c:pt idx="9">
                  <c:v>362.98</c:v>
                </c:pt>
                <c:pt idx="10">
                  <c:v>4781.6000000000004</c:v>
                </c:pt>
                <c:pt idx="11">
                  <c:v>5098.32</c:v>
                </c:pt>
                <c:pt idx="12">
                  <c:v>5098.32</c:v>
                </c:pt>
                <c:pt idx="14">
                  <c:v>1889.6799999999998</c:v>
                </c:pt>
                <c:pt idx="15">
                  <c:v>3403.82</c:v>
                </c:pt>
                <c:pt idx="16">
                  <c:v>3130.24</c:v>
                </c:pt>
                <c:pt idx="17">
                  <c:v>12238.679999999998</c:v>
                </c:pt>
                <c:pt idx="18">
                  <c:v>11334.82</c:v>
                </c:pt>
                <c:pt idx="19">
                  <c:v>14982.979999999998</c:v>
                </c:pt>
                <c:pt idx="20">
                  <c:v>14435.44</c:v>
                </c:pt>
                <c:pt idx="21">
                  <c:v>18621.14</c:v>
                </c:pt>
                <c:pt idx="22">
                  <c:v>18198.169999999998</c:v>
                </c:pt>
                <c:pt idx="23">
                  <c:v>18779.5</c:v>
                </c:pt>
                <c:pt idx="24">
                  <c:v>18198.170000000002</c:v>
                </c:pt>
                <c:pt idx="25">
                  <c:v>20303.640000000003</c:v>
                </c:pt>
                <c:pt idx="26">
                  <c:v>154.19999999999999</c:v>
                </c:pt>
                <c:pt idx="27">
                  <c:v>1627.65</c:v>
                </c:pt>
                <c:pt idx="28">
                  <c:v>2040.66</c:v>
                </c:pt>
                <c:pt idx="29">
                  <c:v>1886.46</c:v>
                </c:pt>
                <c:pt idx="30">
                  <c:v>1886.46</c:v>
                </c:pt>
                <c:pt idx="31">
                  <c:v>2062.06</c:v>
                </c:pt>
                <c:pt idx="32">
                  <c:v>2298.13</c:v>
                </c:pt>
                <c:pt idx="33">
                  <c:v>1102.44</c:v>
                </c:pt>
                <c:pt idx="34">
                  <c:v>1142</c:v>
                </c:pt>
                <c:pt idx="35">
                  <c:v>4856</c:v>
                </c:pt>
                <c:pt idx="36">
                  <c:v>4856</c:v>
                </c:pt>
                <c:pt idx="37">
                  <c:v>4856</c:v>
                </c:pt>
                <c:pt idx="38">
                  <c:v>4856</c:v>
                </c:pt>
                <c:pt idx="39">
                  <c:v>4856</c:v>
                </c:pt>
                <c:pt idx="40">
                  <c:v>4856</c:v>
                </c:pt>
                <c:pt idx="41">
                  <c:v>2195.1999999999998</c:v>
                </c:pt>
                <c:pt idx="42">
                  <c:v>2195.1999999999998</c:v>
                </c:pt>
                <c:pt idx="43">
                  <c:v>2767.7999999999997</c:v>
                </c:pt>
                <c:pt idx="44">
                  <c:v>2333.98</c:v>
                </c:pt>
                <c:pt idx="45">
                  <c:v>3337.2</c:v>
                </c:pt>
                <c:pt idx="46">
                  <c:v>5729.16</c:v>
                </c:pt>
                <c:pt idx="47">
                  <c:v>4471.7999999999993</c:v>
                </c:pt>
                <c:pt idx="48">
                  <c:v>5324.7999999999993</c:v>
                </c:pt>
                <c:pt idx="49">
                  <c:v>4471.7999999999993</c:v>
                </c:pt>
                <c:pt idx="50">
                  <c:v>5212.6399999999994</c:v>
                </c:pt>
                <c:pt idx="51">
                  <c:v>4471.7999999999993</c:v>
                </c:pt>
                <c:pt idx="52">
                  <c:v>8002.5499999999993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B6-4C62-854C-C3EFD0599292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Product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Sheet2!$A$5:$A$64</c:f>
              <c:multiLvlStrCache>
                <c:ptCount val="53"/>
                <c:lvl>
                  <c:pt idx="0">
                    <c:v>Apr</c:v>
                  </c:pt>
                  <c:pt idx="1">
                    <c:v>Jun</c:v>
                  </c:pt>
                  <c:pt idx="2">
                    <c:v>Aug</c:v>
                  </c:pt>
                  <c:pt idx="3">
                    <c:v>Sep</c:v>
                  </c:pt>
                  <c:pt idx="4">
                    <c:v>Oct</c:v>
                  </c:pt>
                  <c:pt idx="5">
                    <c:v>Nov</c:v>
                  </c:pt>
                  <c:pt idx="6">
                    <c:v>Dec</c:v>
                  </c:pt>
                  <c:pt idx="7">
                    <c:v>Apr</c:v>
                  </c:pt>
                  <c:pt idx="8">
                    <c:v>May</c:v>
                  </c:pt>
                  <c:pt idx="9">
                    <c:v>Jun</c:v>
                  </c:pt>
                  <c:pt idx="10">
                    <c:v>Jul</c:v>
                  </c:pt>
                  <c:pt idx="11">
                    <c:v>Sep</c:v>
                  </c:pt>
                  <c:pt idx="12">
                    <c:v>Nov</c:v>
                  </c:pt>
                  <c:pt idx="13">
                    <c:v>Dec</c:v>
                  </c:pt>
                  <c:pt idx="14">
                    <c:v>Jan</c:v>
                  </c:pt>
                  <c:pt idx="15">
                    <c:v>Feb</c:v>
                  </c:pt>
                  <c:pt idx="16">
                    <c:v>Mar</c:v>
                  </c:pt>
                  <c:pt idx="17">
                    <c:v>Apr</c:v>
                  </c:pt>
                  <c:pt idx="18">
                    <c:v>May</c:v>
                  </c:pt>
                  <c:pt idx="19">
                    <c:v>Jun</c:v>
                  </c:pt>
                  <c:pt idx="20">
                    <c:v>Jul</c:v>
                  </c:pt>
                  <c:pt idx="21">
                    <c:v>Aug</c:v>
                  </c:pt>
                  <c:pt idx="22">
                    <c:v>Sep</c:v>
                  </c:pt>
                  <c:pt idx="23">
                    <c:v>Oct</c:v>
                  </c:pt>
                  <c:pt idx="24">
                    <c:v>Nov</c:v>
                  </c:pt>
                  <c:pt idx="25">
                    <c:v>Dec</c:v>
                  </c:pt>
                  <c:pt idx="26">
                    <c:v>Feb</c:v>
                  </c:pt>
                  <c:pt idx="27">
                    <c:v>May</c:v>
                  </c:pt>
                  <c:pt idx="28">
                    <c:v>Jul</c:v>
                  </c:pt>
                  <c:pt idx="29">
                    <c:v>Aug</c:v>
                  </c:pt>
                  <c:pt idx="30">
                    <c:v>Sep</c:v>
                  </c:pt>
                  <c:pt idx="31">
                    <c:v>Oct</c:v>
                  </c:pt>
                  <c:pt idx="32">
                    <c:v>Nov</c:v>
                  </c:pt>
                  <c:pt idx="33">
                    <c:v>Dec</c:v>
                  </c:pt>
                  <c:pt idx="34">
                    <c:v>May</c:v>
                  </c:pt>
                  <c:pt idx="35">
                    <c:v>Jul</c:v>
                  </c:pt>
                  <c:pt idx="36">
                    <c:v>Aug</c:v>
                  </c:pt>
                  <c:pt idx="37">
                    <c:v>Sep</c:v>
                  </c:pt>
                  <c:pt idx="38">
                    <c:v>Oct</c:v>
                  </c:pt>
                  <c:pt idx="39">
                    <c:v>Nov</c:v>
                  </c:pt>
                  <c:pt idx="40">
                    <c:v>Dec</c:v>
                  </c:pt>
                  <c:pt idx="41">
                    <c:v>Jan</c:v>
                  </c:pt>
                  <c:pt idx="42">
                    <c:v>Feb</c:v>
                  </c:pt>
                  <c:pt idx="43">
                    <c:v>Mar</c:v>
                  </c:pt>
                  <c:pt idx="44">
                    <c:v>Apr</c:v>
                  </c:pt>
                  <c:pt idx="45">
                    <c:v>May</c:v>
                  </c:pt>
                  <c:pt idx="46">
                    <c:v>Jun</c:v>
                  </c:pt>
                  <c:pt idx="47">
                    <c:v>Jul</c:v>
                  </c:pt>
                  <c:pt idx="48">
                    <c:v>Aug</c:v>
                  </c:pt>
                  <c:pt idx="49">
                    <c:v>Sep</c:v>
                  </c:pt>
                  <c:pt idx="50">
                    <c:v>Oct</c:v>
                  </c:pt>
                  <c:pt idx="51">
                    <c:v>Nov</c:v>
                  </c:pt>
                  <c:pt idx="52">
                    <c:v>Dec</c:v>
                  </c:pt>
                </c:lvl>
                <c:lvl>
                  <c:pt idx="0">
                    <c:v>Alabama</c:v>
                  </c:pt>
                  <c:pt idx="7">
                    <c:v>Florida</c:v>
                  </c:pt>
                  <c:pt idx="14">
                    <c:v>Georgia</c:v>
                  </c:pt>
                  <c:pt idx="26">
                    <c:v>North Carolina</c:v>
                  </c:pt>
                  <c:pt idx="34">
                    <c:v>South Carolina</c:v>
                  </c:pt>
                  <c:pt idx="41">
                    <c:v>Tennessee</c:v>
                  </c:pt>
                </c:lvl>
              </c:multiLvlStrCache>
            </c:multiLvlStrRef>
          </c:cat>
          <c:val>
            <c:numRef>
              <c:f>Sheet2!$D$5:$D$64</c:f>
              <c:numCache>
                <c:formatCode>_("$"* #,##0.00_);_("$"* \(#,##0.00\);_("$"* "-"??_);_(@_)</c:formatCode>
                <c:ptCount val="53"/>
                <c:pt idx="0">
                  <c:v>2403.6</c:v>
                </c:pt>
                <c:pt idx="1">
                  <c:v>32872.5</c:v>
                </c:pt>
                <c:pt idx="2">
                  <c:v>2506.1999999999998</c:v>
                </c:pt>
                <c:pt idx="7">
                  <c:v>600.9</c:v>
                </c:pt>
                <c:pt idx="8">
                  <c:v>22675.8</c:v>
                </c:pt>
                <c:pt idx="9">
                  <c:v>1802.6999999999998</c:v>
                </c:pt>
                <c:pt idx="13">
                  <c:v>137.81</c:v>
                </c:pt>
                <c:pt idx="14">
                  <c:v>1010.6999999999999</c:v>
                </c:pt>
                <c:pt idx="15">
                  <c:v>7296.3399999999992</c:v>
                </c:pt>
                <c:pt idx="16">
                  <c:v>30249.9</c:v>
                </c:pt>
                <c:pt idx="17">
                  <c:v>6609.9</c:v>
                </c:pt>
                <c:pt idx="19">
                  <c:v>13961.089999999998</c:v>
                </c:pt>
                <c:pt idx="20">
                  <c:v>15022.5</c:v>
                </c:pt>
                <c:pt idx="21">
                  <c:v>125.31</c:v>
                </c:pt>
                <c:pt idx="22">
                  <c:v>6612.5400000000009</c:v>
                </c:pt>
                <c:pt idx="23">
                  <c:v>9446.3000000000011</c:v>
                </c:pt>
                <c:pt idx="25">
                  <c:v>3858.68</c:v>
                </c:pt>
                <c:pt idx="26">
                  <c:v>409.79999999999995</c:v>
                </c:pt>
                <c:pt idx="27">
                  <c:v>7557.3</c:v>
                </c:pt>
                <c:pt idx="32">
                  <c:v>1259.55</c:v>
                </c:pt>
                <c:pt idx="34">
                  <c:v>30045</c:v>
                </c:pt>
                <c:pt idx="43">
                  <c:v>1499.2399999999998</c:v>
                </c:pt>
                <c:pt idx="44">
                  <c:v>614.69999999999993</c:v>
                </c:pt>
                <c:pt idx="45">
                  <c:v>10816.199999999999</c:v>
                </c:pt>
                <c:pt idx="49">
                  <c:v>600.9</c:v>
                </c:pt>
                <c:pt idx="50">
                  <c:v>24132.3</c:v>
                </c:pt>
                <c:pt idx="52">
                  <c:v>2159.6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B6-4C62-854C-C3EFD05992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5780736"/>
        <c:axId val="245782656"/>
      </c:lineChart>
      <c:catAx>
        <c:axId val="24578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782656"/>
        <c:crosses val="autoZero"/>
        <c:auto val="1"/>
        <c:lblAlgn val="ctr"/>
        <c:lblOffset val="100"/>
        <c:noMultiLvlLbl val="0"/>
      </c:catAx>
      <c:valAx>
        <c:axId val="24578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780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[Advanced Excel Project Sales Data.xlsx]Sheet3!PivotTable4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Sheet3!$B$3:$B$5</c:f>
              <c:strCache>
                <c:ptCount val="1"/>
                <c:pt idx="0">
                  <c:v>Accessories - Sum of 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_("$"* #,##0.00_);_("$"* \(#,##0.00\);_("$"* "-"??_);_(@_)</c:formatCode>
                <c:ptCount val="12"/>
                <c:pt idx="0">
                  <c:v>396.61000000000007</c:v>
                </c:pt>
                <c:pt idx="1">
                  <c:v>1230.3799999999999</c:v>
                </c:pt>
                <c:pt idx="2">
                  <c:v>-2116.85</c:v>
                </c:pt>
                <c:pt idx="3">
                  <c:v>1210.5000000000002</c:v>
                </c:pt>
                <c:pt idx="4">
                  <c:v>-7570.97</c:v>
                </c:pt>
                <c:pt idx="5">
                  <c:v>-687.25999999999988</c:v>
                </c:pt>
                <c:pt idx="6">
                  <c:v>-348.54999999999995</c:v>
                </c:pt>
                <c:pt idx="7">
                  <c:v>4807.2899999999991</c:v>
                </c:pt>
                <c:pt idx="8">
                  <c:v>976.65</c:v>
                </c:pt>
                <c:pt idx="9">
                  <c:v>-1193.74</c:v>
                </c:pt>
                <c:pt idx="10">
                  <c:v>84.89</c:v>
                </c:pt>
                <c:pt idx="11">
                  <c:v>2351.29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8F-4301-84C4-1FC707C46E2F}"/>
            </c:ext>
          </c:extLst>
        </c:ser>
        <c:ser>
          <c:idx val="1"/>
          <c:order val="1"/>
          <c:tx>
            <c:strRef>
              <c:f>Sheet3!$C$3:$C$5</c:f>
              <c:strCache>
                <c:ptCount val="1"/>
                <c:pt idx="0">
                  <c:v>Accessories - Sum of Profit Margin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_("$"* #,##0.00_);_("$"* \(#,##0.00\);_("$"* "-"??_);_(@_)</c:formatCode>
                <c:ptCount val="12"/>
                <c:pt idx="0">
                  <c:v>0.46660000000000007</c:v>
                </c:pt>
                <c:pt idx="1">
                  <c:v>0.63585529715762268</c:v>
                </c:pt>
                <c:pt idx="2">
                  <c:v>-6.3189552238805966</c:v>
                </c:pt>
                <c:pt idx="3">
                  <c:v>0.58762135922330105</c:v>
                </c:pt>
                <c:pt idx="4">
                  <c:v>-63.091416666666667</c:v>
                </c:pt>
                <c:pt idx="5">
                  <c:v>-0.2317908937605396</c:v>
                </c:pt>
                <c:pt idx="6">
                  <c:v>-0.69709999999999994</c:v>
                </c:pt>
                <c:pt idx="7">
                  <c:v>0.6907025862068964</c:v>
                </c:pt>
                <c:pt idx="8">
                  <c:v>0.65989864864864867</c:v>
                </c:pt>
                <c:pt idx="9">
                  <c:v>#N/A</c:v>
                </c:pt>
                <c:pt idx="10">
                  <c:v>0.70741666666666669</c:v>
                </c:pt>
                <c:pt idx="11">
                  <c:v>0.6549554317548747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8F-4301-84C4-1FC707C46E2F}"/>
            </c:ext>
          </c:extLst>
        </c:ser>
        <c:ser>
          <c:idx val="2"/>
          <c:order val="2"/>
          <c:tx>
            <c:strRef>
              <c:f>Sheet3!$D$3:$D$5</c:f>
              <c:strCache>
                <c:ptCount val="1"/>
                <c:pt idx="0">
                  <c:v>Consumables - Sum of Profit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_("$"* #,##0.00_);_("$"* \(#,##0.00\);_("$"* "-"??_);_(@_)</c:formatCode>
                <c:ptCount val="12"/>
                <c:pt idx="0">
                  <c:v>4084.8799999999997</c:v>
                </c:pt>
                <c:pt idx="1">
                  <c:v>5753.2199999999993</c:v>
                </c:pt>
                <c:pt idx="2">
                  <c:v>5898.04</c:v>
                </c:pt>
                <c:pt idx="3">
                  <c:v>14896.48</c:v>
                </c:pt>
                <c:pt idx="4">
                  <c:v>18652.669999999998</c:v>
                </c:pt>
                <c:pt idx="5">
                  <c:v>23359.119999999999</c:v>
                </c:pt>
                <c:pt idx="6">
                  <c:v>30585.5</c:v>
                </c:pt>
                <c:pt idx="7">
                  <c:v>33948.019999999997</c:v>
                </c:pt>
                <c:pt idx="8">
                  <c:v>39694.97</c:v>
                </c:pt>
                <c:pt idx="9">
                  <c:v>34169.82</c:v>
                </c:pt>
                <c:pt idx="10">
                  <c:v>42993.540000000008</c:v>
                </c:pt>
                <c:pt idx="11">
                  <c:v>38967.700000000004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8F-4301-84C4-1FC707C46E2F}"/>
            </c:ext>
          </c:extLst>
        </c:ser>
        <c:ser>
          <c:idx val="3"/>
          <c:order val="3"/>
          <c:tx>
            <c:strRef>
              <c:f>Sheet3!$E$3:$E$5</c:f>
              <c:strCache>
                <c:ptCount val="1"/>
                <c:pt idx="0">
                  <c:v>Consumables - Sum of Profit Margin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Sheet3!$E$6:$E$18</c:f>
              <c:numCache>
                <c:formatCode>_("$"* #,##0.00_);_("$"* \(#,##0.00\);_("$"* "-"??_);_(@_)</c:formatCode>
                <c:ptCount val="12"/>
                <c:pt idx="0">
                  <c:v>0.77955725190839686</c:v>
                </c:pt>
                <c:pt idx="1">
                  <c:v>0.76914705882352929</c:v>
                </c:pt>
                <c:pt idx="2">
                  <c:v>0.79168322147651005</c:v>
                </c:pt>
                <c:pt idx="3">
                  <c:v>0.75578285134449519</c:v>
                </c:pt>
                <c:pt idx="4">
                  <c:v>0.73725968379446638</c:v>
                </c:pt>
                <c:pt idx="5">
                  <c:v>0.75952267923914807</c:v>
                </c:pt>
                <c:pt idx="6">
                  <c:v>0.7484888529965984</c:v>
                </c:pt>
                <c:pt idx="7">
                  <c:v>0.75670418830662234</c:v>
                </c:pt>
                <c:pt idx="8">
                  <c:v>0.75404080314571742</c:v>
                </c:pt>
                <c:pt idx="9">
                  <c:v>0.75660555334130464</c:v>
                </c:pt>
                <c:pt idx="10">
                  <c:v>0.7611092621441724</c:v>
                </c:pt>
                <c:pt idx="11">
                  <c:v>0.75711010511181498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28F-4301-84C4-1FC707C46E2F}"/>
            </c:ext>
          </c:extLst>
        </c:ser>
        <c:ser>
          <c:idx val="4"/>
          <c:order val="4"/>
          <c:tx>
            <c:strRef>
              <c:f>Sheet3!$F$3:$F$5</c:f>
              <c:strCache>
                <c:ptCount val="1"/>
                <c:pt idx="0">
                  <c:v>Product - Sum of Profit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Sheet3!$F$6:$F$18</c:f>
              <c:numCache>
                <c:formatCode>_("$"* #,##0.00_);_("$"* \(#,##0.00\);_("$"* "-"??_);_(@_)</c:formatCode>
                <c:ptCount val="12"/>
                <c:pt idx="0">
                  <c:v>1010.6999999999999</c:v>
                </c:pt>
                <c:pt idx="1">
                  <c:v>7706.1399999999994</c:v>
                </c:pt>
                <c:pt idx="2">
                  <c:v>31749.14</c:v>
                </c:pt>
                <c:pt idx="3">
                  <c:v>10229.099999999999</c:v>
                </c:pt>
                <c:pt idx="4">
                  <c:v>71094.3</c:v>
                </c:pt>
                <c:pt idx="5">
                  <c:v>48636.290000000008</c:v>
                </c:pt>
                <c:pt idx="6">
                  <c:v>15022.5</c:v>
                </c:pt>
                <c:pt idx="7">
                  <c:v>2631.5099999999998</c:v>
                </c:pt>
                <c:pt idx="8">
                  <c:v>7213.4400000000005</c:v>
                </c:pt>
                <c:pt idx="9">
                  <c:v>33578.6</c:v>
                </c:pt>
                <c:pt idx="10">
                  <c:v>1259.55</c:v>
                </c:pt>
                <c:pt idx="11">
                  <c:v>6156.09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28F-4301-84C4-1FC707C46E2F}"/>
            </c:ext>
          </c:extLst>
        </c:ser>
        <c:ser>
          <c:idx val="5"/>
          <c:order val="5"/>
          <c:tx>
            <c:strRef>
              <c:f>Sheet3!$G$3:$G$5</c:f>
              <c:strCache>
                <c:ptCount val="1"/>
                <c:pt idx="0">
                  <c:v>Product - Sum of Profit Margin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Sheet3!$G$6:$G$18</c:f>
              <c:numCache>
                <c:formatCode>_("$"* #,##0.00_);_("$"* \(#,##0.00\);_("$"* "-"??_);_(@_)</c:formatCode>
                <c:ptCount val="12"/>
                <c:pt idx="0">
                  <c:v>0.40427999999999997</c:v>
                </c:pt>
                <c:pt idx="1">
                  <c:v>0.41430860215053761</c:v>
                </c:pt>
                <c:pt idx="2">
                  <c:v>0.40137977243994943</c:v>
                </c:pt>
                <c:pt idx="3">
                  <c:v>0.40114117647058817</c:v>
                </c:pt>
                <c:pt idx="4">
                  <c:v>0.42167437722419931</c:v>
                </c:pt>
                <c:pt idx="5">
                  <c:v>0.41516252667520281</c:v>
                </c:pt>
                <c:pt idx="6">
                  <c:v>0.40060000000000001</c:v>
                </c:pt>
                <c:pt idx="7">
                  <c:v>0.41769999999999996</c:v>
                </c:pt>
                <c:pt idx="8">
                  <c:v>0.45367547169811323</c:v>
                </c:pt>
                <c:pt idx="9">
                  <c:v>0.44771466666666665</c:v>
                </c:pt>
                <c:pt idx="10">
                  <c:v>0.46649999999999997</c:v>
                </c:pt>
                <c:pt idx="11">
                  <c:v>0.41177859531772576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28F-4301-84C4-1FC707C46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7393328"/>
        <c:axId val="447391408"/>
      </c:barChart>
      <c:catAx>
        <c:axId val="447393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391408"/>
        <c:crosses val="autoZero"/>
        <c:auto val="1"/>
        <c:lblAlgn val="ctr"/>
        <c:lblOffset val="100"/>
        <c:noMultiLvlLbl val="0"/>
      </c:catAx>
      <c:valAx>
        <c:axId val="44739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393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50800</xdr:colOff>
      <xdr:row>1</xdr:row>
      <xdr:rowOff>44450</xdr:rowOff>
    </xdr:from>
    <xdr:to>
      <xdr:col>21</xdr:col>
      <xdr:colOff>254000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94660A-3E7B-E94C-D9F9-7A3508240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18</xdr:row>
      <xdr:rowOff>57150</xdr:rowOff>
    </xdr:from>
    <xdr:to>
      <xdr:col>5</xdr:col>
      <xdr:colOff>253999</xdr:colOff>
      <xdr:row>36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2B956C-CE32-A9E5-DD65-662B756CE5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evo" refreshedDate="45842.501118749999" createdVersion="8" refreshedVersion="8" minRefreshableVersion="3" recordCount="507" xr:uid="{6FF482CA-8149-4DE6-AA8A-4000F278F64D}">
  <cacheSource type="worksheet">
    <worksheetSource name="Invoices"/>
  </cacheSource>
  <cacheFields count="21">
    <cacheField name="Document Type" numFmtId="0">
      <sharedItems/>
    </cacheField>
    <cacheField name="Document Number" numFmtId="0">
      <sharedItems containsSemiMixedTypes="0" containsString="0" containsNumber="1" containsInteger="1" minValue="22801" maxValue="22975"/>
    </cacheField>
    <cacheField name="Date" numFmtId="166">
      <sharedItems containsSemiMixedTypes="0" containsNonDate="0" containsDate="1" containsString="0" minDate="2013-01-01T00:00:00" maxDate="2014-01-01T00:00:00" count="59">
        <d v="2013-01-01T00:00:00"/>
        <d v="2013-01-04T00:00:00"/>
        <d v="2013-01-05T00:00:00"/>
        <d v="2013-01-10T00:00:00"/>
        <d v="2013-01-17T00:00:00"/>
        <d v="2013-01-24T00:00:00"/>
        <d v="2013-02-01T00:00:00"/>
        <d v="2013-02-04T00:00:00"/>
        <d v="2013-02-05T00:00:00"/>
        <d v="2013-02-07T00:00:00"/>
        <d v="2013-02-09T00:00:00"/>
        <d v="2013-03-01T00:00:00"/>
        <d v="2013-03-12T00:00:00"/>
        <d v="2013-03-15T00:00:00"/>
        <d v="2013-03-23T00:00:00"/>
        <d v="2013-04-01T00:00:00"/>
        <d v="2013-04-13T00:00:00"/>
        <d v="2013-04-14T00:00:00"/>
        <d v="2013-04-23T00:00:00"/>
        <d v="2013-05-01T00:00:00"/>
        <d v="2013-05-02T00:00:00"/>
        <d v="2013-05-03T00:00:00"/>
        <d v="2013-05-07T00:00:00"/>
        <d v="2013-05-17T00:00:00"/>
        <d v="2013-05-31T00:00:00"/>
        <d v="2013-06-01T00:00:00"/>
        <d v="2013-06-04T00:00:00"/>
        <d v="2013-06-08T00:00:00"/>
        <d v="2013-06-10T00:00:00"/>
        <d v="2013-06-14T00:00:00"/>
        <d v="2013-06-16T00:00:00"/>
        <d v="2013-06-26T00:00:00"/>
        <d v="2013-06-29T00:00:00"/>
        <d v="2013-07-01T00:00:00"/>
        <d v="2013-07-15T00:00:00"/>
        <d v="2013-07-26T00:00:00"/>
        <d v="2013-08-01T00:00:00"/>
        <d v="2013-08-04T00:00:00"/>
        <d v="2013-08-15T00:00:00"/>
        <d v="2013-09-01T00:00:00"/>
        <d v="2013-09-07T00:00:00"/>
        <d v="2013-09-15T00:00:00"/>
        <d v="2013-09-27T00:00:00"/>
        <d v="2013-09-30T00:00:00"/>
        <d v="2013-10-01T00:00:00"/>
        <d v="2013-10-15T00:00:00"/>
        <d v="2013-10-19T00:00:00"/>
        <d v="2013-10-23T00:00:00"/>
        <d v="2013-11-01T00:00:00"/>
        <d v="2013-11-11T00:00:00"/>
        <d v="2013-11-12T00:00:00"/>
        <d v="2013-11-15T00:00:00"/>
        <d v="2013-11-29T00:00:00"/>
        <d v="2013-12-01T00:00:00"/>
        <d v="2013-12-04T00:00:00"/>
        <d v="2013-12-08T00:00:00"/>
        <d v="2013-12-12T00:00:00"/>
        <d v="2013-12-15T00:00:00"/>
        <d v="2013-12-31T00:00:00"/>
      </sharedItems>
      <fieldGroup par="19"/>
    </cacheField>
    <cacheField name="Customer Account" numFmtId="0">
      <sharedItems containsSemiMixedTypes="0" containsString="0" containsNumber="1" containsInteger="1" minValue="101" maxValue="119"/>
    </cacheField>
    <cacheField name="Customer Name" numFmtId="0">
      <sharedItems/>
    </cacheField>
    <cacheField name="State" numFmtId="0">
      <sharedItems count="6">
        <s v="Tennessee"/>
        <s v="Georgia"/>
        <s v="North Carolina"/>
        <s v="Florida"/>
        <s v="Alabama"/>
        <s v="South Carolina"/>
      </sharedItems>
    </cacheField>
    <cacheField name="Type" numFmtId="0">
      <sharedItems/>
    </cacheField>
    <cacheField name="Part  #" numFmtId="0">
      <sharedItems/>
    </cacheField>
    <cacheField name="Product Line" numFmtId="0">
      <sharedItems count="3">
        <s v="Consumables"/>
        <s v="Product"/>
        <s v="Accessories"/>
      </sharedItems>
    </cacheField>
    <cacheField name="Description" numFmtId="0">
      <sharedItems/>
    </cacheField>
    <cacheField name="Quantity" numFmtId="0">
      <sharedItems containsSemiMixedTypes="0" containsString="0" containsNumber="1" containsInteger="1" minValue="1" maxValue="250"/>
    </cacheField>
    <cacheField name="Unit Price" numFmtId="168">
      <sharedItems containsSemiMixedTypes="0" containsString="0" containsNumber="1" minValue="0" maxValue="2700"/>
    </cacheField>
    <cacheField name="New Unit Proce " numFmtId="169">
      <sharedItems containsSemiMixedTypes="0" containsString="0" containsNumber="1" minValue="0" maxValue="2700"/>
    </cacheField>
    <cacheField name="Column1" numFmtId="0">
      <sharedItems/>
    </cacheField>
    <cacheField name="Product Money " numFmtId="0">
      <sharedItems containsSemiMixedTypes="0" containsString="0" containsNumber="1" minValue="3.43" maxValue="1440.45"/>
    </cacheField>
    <cacheField name="Revenue" numFmtId="44">
      <sharedItems containsSemiMixedTypes="0" containsString="0" containsNumber="1" minValue="0" maxValue="75000" count="81">
        <n v="1440"/>
        <n v="1400"/>
        <n v="300"/>
        <n v="140"/>
        <n v="840"/>
        <n v="360"/>
        <n v="350"/>
        <n v="150"/>
        <n v="1000"/>
        <n v="50"/>
        <n v="40"/>
        <n v="80"/>
        <n v="500"/>
        <n v="200"/>
        <n v="1500"/>
        <n v="0"/>
        <n v="60"/>
        <n v="9000"/>
        <n v="175"/>
        <n v="700"/>
        <n v="5000"/>
        <n v="250"/>
        <n v="400"/>
        <n v="1600"/>
        <n v="1800"/>
        <n v="70"/>
        <n v="75000"/>
        <n v="25"/>
        <n v="20"/>
        <n v="3600"/>
        <n v="120"/>
        <n v="2880"/>
        <n v="3000"/>
        <n v="6000"/>
        <n v="3500"/>
        <n v="210"/>
        <n v="90"/>
        <n v="4500"/>
        <n v="105"/>
        <n v="180"/>
        <n v="75"/>
        <n v="100"/>
        <n v="160"/>
        <n v="27000"/>
        <n v="50400"/>
        <n v="1920.0000000000002"/>
        <n v="13500"/>
        <n v="480"/>
        <n v="2700"/>
        <n v="30"/>
        <n v="280"/>
        <n v="12000"/>
        <n v="600"/>
        <n v="750"/>
        <n v="3200"/>
        <n v="125"/>
        <n v="2000"/>
        <n v="2800"/>
        <n v="800"/>
        <n v="375"/>
        <n v="528"/>
        <n v="980"/>
        <n v="420"/>
        <n v="1250"/>
        <n v="1200"/>
        <n v="37500"/>
        <n v="1750"/>
        <n v="720"/>
        <n v="6300"/>
        <n v="900"/>
        <n v="552"/>
        <n v="21000"/>
        <n v="43200"/>
        <n v="5400"/>
        <n v="408"/>
        <n v="504"/>
        <n v="4800"/>
        <n v="2500"/>
        <n v="2450"/>
        <n v="3150"/>
        <n v="1050"/>
      </sharedItems>
    </cacheField>
    <cacheField name="Cost" numFmtId="44">
      <sharedItems containsSemiMixedTypes="0" containsString="0" containsNumber="1" minValue="4.58" maxValue="44955"/>
    </cacheField>
    <cacheField name="Profit" numFmtId="44">
      <sharedItems containsSemiMixedTypes="0" containsString="0" containsNumber="1" minValue="-4485" maxValue="30045"/>
    </cacheField>
    <cacheField name="Days (Date)" numFmtId="0" databaseField="0">
      <fieldGroup base="2">
        <rangePr groupBy="days" startDate="2013-01-01T00:00:00" endDate="2014-01-01T00:00:00"/>
        <groupItems count="368">
          <s v="&lt;1/1/2013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/1/2014"/>
        </groupItems>
      </fieldGroup>
    </cacheField>
    <cacheField name="Months (Date)" numFmtId="0" databaseField="0">
      <fieldGroup base="2">
        <rangePr groupBy="months" startDate="2013-01-01T00:00:00" endDate="2014-01-01T00:00:00"/>
        <groupItems count="14">
          <s v="&lt;1/1/201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014"/>
        </groupItems>
      </fieldGroup>
    </cacheField>
    <cacheField name="Profit Margin " numFmtId="0" formula="Profit /Revenue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7">
  <r>
    <s v="Invoice"/>
    <n v="22801"/>
    <x v="0"/>
    <n v="106"/>
    <s v="JS Automotive"/>
    <x v="0"/>
    <s v="Automotive"/>
    <s v="C5101"/>
    <x v="0"/>
    <s v="Paper - Dot Matrix - 11 inches - Standard"/>
    <n v="80"/>
    <n v="18"/>
    <n v="18"/>
    <s v="Return"/>
    <n v="4.58"/>
    <x v="0"/>
    <n v="366.4"/>
    <n v="1073.5999999999999"/>
  </r>
  <r>
    <s v="Invoice"/>
    <n v="22801"/>
    <x v="0"/>
    <n v="106"/>
    <s v="JS Automotive"/>
    <x v="0"/>
    <s v="Automotive"/>
    <s v="C5110"/>
    <x v="0"/>
    <s v="Printer Ribbon Dot Matrix - Premium"/>
    <n v="20"/>
    <n v="70"/>
    <n v="70"/>
    <s v="Return"/>
    <n v="13.92"/>
    <x v="1"/>
    <n v="278.39999999999998"/>
    <n v="1121.5999999999999"/>
  </r>
  <r>
    <s v="Invoice"/>
    <n v="22802"/>
    <x v="1"/>
    <n v="107"/>
    <s v="Erwin Mortgage"/>
    <x v="1"/>
    <s v="Financial"/>
    <s v="C5103"/>
    <x v="0"/>
    <s v="Paper - Dot Matrix - 11 inches - Premium"/>
    <n v="10"/>
    <n v="30"/>
    <n v="30"/>
    <s v="Return"/>
    <n v="6.9"/>
    <x v="2"/>
    <n v="69"/>
    <n v="231"/>
  </r>
  <r>
    <s v="Invoice"/>
    <n v="22802"/>
    <x v="1"/>
    <n v="107"/>
    <s v="Erwin Mortgage"/>
    <x v="1"/>
    <s v="Financial"/>
    <s v="C5110"/>
    <x v="0"/>
    <s v="Printer Ribbon Dot Matrix - Premium"/>
    <n v="2"/>
    <n v="70"/>
    <n v="70"/>
    <s v="Return"/>
    <n v="13.92"/>
    <x v="3"/>
    <n v="27.84"/>
    <n v="112.16"/>
  </r>
  <r>
    <s v="Invoice"/>
    <n v="22803"/>
    <x v="2"/>
    <n v="117"/>
    <s v="Sullivan Motors"/>
    <x v="1"/>
    <s v="Automotive"/>
    <s v="C5110"/>
    <x v="0"/>
    <s v="Printer Ribbon Dot Matrix - Premium"/>
    <n v="12"/>
    <n v="70"/>
    <n v="70"/>
    <s v="Return"/>
    <n v="13.92"/>
    <x v="4"/>
    <n v="167.04"/>
    <n v="672.96"/>
  </r>
  <r>
    <s v="Invoice"/>
    <n v="22803"/>
    <x v="2"/>
    <n v="117"/>
    <s v="Sullivan Motors"/>
    <x v="1"/>
    <s v="Automotive"/>
    <s v="C5103"/>
    <x v="0"/>
    <s v="Paper - Dot Matrix - 11 inches - Premium"/>
    <n v="12"/>
    <n v="30"/>
    <n v="30"/>
    <s v="Return"/>
    <n v="6.9"/>
    <x v="5"/>
    <n v="82.800000000000011"/>
    <n v="277.2"/>
  </r>
  <r>
    <s v="Invoice"/>
    <n v="22804"/>
    <x v="2"/>
    <n v="112"/>
    <s v="Macon Financial Title Company"/>
    <x v="1"/>
    <s v="Financial"/>
    <s v="C5110"/>
    <x v="0"/>
    <s v="Printer Ribbon Dot Matrix - Premium"/>
    <n v="5"/>
    <n v="70"/>
    <n v="70"/>
    <s v="Return"/>
    <n v="13.92"/>
    <x v="6"/>
    <n v="69.599999999999994"/>
    <n v="280.39999999999998"/>
  </r>
  <r>
    <s v="Invoice"/>
    <n v="22804"/>
    <x v="2"/>
    <n v="112"/>
    <s v="Macon Financial Title Company"/>
    <x v="1"/>
    <s v="Financial"/>
    <s v="C5103"/>
    <x v="0"/>
    <s v="Paper - Dot Matrix - 11 inches - Premium"/>
    <n v="5"/>
    <n v="30"/>
    <n v="30"/>
    <s v="Return"/>
    <n v="6.9"/>
    <x v="7"/>
    <n v="34.5"/>
    <n v="115.5"/>
  </r>
  <r>
    <s v="Invoice"/>
    <n v="22805"/>
    <x v="3"/>
    <n v="101"/>
    <s v="Johnson Auto Group"/>
    <x v="1"/>
    <s v="Automotive"/>
    <s v="P1101"/>
    <x v="1"/>
    <s v="Dot Matrix Printer - 11 inch - Std Speed"/>
    <n v="2"/>
    <n v="500"/>
    <n v="500"/>
    <s v="Premium"/>
    <n v="295.10000000000002"/>
    <x v="8"/>
    <n v="590.20000000000005"/>
    <n v="409.79999999999995"/>
  </r>
  <r>
    <s v="Invoice"/>
    <n v="22805"/>
    <x v="3"/>
    <n v="101"/>
    <s v="Johnson Auto Group"/>
    <x v="1"/>
    <s v="Automotive"/>
    <s v="A2101"/>
    <x v="2"/>
    <s v="Serial cable - 10 feet"/>
    <n v="2"/>
    <n v="25"/>
    <n v="25"/>
    <s v="Return"/>
    <n v="12.17"/>
    <x v="9"/>
    <n v="24.34"/>
    <n v="25.66"/>
  </r>
  <r>
    <s v="Invoice"/>
    <n v="22805"/>
    <x v="3"/>
    <n v="101"/>
    <s v="Johnson Auto Group"/>
    <x v="1"/>
    <s v="Automotive"/>
    <s v="A2113"/>
    <x v="2"/>
    <s v="Power cord - 10 feet"/>
    <n v="2"/>
    <n v="20"/>
    <n v="20"/>
    <s v="Return"/>
    <n v="8.15"/>
    <x v="10"/>
    <n v="16.3"/>
    <n v="23.7"/>
  </r>
  <r>
    <s v="Invoice"/>
    <n v="22805"/>
    <x v="3"/>
    <n v="101"/>
    <s v="Johnson Auto Group"/>
    <x v="1"/>
    <s v="Automotive"/>
    <s v="A2116"/>
    <x v="2"/>
    <s v="Power supply - Standard"/>
    <n v="2"/>
    <n v="40"/>
    <n v="40"/>
    <s v="Return"/>
    <n v="12.33"/>
    <x v="11"/>
    <n v="24.66"/>
    <n v="55.34"/>
  </r>
  <r>
    <s v="Invoice"/>
    <n v="22805"/>
    <x v="3"/>
    <n v="101"/>
    <s v="Johnson Auto Group"/>
    <x v="1"/>
    <s v="Automotive"/>
    <s v="A2118"/>
    <x v="2"/>
    <s v="Cleaning Kit - Dot Matrix Printer"/>
    <n v="2"/>
    <n v="250"/>
    <n v="250"/>
    <s v="Premium"/>
    <n v="89.7"/>
    <x v="12"/>
    <n v="179.4"/>
    <n v="320.60000000000002"/>
  </r>
  <r>
    <s v="Invoice"/>
    <n v="22807"/>
    <x v="3"/>
    <n v="101"/>
    <s v="Johnson Auto Group"/>
    <x v="1"/>
    <s v="Automotive"/>
    <s v="C5101"/>
    <x v="0"/>
    <s v="Paper - Dot Matrix - 11 inches - Standard"/>
    <n v="10"/>
    <n v="20"/>
    <n v="20"/>
    <s v="Return"/>
    <n v="4.58"/>
    <x v="13"/>
    <n v="45.8"/>
    <n v="154.19999999999999"/>
  </r>
  <r>
    <s v="Invoice"/>
    <n v="22808"/>
    <x v="3"/>
    <n v="113"/>
    <s v="Jefferson Mortgage"/>
    <x v="1"/>
    <s v="Financial"/>
    <s v="P1105"/>
    <x v="1"/>
    <s v="Dot Matrix Printer - 11 inch - High Speed"/>
    <n v="1"/>
    <n v="1500"/>
    <n v="1500"/>
    <s v="Premium"/>
    <n v="899.1"/>
    <x v="14"/>
    <n v="899.1"/>
    <n v="600.9"/>
  </r>
  <r>
    <s v="Invoice"/>
    <n v="22808"/>
    <x v="3"/>
    <n v="113"/>
    <s v="Jefferson Mortgage"/>
    <x v="1"/>
    <s v="Financial"/>
    <s v="A2102"/>
    <x v="2"/>
    <s v="Serial cable - 20 feet"/>
    <n v="1"/>
    <n v="0"/>
    <n v="0"/>
    <s v="Return"/>
    <n v="13.79"/>
    <x v="15"/>
    <n v="13.79"/>
    <n v="-13.79"/>
  </r>
  <r>
    <s v="Invoice"/>
    <n v="22808"/>
    <x v="3"/>
    <n v="113"/>
    <s v="Jefferson Mortgage"/>
    <x v="1"/>
    <s v="Financial"/>
    <s v="A2114"/>
    <x v="2"/>
    <s v="Power cord - 20 feet"/>
    <n v="1"/>
    <n v="0"/>
    <n v="0"/>
    <s v="Return"/>
    <n v="11.59"/>
    <x v="15"/>
    <n v="11.59"/>
    <n v="-11.59"/>
  </r>
  <r>
    <s v="Invoice"/>
    <n v="22808"/>
    <x v="3"/>
    <n v="113"/>
    <s v="Jefferson Mortgage"/>
    <x v="1"/>
    <s v="Financial"/>
    <s v="A2116"/>
    <x v="2"/>
    <s v="Power supply - Standard"/>
    <n v="1"/>
    <n v="0"/>
    <n v="0"/>
    <s v="Return"/>
    <n v="12.33"/>
    <x v="15"/>
    <n v="12.33"/>
    <n v="-12.33"/>
  </r>
  <r>
    <s v="Invoice"/>
    <n v="22808"/>
    <x v="3"/>
    <n v="113"/>
    <s v="Jefferson Mortgage"/>
    <x v="1"/>
    <s v="Financial"/>
    <s v="A2118"/>
    <x v="2"/>
    <s v="Cleaning Kit - Dot Matrix Printer"/>
    <n v="1"/>
    <n v="0"/>
    <n v="0"/>
    <s v="Return"/>
    <n v="89.7"/>
    <x v="15"/>
    <n v="89.7"/>
    <n v="-89.7"/>
  </r>
  <r>
    <s v="Invoice"/>
    <n v="22808"/>
    <x v="3"/>
    <n v="113"/>
    <s v="Jefferson Mortgage"/>
    <x v="1"/>
    <s v="Financial"/>
    <s v="C5101"/>
    <x v="0"/>
    <s v="Paper - Dot Matrix - 11 inches - Standard"/>
    <n v="3"/>
    <n v="20"/>
    <n v="20"/>
    <s v="Return"/>
    <n v="4.58"/>
    <x v="16"/>
    <n v="13.74"/>
    <n v="46.26"/>
  </r>
  <r>
    <s v="Return"/>
    <n v="22806"/>
    <x v="4"/>
    <n v="101"/>
    <s v="Johnson Auto Group"/>
    <x v="1"/>
    <s v="Automotive"/>
    <s v="A2101"/>
    <x v="2"/>
    <s v="Serial cable - 10 feet"/>
    <n v="2"/>
    <n v="25"/>
    <n v="25"/>
    <s v="Return"/>
    <n v="12.17"/>
    <x v="9"/>
    <n v="24.34"/>
    <n v="25.66"/>
  </r>
  <r>
    <s v="Return"/>
    <n v="22806"/>
    <x v="4"/>
    <n v="101"/>
    <s v="Johnson Auto Group"/>
    <x v="1"/>
    <s v="Automotive"/>
    <s v="A2113"/>
    <x v="2"/>
    <s v="Power cord - 10 feet"/>
    <n v="2"/>
    <n v="20"/>
    <n v="20"/>
    <s v="Return"/>
    <n v="8.15"/>
    <x v="10"/>
    <n v="16.3"/>
    <n v="23.7"/>
  </r>
  <r>
    <s v="Invoice"/>
    <n v="22807"/>
    <x v="5"/>
    <n v="101"/>
    <s v="Johnson Auto Group"/>
    <x v="1"/>
    <s v="Automotive"/>
    <s v="A2101"/>
    <x v="2"/>
    <s v="Serial cable - 10 feet"/>
    <n v="2"/>
    <n v="25"/>
    <n v="25"/>
    <s v="Return"/>
    <n v="12.17"/>
    <x v="9"/>
    <n v="24.34"/>
    <n v="25.66"/>
  </r>
  <r>
    <s v="Invoice"/>
    <n v="22807"/>
    <x v="5"/>
    <n v="101"/>
    <s v="Johnson Auto Group"/>
    <x v="1"/>
    <s v="Automotive"/>
    <s v="A2113"/>
    <x v="2"/>
    <s v="Power cord - 10 feet"/>
    <n v="2"/>
    <n v="20"/>
    <n v="20"/>
    <s v="Return"/>
    <n v="8.15"/>
    <x v="10"/>
    <n v="16.3"/>
    <n v="23.7"/>
  </r>
  <r>
    <s v="Invoice"/>
    <n v="22809"/>
    <x v="6"/>
    <n v="106"/>
    <s v="JS Automotive"/>
    <x v="0"/>
    <s v="Automotive"/>
    <s v="C5101"/>
    <x v="0"/>
    <s v="Paper - Dot Matrix - 11 inches - Standard"/>
    <n v="80"/>
    <n v="18"/>
    <n v="18"/>
    <s v="Return"/>
    <n v="4.58"/>
    <x v="0"/>
    <n v="366.4"/>
    <n v="1073.5999999999999"/>
  </r>
  <r>
    <s v="Invoice"/>
    <n v="22809"/>
    <x v="6"/>
    <n v="106"/>
    <s v="JS Automotive"/>
    <x v="0"/>
    <s v="Automotive"/>
    <s v="C5110"/>
    <x v="0"/>
    <s v="Printer Ribbon Dot Matrix - Premium"/>
    <n v="20"/>
    <n v="70"/>
    <n v="70"/>
    <s v="Return"/>
    <n v="13.92"/>
    <x v="1"/>
    <n v="278.39999999999998"/>
    <n v="1121.5999999999999"/>
  </r>
  <r>
    <s v="Invoice"/>
    <n v="22810"/>
    <x v="6"/>
    <n v="107"/>
    <s v="Erwin Mortgage"/>
    <x v="1"/>
    <s v="Financial"/>
    <s v="C5103"/>
    <x v="0"/>
    <s v="Paper - Dot Matrix - 11 inches - Premium"/>
    <n v="10"/>
    <n v="30"/>
    <n v="30"/>
    <s v="Return"/>
    <n v="6.9"/>
    <x v="2"/>
    <n v="69"/>
    <n v="231"/>
  </r>
  <r>
    <s v="Invoice"/>
    <n v="22810"/>
    <x v="6"/>
    <n v="107"/>
    <s v="Erwin Mortgage"/>
    <x v="1"/>
    <s v="Financial"/>
    <s v="C5110"/>
    <x v="0"/>
    <s v="Printer Ribbon Dot Matrix - Premium"/>
    <n v="2"/>
    <n v="70"/>
    <n v="70"/>
    <s v="Return"/>
    <n v="13.92"/>
    <x v="3"/>
    <n v="27.84"/>
    <n v="112.16"/>
  </r>
  <r>
    <s v="Invoice"/>
    <n v="22811"/>
    <x v="6"/>
    <n v="112"/>
    <s v="Macon Financial Title Company"/>
    <x v="1"/>
    <s v="Financial"/>
    <s v="C5110"/>
    <x v="0"/>
    <s v="Printer Ribbon Dot Matrix - Premium"/>
    <n v="5"/>
    <n v="70"/>
    <n v="70"/>
    <s v="Return"/>
    <n v="13.92"/>
    <x v="6"/>
    <n v="69.599999999999994"/>
    <n v="280.39999999999998"/>
  </r>
  <r>
    <s v="Invoice"/>
    <n v="22811"/>
    <x v="6"/>
    <n v="112"/>
    <s v="Macon Financial Title Company"/>
    <x v="1"/>
    <s v="Financial"/>
    <s v="C5103"/>
    <x v="0"/>
    <s v="Paper - Dot Matrix - 11 inches - Premium"/>
    <n v="5"/>
    <n v="30"/>
    <n v="30"/>
    <s v="Return"/>
    <n v="6.9"/>
    <x v="7"/>
    <n v="34.5"/>
    <n v="115.5"/>
  </r>
  <r>
    <s v="Invoice"/>
    <n v="22812"/>
    <x v="6"/>
    <n v="117"/>
    <s v="Sullivan Motors"/>
    <x v="1"/>
    <s v="Automotive"/>
    <s v="C5110"/>
    <x v="0"/>
    <s v="Printer Ribbon Dot Matrix - Premium"/>
    <n v="12"/>
    <n v="70"/>
    <n v="70"/>
    <s v="Return"/>
    <n v="13.92"/>
    <x v="4"/>
    <n v="167.04"/>
    <n v="672.96"/>
  </r>
  <r>
    <s v="Invoice"/>
    <n v="22812"/>
    <x v="6"/>
    <n v="117"/>
    <s v="Sullivan Motors"/>
    <x v="1"/>
    <s v="Automotive"/>
    <s v="C5103"/>
    <x v="0"/>
    <s v="Paper - Dot Matrix - 11 inches - Premium"/>
    <n v="12"/>
    <n v="30"/>
    <n v="30"/>
    <s v="Return"/>
    <n v="6.9"/>
    <x v="5"/>
    <n v="82.800000000000011"/>
    <n v="277.2"/>
  </r>
  <r>
    <s v="Invoice"/>
    <n v="22813"/>
    <x v="7"/>
    <n v="102"/>
    <s v="McKesson Auto Group"/>
    <x v="1"/>
    <s v="Automotive"/>
    <s v="P1107"/>
    <x v="1"/>
    <s v="Dot Matrix Printer - 17 inch - High Speed"/>
    <n v="5"/>
    <n v="1800"/>
    <n v="1800"/>
    <s v="Premium"/>
    <n v="1050.3800000000001"/>
    <x v="17"/>
    <n v="5251.9000000000005"/>
    <n v="3748.0999999999995"/>
  </r>
  <r>
    <s v="Invoice"/>
    <n v="22813"/>
    <x v="7"/>
    <n v="102"/>
    <s v="McKesson Auto Group"/>
    <x v="1"/>
    <s v="Automotive"/>
    <s v="A2102"/>
    <x v="2"/>
    <s v="Serial cable - 20 feet"/>
    <n v="5"/>
    <n v="35"/>
    <n v="35"/>
    <s v="Return"/>
    <n v="13.79"/>
    <x v="18"/>
    <n v="68.949999999999989"/>
    <n v="106.05000000000001"/>
  </r>
  <r>
    <s v="Invoice"/>
    <n v="22813"/>
    <x v="7"/>
    <n v="102"/>
    <s v="McKesson Auto Group"/>
    <x v="1"/>
    <s v="Automotive"/>
    <s v="A2114"/>
    <x v="2"/>
    <s v="Power cord - 20 feet"/>
    <n v="5"/>
    <n v="30"/>
    <n v="30"/>
    <s v="Return"/>
    <n v="11.59"/>
    <x v="7"/>
    <n v="57.95"/>
    <n v="92.05"/>
  </r>
  <r>
    <s v="Invoice"/>
    <n v="22813"/>
    <x v="7"/>
    <n v="102"/>
    <s v="McKesson Auto Group"/>
    <x v="1"/>
    <s v="Automotive"/>
    <s v="A2117"/>
    <x v="2"/>
    <s v="Power supply - Premium"/>
    <n v="5"/>
    <n v="60"/>
    <n v="60"/>
    <s v="Return"/>
    <n v="17.22"/>
    <x v="2"/>
    <n v="86.1"/>
    <n v="213.9"/>
  </r>
  <r>
    <s v="Invoice"/>
    <n v="22813"/>
    <x v="7"/>
    <n v="102"/>
    <s v="McKesson Auto Group"/>
    <x v="1"/>
    <s v="Automotive"/>
    <s v="C5102"/>
    <x v="0"/>
    <s v="Paper - Dot Matrix - 17 inches - Standard"/>
    <n v="20"/>
    <n v="35"/>
    <n v="35"/>
    <s v="Return"/>
    <n v="6.37"/>
    <x v="19"/>
    <n v="127.4"/>
    <n v="572.6"/>
  </r>
  <r>
    <s v="Invoice"/>
    <n v="22816"/>
    <x v="8"/>
    <n v="101"/>
    <s v="Johnson Auto Group"/>
    <x v="1"/>
    <s v="Automotive"/>
    <s v="P1101"/>
    <x v="1"/>
    <s v="Dot Matrix Printer - 11 inch - Std Speed"/>
    <n v="10"/>
    <n v="500"/>
    <n v="500"/>
    <s v="Premium"/>
    <n v="295.10000000000002"/>
    <x v="20"/>
    <n v="2951"/>
    <n v="2049"/>
  </r>
  <r>
    <s v="Invoice"/>
    <n v="22816"/>
    <x v="8"/>
    <n v="101"/>
    <s v="Johnson Auto Group"/>
    <x v="1"/>
    <s v="Automotive"/>
    <s v="A2101"/>
    <x v="2"/>
    <s v="Serial cable - 10 feet"/>
    <n v="10"/>
    <n v="25"/>
    <n v="25"/>
    <s v="Return"/>
    <n v="12.17"/>
    <x v="21"/>
    <n v="121.7"/>
    <n v="128.30000000000001"/>
  </r>
  <r>
    <s v="Invoice"/>
    <n v="22816"/>
    <x v="8"/>
    <n v="101"/>
    <s v="Johnson Auto Group"/>
    <x v="1"/>
    <s v="Automotive"/>
    <s v="A2113"/>
    <x v="2"/>
    <s v="Power cord - 10 feet"/>
    <n v="10"/>
    <n v="20"/>
    <n v="20"/>
    <s v="Return"/>
    <n v="8.15"/>
    <x v="13"/>
    <n v="81.5"/>
    <n v="118.5"/>
  </r>
  <r>
    <s v="Invoice"/>
    <n v="22816"/>
    <x v="8"/>
    <n v="101"/>
    <s v="Johnson Auto Group"/>
    <x v="1"/>
    <s v="Automotive"/>
    <s v="A2116"/>
    <x v="2"/>
    <s v="Power supply - Standard"/>
    <n v="10"/>
    <n v="40"/>
    <n v="40"/>
    <s v="Return"/>
    <n v="12.33"/>
    <x v="22"/>
    <n v="123.3"/>
    <n v="276.7"/>
  </r>
  <r>
    <s v="Invoice"/>
    <n v="22816"/>
    <x v="8"/>
    <n v="101"/>
    <s v="Johnson Auto Group"/>
    <x v="1"/>
    <s v="Automotive"/>
    <s v="C5101"/>
    <x v="0"/>
    <s v="Paper - Dot Matrix - 11 inches - Standard"/>
    <n v="100"/>
    <n v="16"/>
    <n v="16"/>
    <s v="Return"/>
    <n v="4.58"/>
    <x v="23"/>
    <n v="458"/>
    <n v="1142"/>
  </r>
  <r>
    <s v="Return"/>
    <n v="22814"/>
    <x v="9"/>
    <n v="102"/>
    <s v="McKesson Auto Group"/>
    <x v="1"/>
    <s v="Automotive"/>
    <s v="P1107"/>
    <x v="1"/>
    <s v="Dot Matrix Printer - 17 inch - High Speed"/>
    <n v="1"/>
    <n v="1800"/>
    <n v="1800"/>
    <s v="Premium"/>
    <n v="1050.3800000000001"/>
    <x v="24"/>
    <n v="1050.3800000000001"/>
    <n v="749.61999999999989"/>
  </r>
  <r>
    <s v="Invoice"/>
    <n v="22817"/>
    <x v="9"/>
    <n v="104"/>
    <s v="Cammarano Automotive"/>
    <x v="2"/>
    <s v="Automotive"/>
    <s v="P1101"/>
    <x v="1"/>
    <s v="Dot Matrix Printer - 11 inch - Std Speed"/>
    <n v="2"/>
    <n v="500"/>
    <n v="500"/>
    <s v="Premium"/>
    <n v="295.10000000000002"/>
    <x v="8"/>
    <n v="590.20000000000005"/>
    <n v="409.79999999999995"/>
  </r>
  <r>
    <s v="Invoice"/>
    <n v="22817"/>
    <x v="9"/>
    <n v="104"/>
    <s v="Cammarano Automotive"/>
    <x v="2"/>
    <s v="Automotive"/>
    <s v="A2102"/>
    <x v="2"/>
    <s v="Serial cable - 20 feet"/>
    <n v="2"/>
    <n v="35"/>
    <n v="35"/>
    <s v="Return"/>
    <n v="13.79"/>
    <x v="25"/>
    <n v="27.58"/>
    <n v="42.42"/>
  </r>
  <r>
    <s v="Invoice"/>
    <n v="22817"/>
    <x v="9"/>
    <n v="104"/>
    <s v="Cammarano Automotive"/>
    <x v="2"/>
    <s v="Automotive"/>
    <s v="A2114"/>
    <x v="2"/>
    <s v="Power cord - 20 feet"/>
    <n v="2"/>
    <n v="30"/>
    <n v="30"/>
    <s v="Return"/>
    <n v="11.59"/>
    <x v="16"/>
    <n v="23.18"/>
    <n v="36.82"/>
  </r>
  <r>
    <s v="Invoice"/>
    <n v="22817"/>
    <x v="9"/>
    <n v="104"/>
    <s v="Cammarano Automotive"/>
    <x v="2"/>
    <s v="Automotive"/>
    <s v="A2116"/>
    <x v="2"/>
    <s v="Power supply - Standard"/>
    <n v="2"/>
    <n v="40"/>
    <n v="40"/>
    <s v="Return"/>
    <n v="12.33"/>
    <x v="11"/>
    <n v="24.66"/>
    <n v="55.34"/>
  </r>
  <r>
    <s v="Invoice"/>
    <n v="22817"/>
    <x v="9"/>
    <n v="104"/>
    <s v="Cammarano Automotive"/>
    <x v="2"/>
    <s v="Automotive"/>
    <s v="A2118"/>
    <x v="2"/>
    <s v="Cleaning Kit - Dot Matrix Printer"/>
    <n v="1"/>
    <n v="250"/>
    <n v="250"/>
    <s v="Premium"/>
    <n v="89.7"/>
    <x v="21"/>
    <n v="89.7"/>
    <n v="160.30000000000001"/>
  </r>
  <r>
    <s v="Invoice"/>
    <n v="22817"/>
    <x v="9"/>
    <n v="104"/>
    <s v="Cammarano Automotive"/>
    <x v="2"/>
    <s v="Automotive"/>
    <s v="C5101"/>
    <x v="0"/>
    <s v="Paper - Dot Matrix - 11 inches - Standard"/>
    <n v="10"/>
    <n v="20"/>
    <n v="20"/>
    <s v="Return"/>
    <n v="4.58"/>
    <x v="13"/>
    <n v="45.8"/>
    <n v="154.19999999999999"/>
  </r>
  <r>
    <s v="Invoice"/>
    <n v="22815"/>
    <x v="10"/>
    <n v="102"/>
    <s v="McKesson Auto Group"/>
    <x v="1"/>
    <s v="Automotive"/>
    <s v="P1107"/>
    <x v="1"/>
    <s v="Dot Matrix Printer - 17 inch - High Speed"/>
    <n v="1"/>
    <n v="1800"/>
    <n v="1800"/>
    <s v="Premium"/>
    <n v="1050.3800000000001"/>
    <x v="24"/>
    <n v="1050.3800000000001"/>
    <n v="749.61999999999989"/>
  </r>
  <r>
    <s v="Invoice"/>
    <n v="22818"/>
    <x v="11"/>
    <n v="102"/>
    <s v="McKesson Auto Group"/>
    <x v="1"/>
    <s v="Automotive"/>
    <s v="C5102"/>
    <x v="0"/>
    <s v="Paper - Dot Matrix - 17 inches - Standard"/>
    <n v="40"/>
    <n v="35"/>
    <n v="35"/>
    <s v="Return"/>
    <n v="6.37"/>
    <x v="1"/>
    <n v="254.8"/>
    <n v="1145.2"/>
  </r>
  <r>
    <s v="Invoice"/>
    <n v="22818"/>
    <x v="11"/>
    <n v="102"/>
    <s v="McKesson Auto Group"/>
    <x v="1"/>
    <s v="Automotive"/>
    <s v="C5110"/>
    <x v="0"/>
    <s v="Printer Ribbon Dot Matrix - Premium"/>
    <n v="5"/>
    <n v="70"/>
    <n v="70"/>
    <s v="Return"/>
    <n v="13.92"/>
    <x v="6"/>
    <n v="69.599999999999994"/>
    <n v="280.39999999999998"/>
  </r>
  <r>
    <s v="Invoice"/>
    <n v="22819"/>
    <x v="11"/>
    <n v="106"/>
    <s v="JS Automotive"/>
    <x v="0"/>
    <s v="Automotive"/>
    <s v="C5101"/>
    <x v="0"/>
    <s v="Paper - Dot Matrix - 11 inches - Standard"/>
    <n v="80"/>
    <n v="18"/>
    <n v="18"/>
    <s v="Return"/>
    <n v="4.58"/>
    <x v="0"/>
    <n v="366.4"/>
    <n v="1073.5999999999999"/>
  </r>
  <r>
    <s v="Invoice"/>
    <n v="22819"/>
    <x v="11"/>
    <n v="106"/>
    <s v="JS Automotive"/>
    <x v="0"/>
    <s v="Automotive"/>
    <s v="C5110"/>
    <x v="0"/>
    <s v="Printer Ribbon Dot Matrix - Premium"/>
    <n v="20"/>
    <n v="70"/>
    <n v="70"/>
    <s v="Return"/>
    <n v="13.92"/>
    <x v="1"/>
    <n v="278.39999999999998"/>
    <n v="1121.5999999999999"/>
  </r>
  <r>
    <s v="Invoice"/>
    <n v="22820"/>
    <x v="11"/>
    <n v="107"/>
    <s v="Erwin Mortgage"/>
    <x v="1"/>
    <s v="Financial"/>
    <s v="C5103"/>
    <x v="0"/>
    <s v="Paper - Dot Matrix - 11 inches - Premium"/>
    <n v="10"/>
    <n v="30"/>
    <n v="30"/>
    <s v="Return"/>
    <n v="6.9"/>
    <x v="2"/>
    <n v="69"/>
    <n v="231"/>
  </r>
  <r>
    <s v="Invoice"/>
    <n v="22820"/>
    <x v="11"/>
    <n v="107"/>
    <s v="Erwin Mortgage"/>
    <x v="1"/>
    <s v="Financial"/>
    <s v="C5110"/>
    <x v="0"/>
    <s v="Printer Ribbon Dot Matrix - Premium"/>
    <n v="2"/>
    <n v="70"/>
    <n v="70"/>
    <s v="Return"/>
    <n v="13.92"/>
    <x v="3"/>
    <n v="27.84"/>
    <n v="112.16"/>
  </r>
  <r>
    <s v="Invoice"/>
    <n v="22821"/>
    <x v="11"/>
    <n v="112"/>
    <s v="Macon Financial Title Company"/>
    <x v="1"/>
    <s v="Financial"/>
    <s v="C5110"/>
    <x v="0"/>
    <s v="Printer Ribbon Dot Matrix - Premium"/>
    <n v="5"/>
    <n v="70"/>
    <n v="70"/>
    <s v="Return"/>
    <n v="13.92"/>
    <x v="6"/>
    <n v="69.599999999999994"/>
    <n v="280.39999999999998"/>
  </r>
  <r>
    <s v="Invoice"/>
    <n v="22821"/>
    <x v="11"/>
    <n v="112"/>
    <s v="Macon Financial Title Company"/>
    <x v="1"/>
    <s v="Financial"/>
    <s v="C5103"/>
    <x v="0"/>
    <s v="Paper - Dot Matrix - 11 inches - Premium"/>
    <n v="5"/>
    <n v="30"/>
    <n v="30"/>
    <s v="Return"/>
    <n v="6.9"/>
    <x v="7"/>
    <n v="34.5"/>
    <n v="115.5"/>
  </r>
  <r>
    <s v="Invoice"/>
    <n v="22822"/>
    <x v="11"/>
    <n v="117"/>
    <s v="Sullivan Motors"/>
    <x v="1"/>
    <s v="Automotive"/>
    <s v="C5110"/>
    <x v="0"/>
    <s v="Printer Ribbon Dot Matrix - Premium"/>
    <n v="12"/>
    <n v="70"/>
    <n v="70"/>
    <s v="Return"/>
    <n v="13.92"/>
    <x v="4"/>
    <n v="167.04"/>
    <n v="672.96"/>
  </r>
  <r>
    <s v="Invoice"/>
    <n v="22822"/>
    <x v="11"/>
    <n v="117"/>
    <s v="Sullivan Motors"/>
    <x v="1"/>
    <s v="Automotive"/>
    <s v="C5103"/>
    <x v="0"/>
    <s v="Paper - Dot Matrix - 11 inches - Premium"/>
    <n v="12"/>
    <n v="30"/>
    <n v="30"/>
    <s v="Return"/>
    <n v="6.9"/>
    <x v="5"/>
    <n v="82.800000000000011"/>
    <n v="277.2"/>
  </r>
  <r>
    <s v="Invoice"/>
    <n v="22823"/>
    <x v="12"/>
    <n v="113"/>
    <s v="Jefferson Mortgage"/>
    <x v="1"/>
    <s v="Financial"/>
    <s v="P1105"/>
    <x v="1"/>
    <s v="Dot Matrix Printer - 11 inch - High Speed"/>
    <n v="50"/>
    <n v="1500"/>
    <n v="1500"/>
    <s v="Premium"/>
    <n v="899.1"/>
    <x v="26"/>
    <n v="44955"/>
    <n v="30045"/>
  </r>
  <r>
    <s v="Invoice"/>
    <n v="22823"/>
    <x v="12"/>
    <n v="113"/>
    <s v="Jefferson Mortgage"/>
    <x v="1"/>
    <s v="Financial"/>
    <s v="A2102"/>
    <x v="2"/>
    <s v="Serial cable - 20 feet"/>
    <n v="50"/>
    <n v="0"/>
    <n v="0"/>
    <s v="Return"/>
    <n v="13.79"/>
    <x v="15"/>
    <n v="689.5"/>
    <n v="-689.5"/>
  </r>
  <r>
    <s v="Invoice"/>
    <n v="22823"/>
    <x v="12"/>
    <n v="113"/>
    <s v="Jefferson Mortgage"/>
    <x v="1"/>
    <s v="Financial"/>
    <s v="A2114"/>
    <x v="2"/>
    <s v="Power cord - 20 feet"/>
    <n v="50"/>
    <n v="0"/>
    <n v="0"/>
    <s v="Return"/>
    <n v="11.59"/>
    <x v="15"/>
    <n v="579.5"/>
    <n v="-579.5"/>
  </r>
  <r>
    <s v="Invoice"/>
    <n v="22823"/>
    <x v="12"/>
    <n v="113"/>
    <s v="Jefferson Mortgage"/>
    <x v="1"/>
    <s v="Financial"/>
    <s v="A2116"/>
    <x v="2"/>
    <s v="Power supply - Standard"/>
    <n v="50"/>
    <n v="0"/>
    <n v="0"/>
    <s v="Return"/>
    <n v="12.33"/>
    <x v="15"/>
    <n v="616.5"/>
    <n v="-616.5"/>
  </r>
  <r>
    <s v="Invoice"/>
    <n v="22823"/>
    <x v="12"/>
    <n v="113"/>
    <s v="Jefferson Mortgage"/>
    <x v="1"/>
    <s v="Financial"/>
    <s v="A2118"/>
    <x v="2"/>
    <s v="Cleaning Kit - Dot Matrix Printer"/>
    <n v="5"/>
    <n v="0"/>
    <n v="0"/>
    <s v="Return"/>
    <n v="89.7"/>
    <x v="15"/>
    <n v="448.5"/>
    <n v="-448.5"/>
  </r>
  <r>
    <s v="Invoice"/>
    <n v="22824"/>
    <x v="13"/>
    <n v="109"/>
    <s v="North Georgia Consolidated Financial"/>
    <x v="1"/>
    <s v="Financial"/>
    <s v="P1101"/>
    <x v="1"/>
    <s v="Dot Matrix Printer - 11 inch - Std Speed"/>
    <n v="1"/>
    <n v="500"/>
    <n v="500"/>
    <s v="Premium"/>
    <n v="295.10000000000002"/>
    <x v="12"/>
    <n v="295.10000000000002"/>
    <n v="204.89999999999998"/>
  </r>
  <r>
    <s v="Invoice"/>
    <n v="22824"/>
    <x v="13"/>
    <n v="109"/>
    <s v="North Georgia Consolidated Financial"/>
    <x v="1"/>
    <s v="Financial"/>
    <s v="A2101"/>
    <x v="2"/>
    <s v="Serial cable - 10 feet"/>
    <n v="1"/>
    <n v="25"/>
    <n v="25"/>
    <s v="Return"/>
    <n v="12.17"/>
    <x v="27"/>
    <n v="12.17"/>
    <n v="12.83"/>
  </r>
  <r>
    <s v="Invoice"/>
    <n v="22824"/>
    <x v="13"/>
    <n v="109"/>
    <s v="North Georgia Consolidated Financial"/>
    <x v="1"/>
    <s v="Financial"/>
    <s v="A2113"/>
    <x v="2"/>
    <s v="Power cord - 10 feet"/>
    <n v="1"/>
    <n v="20"/>
    <n v="20"/>
    <s v="Return"/>
    <n v="8.15"/>
    <x v="28"/>
    <n v="8.15"/>
    <n v="11.85"/>
  </r>
  <r>
    <s v="Invoice"/>
    <n v="22824"/>
    <x v="13"/>
    <n v="109"/>
    <s v="North Georgia Consolidated Financial"/>
    <x v="1"/>
    <s v="Financial"/>
    <s v="A2116"/>
    <x v="2"/>
    <s v="Power supply - Standard"/>
    <n v="1"/>
    <n v="40"/>
    <n v="40"/>
    <s v="Return"/>
    <n v="12.33"/>
    <x v="10"/>
    <n v="12.33"/>
    <n v="27.67"/>
  </r>
  <r>
    <s v="Invoice"/>
    <n v="22824"/>
    <x v="13"/>
    <n v="109"/>
    <s v="North Georgia Consolidated Financial"/>
    <x v="1"/>
    <s v="Financial"/>
    <s v="C5101"/>
    <x v="0"/>
    <s v="Paper - Dot Matrix - 11 inches - Standard"/>
    <n v="1"/>
    <n v="20"/>
    <n v="20"/>
    <s v="Return"/>
    <n v="4.58"/>
    <x v="28"/>
    <n v="4.58"/>
    <n v="15.42"/>
  </r>
  <r>
    <s v="Invoice"/>
    <n v="22825"/>
    <x v="14"/>
    <n v="115"/>
    <s v="Briggs Motoring Company"/>
    <x v="0"/>
    <s v="Automotive"/>
    <s v="P1107"/>
    <x v="1"/>
    <s v="Dot Matrix Printer - 17 inch - High Speed"/>
    <n v="2"/>
    <n v="1800"/>
    <n v="1800"/>
    <s v="Premium"/>
    <n v="1050.3800000000001"/>
    <x v="29"/>
    <n v="2100.7600000000002"/>
    <n v="1499.2399999999998"/>
  </r>
  <r>
    <s v="Invoice"/>
    <n v="22825"/>
    <x v="14"/>
    <n v="115"/>
    <s v="Briggs Motoring Company"/>
    <x v="0"/>
    <s v="Automotive"/>
    <s v="A2102"/>
    <x v="2"/>
    <s v="Serial cable - 20 feet"/>
    <n v="2"/>
    <n v="35"/>
    <n v="35"/>
    <s v="Return"/>
    <n v="13.79"/>
    <x v="25"/>
    <n v="27.58"/>
    <n v="42.42"/>
  </r>
  <r>
    <s v="Invoice"/>
    <n v="22825"/>
    <x v="14"/>
    <n v="115"/>
    <s v="Briggs Motoring Company"/>
    <x v="0"/>
    <s v="Automotive"/>
    <s v="A2114"/>
    <x v="2"/>
    <s v="Power cord - 20 feet"/>
    <n v="2"/>
    <n v="30"/>
    <n v="30"/>
    <s v="Return"/>
    <n v="11.59"/>
    <x v="16"/>
    <n v="23.18"/>
    <n v="36.82"/>
  </r>
  <r>
    <s v="Invoice"/>
    <n v="22825"/>
    <x v="14"/>
    <n v="115"/>
    <s v="Briggs Motoring Company"/>
    <x v="0"/>
    <s v="Automotive"/>
    <s v="A2117"/>
    <x v="2"/>
    <s v="Power supply - Premium"/>
    <n v="2"/>
    <n v="60"/>
    <n v="60"/>
    <s v="Return"/>
    <n v="17.22"/>
    <x v="30"/>
    <n v="34.44"/>
    <n v="85.56"/>
  </r>
  <r>
    <s v="Invoice"/>
    <n v="22825"/>
    <x v="14"/>
    <n v="115"/>
    <s v="Briggs Motoring Company"/>
    <x v="0"/>
    <s v="Automotive"/>
    <s v="C5102"/>
    <x v="0"/>
    <s v="Paper - Dot Matrix - 17 inches - Standard"/>
    <n v="20"/>
    <n v="35"/>
    <n v="35"/>
    <s v="Return"/>
    <n v="6.37"/>
    <x v="19"/>
    <n v="127.4"/>
    <n v="572.6"/>
  </r>
  <r>
    <s v="Invoice"/>
    <n v="22826"/>
    <x v="15"/>
    <n v="101"/>
    <s v="Johnson Auto Group"/>
    <x v="1"/>
    <s v="Automotive"/>
    <s v="C5103"/>
    <x v="0"/>
    <s v="Paper - Dot Matrix - 11 inches - Premium"/>
    <n v="120"/>
    <n v="24"/>
    <n v="24"/>
    <s v="Return"/>
    <n v="6.9"/>
    <x v="31"/>
    <n v="828"/>
    <n v="2052"/>
  </r>
  <r>
    <s v="Invoice"/>
    <n v="22826"/>
    <x v="15"/>
    <n v="101"/>
    <s v="Johnson Auto Group"/>
    <x v="1"/>
    <s v="Automotive"/>
    <s v="C5110"/>
    <x v="0"/>
    <s v="Printer Ribbon Dot Matrix - Premium"/>
    <n v="12"/>
    <n v="70"/>
    <n v="70"/>
    <s v="Return"/>
    <n v="13.92"/>
    <x v="4"/>
    <n v="167.04"/>
    <n v="672.96"/>
  </r>
  <r>
    <s v="Invoice"/>
    <n v="22827"/>
    <x v="15"/>
    <n v="102"/>
    <s v="McKesson Auto Group"/>
    <x v="1"/>
    <s v="Automotive"/>
    <s v="C5102"/>
    <x v="0"/>
    <s v="Paper - Dot Matrix - 17 inches - Standard"/>
    <n v="40"/>
    <n v="35"/>
    <n v="35"/>
    <s v="Return"/>
    <n v="6.37"/>
    <x v="1"/>
    <n v="254.8"/>
    <n v="1145.2"/>
  </r>
  <r>
    <s v="Invoice"/>
    <n v="22827"/>
    <x v="15"/>
    <n v="102"/>
    <s v="McKesson Auto Group"/>
    <x v="1"/>
    <s v="Automotive"/>
    <s v="C5110"/>
    <x v="0"/>
    <s v="Printer Ribbon Dot Matrix - Premium"/>
    <n v="5"/>
    <n v="70"/>
    <n v="70"/>
    <s v="Return"/>
    <n v="13.92"/>
    <x v="6"/>
    <n v="69.599999999999994"/>
    <n v="280.39999999999998"/>
  </r>
  <r>
    <s v="Invoice"/>
    <n v="22827"/>
    <x v="15"/>
    <n v="102"/>
    <s v="McKesson Auto Group"/>
    <x v="1"/>
    <s v="Automotive"/>
    <s v="A2118"/>
    <x v="2"/>
    <s v="Cleaning Kit - Dot Matrix Printer"/>
    <n v="1"/>
    <n v="250"/>
    <n v="250"/>
    <s v="Premium"/>
    <n v="89.7"/>
    <x v="21"/>
    <n v="89.7"/>
    <n v="160.30000000000001"/>
  </r>
  <r>
    <s v="Invoice"/>
    <n v="22828"/>
    <x v="15"/>
    <n v="106"/>
    <s v="JS Automotive"/>
    <x v="0"/>
    <s v="Automotive"/>
    <s v="C5101"/>
    <x v="0"/>
    <s v="Paper - Dot Matrix - 11 inches - Standard"/>
    <n v="80"/>
    <n v="18"/>
    <n v="18"/>
    <s v="Return"/>
    <n v="4.58"/>
    <x v="0"/>
    <n v="366.4"/>
    <n v="1073.5999999999999"/>
  </r>
  <r>
    <s v="Invoice"/>
    <n v="22828"/>
    <x v="15"/>
    <n v="106"/>
    <s v="JS Automotive"/>
    <x v="0"/>
    <s v="Automotive"/>
    <s v="C5110"/>
    <x v="0"/>
    <s v="Printer Ribbon Dot Matrix - Premium"/>
    <n v="20"/>
    <n v="70"/>
    <n v="70"/>
    <s v="Return"/>
    <n v="13.92"/>
    <x v="1"/>
    <n v="278.39999999999998"/>
    <n v="1121.5999999999999"/>
  </r>
  <r>
    <s v="Invoice"/>
    <n v="22829"/>
    <x v="15"/>
    <n v="107"/>
    <s v="Erwin Mortgage"/>
    <x v="1"/>
    <s v="Financial"/>
    <s v="C5103"/>
    <x v="0"/>
    <s v="Paper - Dot Matrix - 11 inches - Premium"/>
    <n v="10"/>
    <n v="30"/>
    <n v="30"/>
    <s v="Return"/>
    <n v="6.9"/>
    <x v="2"/>
    <n v="69"/>
    <n v="231"/>
  </r>
  <r>
    <s v="Invoice"/>
    <n v="22829"/>
    <x v="15"/>
    <n v="107"/>
    <s v="Erwin Mortgage"/>
    <x v="1"/>
    <s v="Financial"/>
    <s v="C5110"/>
    <x v="0"/>
    <s v="Printer Ribbon Dot Matrix - Premium"/>
    <n v="2"/>
    <n v="70"/>
    <n v="70"/>
    <s v="Return"/>
    <n v="13.92"/>
    <x v="3"/>
    <n v="27.84"/>
    <n v="112.16"/>
  </r>
  <r>
    <s v="Invoice"/>
    <n v="22830"/>
    <x v="15"/>
    <n v="112"/>
    <s v="Macon Financial Title Company"/>
    <x v="1"/>
    <s v="Financial"/>
    <s v="C5110"/>
    <x v="0"/>
    <s v="Printer Ribbon Dot Matrix - Premium"/>
    <n v="5"/>
    <n v="70"/>
    <n v="70"/>
    <s v="Return"/>
    <n v="13.92"/>
    <x v="6"/>
    <n v="69.599999999999994"/>
    <n v="280.39999999999998"/>
  </r>
  <r>
    <s v="Invoice"/>
    <n v="22830"/>
    <x v="15"/>
    <n v="112"/>
    <s v="Macon Financial Title Company"/>
    <x v="1"/>
    <s v="Financial"/>
    <s v="C5103"/>
    <x v="0"/>
    <s v="Paper - Dot Matrix - 11 inches - Premium"/>
    <n v="5"/>
    <n v="30"/>
    <n v="30"/>
    <s v="Return"/>
    <n v="6.9"/>
    <x v="7"/>
    <n v="34.5"/>
    <n v="115.5"/>
  </r>
  <r>
    <s v="Invoice"/>
    <n v="22830"/>
    <x v="15"/>
    <n v="112"/>
    <s v="Macon Financial Title Company"/>
    <x v="1"/>
    <s v="Financial"/>
    <s v="P1105"/>
    <x v="1"/>
    <s v="Dot Matrix Printer - 11 inch - High Speed"/>
    <n v="2"/>
    <n v="1500"/>
    <n v="1500"/>
    <s v="Premium"/>
    <n v="899.1"/>
    <x v="32"/>
    <n v="1798.2"/>
    <n v="1201.8"/>
  </r>
  <r>
    <s v="Invoice"/>
    <n v="22830"/>
    <x v="15"/>
    <n v="112"/>
    <s v="Macon Financial Title Company"/>
    <x v="1"/>
    <s v="Financial"/>
    <s v="A2102"/>
    <x v="2"/>
    <s v="Serial cable - 20 feet"/>
    <n v="2"/>
    <n v="35"/>
    <n v="35"/>
    <s v="Return"/>
    <n v="13.79"/>
    <x v="25"/>
    <n v="27.58"/>
    <n v="42.42"/>
  </r>
  <r>
    <s v="Invoice"/>
    <n v="22830"/>
    <x v="15"/>
    <n v="112"/>
    <s v="Macon Financial Title Company"/>
    <x v="1"/>
    <s v="Financial"/>
    <s v="A2114"/>
    <x v="2"/>
    <s v="Power cord - 20 feet"/>
    <n v="2"/>
    <n v="30"/>
    <n v="30"/>
    <s v="Return"/>
    <n v="11.59"/>
    <x v="16"/>
    <n v="23.18"/>
    <n v="36.82"/>
  </r>
  <r>
    <s v="Invoice"/>
    <n v="22830"/>
    <x v="15"/>
    <n v="112"/>
    <s v="Macon Financial Title Company"/>
    <x v="1"/>
    <s v="Financial"/>
    <s v="A2117"/>
    <x v="2"/>
    <s v="Power supply - Premium"/>
    <n v="2"/>
    <n v="60"/>
    <n v="60"/>
    <s v="Return"/>
    <n v="17.22"/>
    <x v="30"/>
    <n v="34.44"/>
    <n v="85.56"/>
  </r>
  <r>
    <s v="Invoice"/>
    <n v="22831"/>
    <x v="15"/>
    <n v="113"/>
    <s v="Jefferson Mortgage"/>
    <x v="1"/>
    <s v="Financial"/>
    <s v="C5103"/>
    <x v="0"/>
    <s v="Paper - Dot Matrix - 11 inches - Premium"/>
    <n v="250"/>
    <n v="24"/>
    <n v="24"/>
    <s v="Return"/>
    <n v="6.9"/>
    <x v="33"/>
    <n v="1725"/>
    <n v="4275"/>
  </r>
  <r>
    <s v="Invoice"/>
    <n v="22831"/>
    <x v="15"/>
    <n v="113"/>
    <s v="Jefferson Mortgage"/>
    <x v="1"/>
    <s v="Financial"/>
    <s v="C5110"/>
    <x v="0"/>
    <s v="Printer Ribbon Dot Matrix - Premium"/>
    <n v="50"/>
    <n v="70"/>
    <n v="70"/>
    <s v="Return"/>
    <n v="13.92"/>
    <x v="34"/>
    <n v="696"/>
    <n v="2804"/>
  </r>
  <r>
    <s v="Invoice"/>
    <n v="22832"/>
    <x v="15"/>
    <n v="117"/>
    <s v="Sullivan Motors"/>
    <x v="1"/>
    <s v="Automotive"/>
    <s v="C5110"/>
    <x v="0"/>
    <s v="Printer Ribbon Dot Matrix - Premium"/>
    <n v="3"/>
    <n v="70"/>
    <n v="70"/>
    <s v="Return"/>
    <n v="13.92"/>
    <x v="35"/>
    <n v="41.76"/>
    <n v="168.24"/>
  </r>
  <r>
    <s v="Invoice"/>
    <n v="22832"/>
    <x v="15"/>
    <n v="117"/>
    <s v="Sullivan Motors"/>
    <x v="1"/>
    <s v="Automotive"/>
    <s v="C5103"/>
    <x v="0"/>
    <s v="Paper - Dot Matrix - 11 inches - Premium"/>
    <n v="3"/>
    <n v="30"/>
    <n v="30"/>
    <s v="Return"/>
    <n v="6.9"/>
    <x v="36"/>
    <n v="20.700000000000003"/>
    <n v="69.3"/>
  </r>
  <r>
    <s v="Invoice"/>
    <n v="22832"/>
    <x v="15"/>
    <n v="117"/>
    <s v="Sullivan Motors"/>
    <x v="1"/>
    <s v="Automotive"/>
    <s v="P1105"/>
    <x v="1"/>
    <s v="Dot Matrix Printer - 11 inch - High Speed"/>
    <n v="3"/>
    <n v="1500"/>
    <n v="1500"/>
    <s v="Premium"/>
    <n v="899.1"/>
    <x v="37"/>
    <n v="2697.3"/>
    <n v="1802.6999999999998"/>
  </r>
  <r>
    <s v="Invoice"/>
    <n v="22832"/>
    <x v="15"/>
    <n v="117"/>
    <s v="Sullivan Motors"/>
    <x v="1"/>
    <s v="Automotive"/>
    <s v="A2102"/>
    <x v="2"/>
    <s v="Serial cable - 20 feet"/>
    <n v="3"/>
    <n v="35"/>
    <n v="35"/>
    <s v="Return"/>
    <n v="13.79"/>
    <x v="38"/>
    <n v="41.37"/>
    <n v="63.63"/>
  </r>
  <r>
    <s v="Invoice"/>
    <n v="22832"/>
    <x v="15"/>
    <n v="117"/>
    <s v="Sullivan Motors"/>
    <x v="1"/>
    <s v="Automotive"/>
    <s v="A2114"/>
    <x v="2"/>
    <s v="Power cord - 20 feet"/>
    <n v="3"/>
    <n v="30"/>
    <n v="30"/>
    <s v="Return"/>
    <n v="11.59"/>
    <x v="36"/>
    <n v="34.769999999999996"/>
    <n v="55.230000000000004"/>
  </r>
  <r>
    <s v="Invoice"/>
    <n v="22832"/>
    <x v="15"/>
    <n v="117"/>
    <s v="Sullivan Motors"/>
    <x v="1"/>
    <s v="Automotive"/>
    <s v="A2117"/>
    <x v="2"/>
    <s v="Power supply - Premium"/>
    <n v="3"/>
    <n v="60"/>
    <n v="60"/>
    <s v="Return"/>
    <n v="17.22"/>
    <x v="39"/>
    <n v="51.66"/>
    <n v="128.34"/>
  </r>
  <r>
    <s v="Invoice"/>
    <n v="22833"/>
    <x v="16"/>
    <n v="116"/>
    <s v="McAndrews Automotive"/>
    <x v="0"/>
    <s v="Automotive"/>
    <s v="P1101"/>
    <x v="1"/>
    <s v="Dot Matrix Printer - 11 inch - Std Speed"/>
    <n v="3"/>
    <n v="500"/>
    <n v="500"/>
    <s v="Premium"/>
    <n v="295.10000000000002"/>
    <x v="14"/>
    <n v="885.30000000000007"/>
    <n v="614.69999999999993"/>
  </r>
  <r>
    <s v="Invoice"/>
    <n v="22833"/>
    <x v="16"/>
    <n v="116"/>
    <s v="McAndrews Automotive"/>
    <x v="0"/>
    <s v="Automotive"/>
    <s v="A2101"/>
    <x v="2"/>
    <s v="Serial cable - 10 feet"/>
    <n v="3"/>
    <n v="25"/>
    <n v="25"/>
    <s v="Return"/>
    <n v="12.17"/>
    <x v="40"/>
    <n v="36.51"/>
    <n v="38.49"/>
  </r>
  <r>
    <s v="Invoice"/>
    <n v="22833"/>
    <x v="16"/>
    <n v="116"/>
    <s v="McAndrews Automotive"/>
    <x v="0"/>
    <s v="Automotive"/>
    <s v="A2113"/>
    <x v="2"/>
    <s v="Power cord - 10 feet"/>
    <n v="3"/>
    <n v="20"/>
    <n v="20"/>
    <s v="Return"/>
    <n v="8.15"/>
    <x v="16"/>
    <n v="24.450000000000003"/>
    <n v="35.549999999999997"/>
  </r>
  <r>
    <s v="Invoice"/>
    <n v="22833"/>
    <x v="16"/>
    <n v="116"/>
    <s v="McAndrews Automotive"/>
    <x v="0"/>
    <s v="Automotive"/>
    <s v="A2116"/>
    <x v="2"/>
    <s v="Power supply - Standard"/>
    <n v="3"/>
    <n v="40"/>
    <n v="40"/>
    <s v="Return"/>
    <n v="12.33"/>
    <x v="30"/>
    <n v="36.99"/>
    <n v="83.009999999999991"/>
  </r>
  <r>
    <s v="Invoice"/>
    <n v="22833"/>
    <x v="16"/>
    <n v="116"/>
    <s v="McAndrews Automotive"/>
    <x v="0"/>
    <s v="Automotive"/>
    <s v="A2118"/>
    <x v="2"/>
    <s v="Cleaning Kit - Dot Matrix Printer"/>
    <n v="1"/>
    <n v="250"/>
    <n v="250"/>
    <s v="Premium"/>
    <n v="89.7"/>
    <x v="21"/>
    <n v="89.7"/>
    <n v="160.30000000000001"/>
  </r>
  <r>
    <s v="Invoice"/>
    <n v="22833"/>
    <x v="16"/>
    <n v="116"/>
    <s v="McAndrews Automotive"/>
    <x v="0"/>
    <s v="Automotive"/>
    <s v="C5101"/>
    <x v="0"/>
    <s v="Paper - Dot Matrix - 11 inches - Standard"/>
    <n v="9"/>
    <n v="20"/>
    <n v="20"/>
    <s v="Return"/>
    <n v="4.58"/>
    <x v="39"/>
    <n v="41.22"/>
    <n v="138.78"/>
  </r>
  <r>
    <s v="Invoice"/>
    <n v="22834"/>
    <x v="17"/>
    <n v="103"/>
    <s v="Hardman Financial Management"/>
    <x v="3"/>
    <s v="Financial"/>
    <s v="P1105"/>
    <x v="1"/>
    <s v="Dot Matrix Printer - 11 inch - High Speed"/>
    <n v="1"/>
    <n v="1500"/>
    <n v="1500"/>
    <s v="Premium"/>
    <n v="899.1"/>
    <x v="14"/>
    <n v="899.1"/>
    <n v="600.9"/>
  </r>
  <r>
    <s v="Invoice"/>
    <n v="22834"/>
    <x v="17"/>
    <n v="103"/>
    <s v="Hardman Financial Management"/>
    <x v="3"/>
    <s v="Financial"/>
    <s v="A2101"/>
    <x v="2"/>
    <s v="Serial cable - 10 feet"/>
    <n v="1"/>
    <n v="25"/>
    <n v="25"/>
    <s v="Return"/>
    <n v="12.17"/>
    <x v="27"/>
    <n v="12.17"/>
    <n v="12.83"/>
  </r>
  <r>
    <s v="Invoice"/>
    <n v="22834"/>
    <x v="17"/>
    <n v="103"/>
    <s v="Hardman Financial Management"/>
    <x v="3"/>
    <s v="Financial"/>
    <s v="A2113"/>
    <x v="2"/>
    <s v="Power cord - 10 feet"/>
    <n v="1"/>
    <n v="20"/>
    <n v="20"/>
    <s v="Return"/>
    <n v="8.15"/>
    <x v="28"/>
    <n v="8.15"/>
    <n v="11.85"/>
  </r>
  <r>
    <s v="Invoice"/>
    <n v="22834"/>
    <x v="17"/>
    <n v="103"/>
    <s v="Hardman Financial Management"/>
    <x v="3"/>
    <s v="Financial"/>
    <s v="A2116"/>
    <x v="2"/>
    <s v="Power supply - Standard"/>
    <n v="1"/>
    <n v="40"/>
    <n v="40"/>
    <s v="Return"/>
    <n v="12.33"/>
    <x v="10"/>
    <n v="12.33"/>
    <n v="27.67"/>
  </r>
  <r>
    <s v="Invoice"/>
    <n v="22834"/>
    <x v="17"/>
    <n v="103"/>
    <s v="Hardman Financial Management"/>
    <x v="3"/>
    <s v="Financial"/>
    <s v="C5101"/>
    <x v="0"/>
    <s v="Paper - Dot Matrix - 11 inches - Standard"/>
    <n v="1"/>
    <n v="20"/>
    <n v="20"/>
    <s v="Return"/>
    <n v="4.58"/>
    <x v="28"/>
    <n v="4.58"/>
    <n v="15.42"/>
  </r>
  <r>
    <s v="Invoice"/>
    <n v="22835"/>
    <x v="17"/>
    <n v="118"/>
    <s v="First Trust Financial"/>
    <x v="1"/>
    <s v="Financial"/>
    <s v="P1105"/>
    <x v="1"/>
    <s v="Dot Matrix Printer - 11 inch - High Speed"/>
    <n v="3"/>
    <n v="1500"/>
    <n v="1500"/>
    <s v="Premium"/>
    <n v="899.1"/>
    <x v="37"/>
    <n v="2697.3"/>
    <n v="1802.6999999999998"/>
  </r>
  <r>
    <s v="Invoice"/>
    <n v="22835"/>
    <x v="17"/>
    <n v="118"/>
    <s v="First Trust Financial"/>
    <x v="1"/>
    <s v="Financial"/>
    <s v="A2101"/>
    <x v="2"/>
    <s v="Serial cable - 10 feet"/>
    <n v="3"/>
    <n v="0"/>
    <n v="0"/>
    <s v="Return"/>
    <n v="12.17"/>
    <x v="15"/>
    <n v="36.51"/>
    <n v="-36.51"/>
  </r>
  <r>
    <s v="Invoice"/>
    <n v="22835"/>
    <x v="17"/>
    <n v="118"/>
    <s v="First Trust Financial"/>
    <x v="1"/>
    <s v="Financial"/>
    <s v="A2113"/>
    <x v="2"/>
    <s v="Power cord - 10 feet"/>
    <n v="3"/>
    <n v="0"/>
    <n v="0"/>
    <s v="Return"/>
    <n v="8.15"/>
    <x v="15"/>
    <n v="24.450000000000003"/>
    <n v="-24.450000000000003"/>
  </r>
  <r>
    <s v="Invoice"/>
    <n v="22835"/>
    <x v="17"/>
    <n v="118"/>
    <s v="First Trust Financial"/>
    <x v="1"/>
    <s v="Financial"/>
    <s v="A2116"/>
    <x v="2"/>
    <s v="Power supply - Standard"/>
    <n v="3"/>
    <n v="0"/>
    <n v="0"/>
    <s v="Return"/>
    <n v="12.33"/>
    <x v="15"/>
    <n v="36.99"/>
    <n v="-36.99"/>
  </r>
  <r>
    <s v="Invoice"/>
    <n v="22835"/>
    <x v="17"/>
    <n v="118"/>
    <s v="First Trust Financial"/>
    <x v="1"/>
    <s v="Financial"/>
    <s v="C5101"/>
    <x v="0"/>
    <s v="Paper - Dot Matrix - 11 inches - Standard"/>
    <n v="3"/>
    <n v="0"/>
    <n v="0"/>
    <s v="Return"/>
    <n v="4.58"/>
    <x v="15"/>
    <n v="13.74"/>
    <n v="-13.74"/>
  </r>
  <r>
    <s v="Invoice"/>
    <n v="22835"/>
    <x v="17"/>
    <n v="118"/>
    <s v="First Trust Financial"/>
    <x v="1"/>
    <s v="Financial"/>
    <s v="P1105"/>
    <x v="1"/>
    <s v="Dot Matrix Printer - 11 inch - High Speed"/>
    <n v="3"/>
    <n v="1500"/>
    <n v="1500"/>
    <s v="Premium"/>
    <n v="899.1"/>
    <x v="37"/>
    <n v="2697.3"/>
    <n v="1802.6999999999998"/>
  </r>
  <r>
    <s v="Invoice"/>
    <n v="22835"/>
    <x v="17"/>
    <n v="118"/>
    <s v="First Trust Financial"/>
    <x v="1"/>
    <s v="Financial"/>
    <s v="A2101"/>
    <x v="2"/>
    <s v="Serial cable - 10 feet"/>
    <n v="3"/>
    <n v="25"/>
    <n v="25"/>
    <s v="Return"/>
    <n v="12.17"/>
    <x v="40"/>
    <n v="36.51"/>
    <n v="38.49"/>
  </r>
  <r>
    <s v="Invoice"/>
    <n v="22835"/>
    <x v="17"/>
    <n v="118"/>
    <s v="First Trust Financial"/>
    <x v="1"/>
    <s v="Financial"/>
    <s v="A2113"/>
    <x v="2"/>
    <s v="Power cord - 10 feet"/>
    <n v="3"/>
    <n v="20"/>
    <n v="20"/>
    <s v="Return"/>
    <n v="8.15"/>
    <x v="16"/>
    <n v="24.450000000000003"/>
    <n v="35.549999999999997"/>
  </r>
  <r>
    <s v="Invoice"/>
    <n v="22835"/>
    <x v="17"/>
    <n v="118"/>
    <s v="First Trust Financial"/>
    <x v="1"/>
    <s v="Financial"/>
    <s v="A2116"/>
    <x v="2"/>
    <s v="Power supply - Standard"/>
    <n v="3"/>
    <n v="40"/>
    <n v="40"/>
    <s v="Return"/>
    <n v="12.33"/>
    <x v="30"/>
    <n v="36.99"/>
    <n v="83.009999999999991"/>
  </r>
  <r>
    <s v="Invoice"/>
    <n v="22835"/>
    <x v="17"/>
    <n v="118"/>
    <s v="First Trust Financial"/>
    <x v="1"/>
    <s v="Financial"/>
    <s v="C5101"/>
    <x v="0"/>
    <s v="Paper - Dot Matrix - 11 inches - Standard"/>
    <n v="3"/>
    <n v="20"/>
    <n v="20"/>
    <s v="Return"/>
    <n v="4.58"/>
    <x v="16"/>
    <n v="13.74"/>
    <n v="46.26"/>
  </r>
  <r>
    <s v="Invoice"/>
    <n v="22836"/>
    <x v="18"/>
    <n v="110"/>
    <s v="Gulf Coast Motors"/>
    <x v="4"/>
    <s v="Automotive"/>
    <s v="P1105"/>
    <x v="1"/>
    <s v="Dot Matrix Printer - 11 inch - High Speed"/>
    <n v="4"/>
    <n v="1500"/>
    <n v="1500"/>
    <s v="Premium"/>
    <n v="899.1"/>
    <x v="33"/>
    <n v="3596.4"/>
    <n v="2403.6"/>
  </r>
  <r>
    <s v="Invoice"/>
    <n v="22836"/>
    <x v="18"/>
    <n v="110"/>
    <s v="Gulf Coast Motors"/>
    <x v="4"/>
    <s v="Automotive"/>
    <s v="A2101"/>
    <x v="2"/>
    <s v="Serial cable - 10 feet"/>
    <n v="4"/>
    <n v="25"/>
    <n v="25"/>
    <s v="Return"/>
    <n v="12.17"/>
    <x v="41"/>
    <n v="48.68"/>
    <n v="51.32"/>
  </r>
  <r>
    <s v="Invoice"/>
    <n v="22836"/>
    <x v="18"/>
    <n v="110"/>
    <s v="Gulf Coast Motors"/>
    <x v="4"/>
    <s v="Automotive"/>
    <s v="A2113"/>
    <x v="2"/>
    <s v="Power cord - 10 feet"/>
    <n v="4"/>
    <n v="20"/>
    <n v="20"/>
    <s v="Return"/>
    <n v="8.15"/>
    <x v="11"/>
    <n v="32.6"/>
    <n v="47.4"/>
  </r>
  <r>
    <s v="Invoice"/>
    <n v="22836"/>
    <x v="18"/>
    <n v="110"/>
    <s v="Gulf Coast Motors"/>
    <x v="4"/>
    <s v="Automotive"/>
    <s v="A2116"/>
    <x v="2"/>
    <s v="Power supply - Standard"/>
    <n v="4"/>
    <n v="40"/>
    <n v="40"/>
    <s v="Return"/>
    <n v="12.33"/>
    <x v="42"/>
    <n v="49.32"/>
    <n v="110.68"/>
  </r>
  <r>
    <s v="Invoice"/>
    <n v="22836"/>
    <x v="18"/>
    <n v="110"/>
    <s v="Gulf Coast Motors"/>
    <x v="4"/>
    <s v="Automotive"/>
    <s v="C5101"/>
    <x v="0"/>
    <s v="Paper - Dot Matrix - 11 inches - Standard"/>
    <n v="20"/>
    <n v="20"/>
    <n v="20"/>
    <s v="Return"/>
    <n v="4.58"/>
    <x v="22"/>
    <n v="91.6"/>
    <n v="308.39999999999998"/>
  </r>
  <r>
    <s v="Invoice"/>
    <n v="22837"/>
    <x v="19"/>
    <n v="101"/>
    <s v="Johnson Auto Group"/>
    <x v="1"/>
    <s v="Automotive"/>
    <s v="C5103"/>
    <x v="0"/>
    <s v="Paper - Dot Matrix - 11 inches - Premium"/>
    <n v="120"/>
    <n v="24"/>
    <n v="24"/>
    <s v="Return"/>
    <n v="6.9"/>
    <x v="31"/>
    <n v="828"/>
    <n v="2052"/>
  </r>
  <r>
    <s v="Invoice"/>
    <n v="22837"/>
    <x v="19"/>
    <n v="101"/>
    <s v="Johnson Auto Group"/>
    <x v="1"/>
    <s v="Automotive"/>
    <s v="C5110"/>
    <x v="0"/>
    <s v="Printer Ribbon Dot Matrix - Premium"/>
    <n v="12"/>
    <n v="70"/>
    <n v="70"/>
    <s v="Return"/>
    <n v="13.92"/>
    <x v="4"/>
    <n v="167.04"/>
    <n v="672.96"/>
  </r>
  <r>
    <s v="Invoice"/>
    <n v="22838"/>
    <x v="19"/>
    <n v="106"/>
    <s v="JS Automotive"/>
    <x v="0"/>
    <s v="Automotive"/>
    <s v="C5101"/>
    <x v="0"/>
    <s v="Paper - Dot Matrix - 11 inches - Standard"/>
    <n v="80"/>
    <n v="18"/>
    <n v="18"/>
    <s v="Return"/>
    <n v="4.58"/>
    <x v="0"/>
    <n v="366.4"/>
    <n v="1073.5999999999999"/>
  </r>
  <r>
    <s v="Invoice"/>
    <n v="22838"/>
    <x v="19"/>
    <n v="106"/>
    <s v="JS Automotive"/>
    <x v="0"/>
    <s v="Automotive"/>
    <s v="C5110"/>
    <x v="0"/>
    <s v="Printer Ribbon Dot Matrix - Premium"/>
    <n v="20"/>
    <n v="70"/>
    <n v="70"/>
    <s v="Return"/>
    <n v="13.92"/>
    <x v="1"/>
    <n v="278.39999999999998"/>
    <n v="1121.5999999999999"/>
  </r>
  <r>
    <s v="Invoice"/>
    <n v="22839"/>
    <x v="19"/>
    <n v="107"/>
    <s v="Erwin Mortgage"/>
    <x v="1"/>
    <s v="Financial"/>
    <s v="C5103"/>
    <x v="0"/>
    <s v="Paper - Dot Matrix - 11 inches - Premium"/>
    <n v="10"/>
    <n v="30"/>
    <n v="30"/>
    <s v="Return"/>
    <n v="6.9"/>
    <x v="2"/>
    <n v="69"/>
    <n v="231"/>
  </r>
  <r>
    <s v="Invoice"/>
    <n v="22839"/>
    <x v="19"/>
    <n v="107"/>
    <s v="Erwin Mortgage"/>
    <x v="1"/>
    <s v="Financial"/>
    <s v="C5110"/>
    <x v="0"/>
    <s v="Printer Ribbon Dot Matrix - Premium"/>
    <n v="2"/>
    <n v="70"/>
    <n v="70"/>
    <s v="Return"/>
    <n v="13.92"/>
    <x v="3"/>
    <n v="27.84"/>
    <n v="112.16"/>
  </r>
  <r>
    <s v="Invoice"/>
    <n v="22840"/>
    <x v="19"/>
    <n v="112"/>
    <s v="Macon Financial Title Company"/>
    <x v="1"/>
    <s v="Financial"/>
    <s v="C5110"/>
    <x v="0"/>
    <s v="Printer Ribbon Dot Matrix - Premium"/>
    <n v="5"/>
    <n v="70"/>
    <n v="70"/>
    <s v="Return"/>
    <n v="13.92"/>
    <x v="6"/>
    <n v="69.599999999999994"/>
    <n v="280.39999999999998"/>
  </r>
  <r>
    <s v="Invoice"/>
    <n v="22840"/>
    <x v="19"/>
    <n v="112"/>
    <s v="Macon Financial Title Company"/>
    <x v="1"/>
    <s v="Financial"/>
    <s v="C5103"/>
    <x v="0"/>
    <s v="Paper - Dot Matrix - 11 inches - Premium"/>
    <n v="5"/>
    <n v="30"/>
    <n v="30"/>
    <s v="Return"/>
    <n v="6.9"/>
    <x v="7"/>
    <n v="34.5"/>
    <n v="115.5"/>
  </r>
  <r>
    <s v="Invoice"/>
    <n v="22841"/>
    <x v="19"/>
    <n v="113"/>
    <s v="Jefferson Mortgage"/>
    <x v="1"/>
    <s v="Financial"/>
    <s v="C5103"/>
    <x v="0"/>
    <s v="Paper - Dot Matrix - 11 inches - Premium"/>
    <n v="250"/>
    <n v="24"/>
    <n v="24"/>
    <s v="Return"/>
    <n v="6.9"/>
    <x v="33"/>
    <n v="1725"/>
    <n v="4275"/>
  </r>
  <r>
    <s v="Invoice"/>
    <n v="22841"/>
    <x v="19"/>
    <n v="113"/>
    <s v="Jefferson Mortgage"/>
    <x v="1"/>
    <s v="Financial"/>
    <s v="C5110"/>
    <x v="0"/>
    <s v="Printer Ribbon Dot Matrix - Premium"/>
    <n v="50"/>
    <n v="70"/>
    <n v="70"/>
    <s v="Return"/>
    <n v="13.92"/>
    <x v="34"/>
    <n v="696"/>
    <n v="2804"/>
  </r>
  <r>
    <s v="Invoice"/>
    <n v="22842"/>
    <x v="19"/>
    <n v="117"/>
    <s v="Sullivan Motors"/>
    <x v="1"/>
    <s v="Automotive"/>
    <s v="C5110"/>
    <x v="0"/>
    <s v="Printer Ribbon Dot Matrix - Premium"/>
    <n v="10"/>
    <n v="70"/>
    <n v="70"/>
    <s v="Return"/>
    <n v="13.92"/>
    <x v="19"/>
    <n v="139.19999999999999"/>
    <n v="560.79999999999995"/>
  </r>
  <r>
    <s v="Invoice"/>
    <n v="22842"/>
    <x v="19"/>
    <n v="117"/>
    <s v="Sullivan Motors"/>
    <x v="1"/>
    <s v="Automotive"/>
    <s v="C5103"/>
    <x v="0"/>
    <s v="Paper - Dot Matrix - 11 inches - Premium"/>
    <n v="10"/>
    <n v="30"/>
    <n v="30"/>
    <s v="Return"/>
    <n v="6.9"/>
    <x v="2"/>
    <n v="69"/>
    <n v="231"/>
  </r>
  <r>
    <s v="Invoice"/>
    <n v="22843"/>
    <x v="20"/>
    <n v="116"/>
    <s v="McAndrews Automotive"/>
    <x v="0"/>
    <s v="Automotive"/>
    <s v="P1105"/>
    <x v="1"/>
    <s v="Dot Matrix Printer - 11 inch - High Speed"/>
    <n v="18"/>
    <n v="1500"/>
    <n v="1500"/>
    <s v="Premium"/>
    <n v="899.1"/>
    <x v="43"/>
    <n v="16183.800000000001"/>
    <n v="10816.199999999999"/>
  </r>
  <r>
    <s v="Invoice"/>
    <n v="22843"/>
    <x v="20"/>
    <n v="116"/>
    <s v="McAndrews Automotive"/>
    <x v="0"/>
    <s v="Automotive"/>
    <s v="A2101"/>
    <x v="2"/>
    <s v="Serial cable - 10 feet"/>
    <n v="18"/>
    <n v="0"/>
    <n v="0"/>
    <s v="Return"/>
    <n v="12.17"/>
    <x v="15"/>
    <n v="219.06"/>
    <n v="-219.06"/>
  </r>
  <r>
    <s v="Invoice"/>
    <n v="22843"/>
    <x v="20"/>
    <n v="116"/>
    <s v="McAndrews Automotive"/>
    <x v="0"/>
    <s v="Automotive"/>
    <s v="A2113"/>
    <x v="2"/>
    <s v="Power cord - 10 feet"/>
    <n v="18"/>
    <n v="0"/>
    <n v="0"/>
    <s v="Return"/>
    <n v="8.15"/>
    <x v="15"/>
    <n v="146.70000000000002"/>
    <n v="-146.70000000000002"/>
  </r>
  <r>
    <s v="Invoice"/>
    <n v="22843"/>
    <x v="20"/>
    <n v="116"/>
    <s v="McAndrews Automotive"/>
    <x v="0"/>
    <s v="Automotive"/>
    <s v="A2116"/>
    <x v="2"/>
    <s v="Power supply - Standard"/>
    <n v="18"/>
    <n v="0"/>
    <n v="0"/>
    <s v="Return"/>
    <n v="12.33"/>
    <x v="15"/>
    <n v="221.94"/>
    <n v="-221.94"/>
  </r>
  <r>
    <s v="Invoice"/>
    <n v="22843"/>
    <x v="20"/>
    <n v="116"/>
    <s v="McAndrews Automotive"/>
    <x v="0"/>
    <s v="Automotive"/>
    <s v="C5101"/>
    <x v="0"/>
    <s v="Paper - Dot Matrix - 11 inches - Standard"/>
    <n v="100"/>
    <n v="16"/>
    <n v="16"/>
    <s v="Return"/>
    <n v="4.58"/>
    <x v="23"/>
    <n v="458"/>
    <n v="1142"/>
  </r>
  <r>
    <s v="Invoice"/>
    <n v="22844"/>
    <x v="21"/>
    <n v="108"/>
    <s v="O'Neil Motoring"/>
    <x v="3"/>
    <s v="Financial"/>
    <s v="P1307"/>
    <x v="1"/>
    <s v="Laser Printer - 17 inch - Color - High Speed"/>
    <n v="21"/>
    <n v="2400"/>
    <n v="2400"/>
    <s v="Premium"/>
    <n v="1320.2"/>
    <x v="44"/>
    <n v="27724.2"/>
    <n v="22675.8"/>
  </r>
  <r>
    <s v="Invoice"/>
    <n v="22844"/>
    <x v="21"/>
    <n v="108"/>
    <s v="O'Neil Motoring"/>
    <x v="3"/>
    <s v="Financial"/>
    <s v="A2108"/>
    <x v="2"/>
    <s v="Ethernet cable - 20 feet"/>
    <n v="21"/>
    <n v="0"/>
    <n v="0"/>
    <s v="Return"/>
    <n v="8.1"/>
    <x v="15"/>
    <n v="170.1"/>
    <n v="-170.1"/>
  </r>
  <r>
    <s v="Invoice"/>
    <n v="22844"/>
    <x v="21"/>
    <n v="108"/>
    <s v="O'Neil Motoring"/>
    <x v="3"/>
    <s v="Financial"/>
    <s v="A2114"/>
    <x v="2"/>
    <s v="Power cord - 20 feet"/>
    <n v="21"/>
    <n v="0"/>
    <n v="0"/>
    <s v="Return"/>
    <n v="11.59"/>
    <x v="15"/>
    <n v="243.39"/>
    <n v="-243.39"/>
  </r>
  <r>
    <s v="Invoice"/>
    <n v="22844"/>
    <x v="21"/>
    <n v="108"/>
    <s v="O'Neil Motoring"/>
    <x v="3"/>
    <s v="Financial"/>
    <s v="A2117"/>
    <x v="2"/>
    <s v="Power supply - Premium"/>
    <n v="21"/>
    <n v="0"/>
    <n v="0"/>
    <s v="Return"/>
    <n v="17.22"/>
    <x v="15"/>
    <n v="361.62"/>
    <n v="-361.62"/>
  </r>
  <r>
    <s v="Invoice"/>
    <n v="22844"/>
    <x v="21"/>
    <n v="108"/>
    <s v="O'Neil Motoring"/>
    <x v="3"/>
    <s v="Financial"/>
    <s v="C5108"/>
    <x v="0"/>
    <s v="Paper - Standard - 17 inches - Photo Quality"/>
    <n v="100"/>
    <n v="19.200000000000003"/>
    <n v="19.200000000000003"/>
    <s v="Return"/>
    <n v="7.09"/>
    <x v="45"/>
    <n v="709"/>
    <n v="1211.0000000000002"/>
  </r>
  <r>
    <s v="Invoice"/>
    <n v="22845"/>
    <x v="22"/>
    <n v="105"/>
    <s v="Jackson Motors"/>
    <x v="5"/>
    <s v="Automotive"/>
    <s v="P1105"/>
    <x v="1"/>
    <s v="Dot Matrix Printer - 11 inch - High Speed"/>
    <n v="50"/>
    <n v="1500"/>
    <n v="1500"/>
    <s v="Premium"/>
    <n v="899.1"/>
    <x v="26"/>
    <n v="44955"/>
    <n v="30045"/>
  </r>
  <r>
    <s v="Invoice"/>
    <n v="22845"/>
    <x v="22"/>
    <n v="105"/>
    <s v="Jackson Motors"/>
    <x v="5"/>
    <s v="Automotive"/>
    <s v="A2101"/>
    <x v="2"/>
    <s v="Serial cable - 10 feet"/>
    <n v="50"/>
    <n v="0"/>
    <n v="0"/>
    <s v="Return"/>
    <n v="12.17"/>
    <x v="15"/>
    <n v="608.5"/>
    <n v="-608.5"/>
  </r>
  <r>
    <s v="Invoice"/>
    <n v="22845"/>
    <x v="22"/>
    <n v="105"/>
    <s v="Jackson Motors"/>
    <x v="5"/>
    <s v="Automotive"/>
    <s v="A2113"/>
    <x v="2"/>
    <s v="Power cord - 10 feet"/>
    <n v="50"/>
    <n v="0"/>
    <n v="0"/>
    <s v="Return"/>
    <n v="8.15"/>
    <x v="15"/>
    <n v="407.5"/>
    <n v="-407.5"/>
  </r>
  <r>
    <s v="Invoice"/>
    <n v="22845"/>
    <x v="22"/>
    <n v="105"/>
    <s v="Jackson Motors"/>
    <x v="5"/>
    <s v="Automotive"/>
    <s v="A2116"/>
    <x v="2"/>
    <s v="Power supply - Standard"/>
    <n v="50"/>
    <n v="0"/>
    <n v="0"/>
    <s v="Return"/>
    <n v="12.33"/>
    <x v="15"/>
    <n v="616.5"/>
    <n v="-616.5"/>
  </r>
  <r>
    <s v="Invoice"/>
    <n v="22845"/>
    <x v="22"/>
    <n v="105"/>
    <s v="Jackson Motors"/>
    <x v="5"/>
    <s v="Automotive"/>
    <s v="A2118"/>
    <x v="2"/>
    <s v="Cleaning Kit - Dot Matrix Printer"/>
    <n v="50"/>
    <n v="0"/>
    <n v="0"/>
    <s v="Return"/>
    <n v="89.7"/>
    <x v="15"/>
    <n v="4485"/>
    <n v="-4485"/>
  </r>
  <r>
    <s v="Invoice"/>
    <n v="22845"/>
    <x v="22"/>
    <n v="105"/>
    <s v="Jackson Motors"/>
    <x v="5"/>
    <s v="Automotive"/>
    <s v="C5101"/>
    <x v="0"/>
    <s v="Paper - Dot Matrix - 11 inches - Standard"/>
    <n v="100"/>
    <n v="16"/>
    <n v="16"/>
    <s v="Return"/>
    <n v="4.58"/>
    <x v="23"/>
    <n v="458"/>
    <n v="1142"/>
  </r>
  <r>
    <s v="Invoice"/>
    <n v="22846"/>
    <x v="23"/>
    <n v="114"/>
    <s v="Godderis Automotive Group"/>
    <x v="2"/>
    <s v="Automotive"/>
    <s v="P1311"/>
    <x v="1"/>
    <s v="Laser All-in-One - 17 inch Color High Speed"/>
    <n v="5"/>
    <n v="2700"/>
    <n v="2700"/>
    <s v="Premium"/>
    <n v="1440.45"/>
    <x v="46"/>
    <n v="7202.25"/>
    <n v="6297.75"/>
  </r>
  <r>
    <s v="Invoice"/>
    <n v="22846"/>
    <x v="23"/>
    <n v="114"/>
    <s v="Godderis Automotive Group"/>
    <x v="2"/>
    <s v="Automotive"/>
    <s v="A2111"/>
    <x v="2"/>
    <s v="USB cable - 20 feet"/>
    <n v="5"/>
    <n v="0"/>
    <n v="0"/>
    <s v="Return"/>
    <n v="6.3"/>
    <x v="15"/>
    <n v="31.5"/>
    <n v="-31.5"/>
  </r>
  <r>
    <s v="Invoice"/>
    <n v="22846"/>
    <x v="23"/>
    <n v="114"/>
    <s v="Godderis Automotive Group"/>
    <x v="2"/>
    <s v="Automotive"/>
    <s v="A2114"/>
    <x v="2"/>
    <s v="Power cord - 20 feet"/>
    <n v="5"/>
    <n v="0"/>
    <n v="0"/>
    <s v="Return"/>
    <n v="11.59"/>
    <x v="15"/>
    <n v="57.95"/>
    <n v="-57.95"/>
  </r>
  <r>
    <s v="Invoice"/>
    <n v="22846"/>
    <x v="23"/>
    <n v="114"/>
    <s v="Godderis Automotive Group"/>
    <x v="2"/>
    <s v="Automotive"/>
    <s v="A2117"/>
    <x v="2"/>
    <s v="Power supply - Premium"/>
    <n v="5"/>
    <n v="0"/>
    <n v="0"/>
    <s v="Return"/>
    <n v="17.22"/>
    <x v="15"/>
    <n v="86.1"/>
    <n v="-86.1"/>
  </r>
  <r>
    <s v="Invoice"/>
    <n v="22846"/>
    <x v="23"/>
    <n v="114"/>
    <s v="Godderis Automotive Group"/>
    <x v="2"/>
    <s v="Automotive"/>
    <s v="C5113"/>
    <x v="0"/>
    <s v="Black Toner Laser Printer"/>
    <n v="5"/>
    <n v="100"/>
    <n v="100"/>
    <s v="Premium"/>
    <n v="27.17"/>
    <x v="12"/>
    <n v="135.85000000000002"/>
    <n v="364.15"/>
  </r>
  <r>
    <s v="Invoice"/>
    <n v="22846"/>
    <x v="23"/>
    <n v="114"/>
    <s v="Godderis Automotive Group"/>
    <x v="2"/>
    <s v="Automotive"/>
    <s v="C5114"/>
    <x v="0"/>
    <s v="Color Toner Pack Laser Printer"/>
    <n v="5"/>
    <n v="140"/>
    <n v="140"/>
    <s v="Premium"/>
    <n v="34.299999999999997"/>
    <x v="19"/>
    <n v="171.5"/>
    <n v="528.5"/>
  </r>
  <r>
    <s v="Invoice"/>
    <n v="22846"/>
    <x v="23"/>
    <n v="114"/>
    <s v="Godderis Automotive Group"/>
    <x v="2"/>
    <s v="Automotive"/>
    <s v="C5106"/>
    <x v="0"/>
    <s v="Paper - Standard - 17 inches - Text Quality"/>
    <n v="20"/>
    <n v="25"/>
    <n v="25"/>
    <s v="Return"/>
    <n v="5.16"/>
    <x v="12"/>
    <n v="103.2"/>
    <n v="396.8"/>
  </r>
  <r>
    <s v="Invoice"/>
    <n v="22846"/>
    <x v="23"/>
    <n v="114"/>
    <s v="Godderis Automotive Group"/>
    <x v="2"/>
    <s v="Automotive"/>
    <s v="C5108"/>
    <x v="0"/>
    <s v="Paper - Standard - 17 inches - Photo Quality"/>
    <n v="20"/>
    <n v="24"/>
    <n v="24"/>
    <s v="Return"/>
    <n v="7.09"/>
    <x v="47"/>
    <n v="141.80000000000001"/>
    <n v="338.2"/>
  </r>
  <r>
    <s v="Return"/>
    <n v="22847"/>
    <x v="24"/>
    <n v="114"/>
    <s v="Godderis Automotive Group"/>
    <x v="2"/>
    <s v="Automotive"/>
    <s v="P1311"/>
    <x v="1"/>
    <s v="Laser All-in-One - 17 inch Color High Speed"/>
    <n v="1"/>
    <n v="2700"/>
    <n v="2700"/>
    <s v="Premium"/>
    <n v="1440.45"/>
    <x v="48"/>
    <n v="1440.45"/>
    <n v="1259.55"/>
  </r>
  <r>
    <s v="Return"/>
    <n v="22847"/>
    <x v="24"/>
    <n v="114"/>
    <s v="Godderis Automotive Group"/>
    <x v="2"/>
    <s v="Automotive"/>
    <s v="A2111"/>
    <x v="2"/>
    <s v="USB cable - 20 feet"/>
    <n v="1"/>
    <n v="30"/>
    <n v="30"/>
    <s v="Return"/>
    <n v="6.3"/>
    <x v="49"/>
    <n v="6.3"/>
    <n v="23.7"/>
  </r>
  <r>
    <s v="Return"/>
    <n v="22847"/>
    <x v="24"/>
    <n v="114"/>
    <s v="Godderis Automotive Group"/>
    <x v="2"/>
    <s v="Automotive"/>
    <s v="A2114"/>
    <x v="2"/>
    <s v="Power cord - 20 feet"/>
    <n v="1"/>
    <n v="30"/>
    <n v="30"/>
    <s v="Return"/>
    <n v="11.59"/>
    <x v="49"/>
    <n v="11.59"/>
    <n v="18.41"/>
  </r>
  <r>
    <s v="Return"/>
    <n v="22847"/>
    <x v="24"/>
    <n v="114"/>
    <s v="Godderis Automotive Group"/>
    <x v="2"/>
    <s v="Automotive"/>
    <s v="A2117"/>
    <x v="2"/>
    <s v="Power supply - Premium"/>
    <n v="1"/>
    <n v="60"/>
    <n v="60"/>
    <s v="Return"/>
    <n v="17.22"/>
    <x v="16"/>
    <n v="17.22"/>
    <n v="42.78"/>
  </r>
  <r>
    <s v="Invoice"/>
    <n v="22848"/>
    <x v="25"/>
    <n v="101"/>
    <s v="Johnson Auto Group"/>
    <x v="1"/>
    <s v="Automotive"/>
    <s v="C5103"/>
    <x v="0"/>
    <s v="Paper - Dot Matrix - 11 inches - Premium"/>
    <n v="120"/>
    <n v="24"/>
    <n v="24"/>
    <s v="Return"/>
    <n v="6.9"/>
    <x v="31"/>
    <n v="828"/>
    <n v="2052"/>
  </r>
  <r>
    <s v="Invoice"/>
    <n v="22848"/>
    <x v="25"/>
    <n v="101"/>
    <s v="Johnson Auto Group"/>
    <x v="1"/>
    <s v="Automotive"/>
    <s v="C5110"/>
    <x v="0"/>
    <s v="Printer Ribbon Dot Matrix - Premium"/>
    <n v="12"/>
    <n v="70"/>
    <n v="70"/>
    <s v="Return"/>
    <n v="13.92"/>
    <x v="4"/>
    <n v="167.04"/>
    <n v="672.96"/>
  </r>
  <r>
    <s v="Invoice"/>
    <n v="22849"/>
    <x v="25"/>
    <n v="102"/>
    <s v="McKesson Auto Group"/>
    <x v="1"/>
    <s v="Automotive"/>
    <s v="C5102"/>
    <x v="0"/>
    <s v="Paper - Dot Matrix - 17 inches - Standard"/>
    <n v="40"/>
    <n v="35"/>
    <n v="35"/>
    <s v="Return"/>
    <n v="6.37"/>
    <x v="1"/>
    <n v="254.8"/>
    <n v="1145.2"/>
  </r>
  <r>
    <s v="Invoice"/>
    <n v="22849"/>
    <x v="25"/>
    <n v="102"/>
    <s v="McKesson Auto Group"/>
    <x v="1"/>
    <s v="Automotive"/>
    <s v="C5110"/>
    <x v="0"/>
    <s v="Printer Ribbon Dot Matrix - Premium"/>
    <n v="5"/>
    <n v="70"/>
    <n v="70"/>
    <s v="Return"/>
    <n v="13.92"/>
    <x v="6"/>
    <n v="69.599999999999994"/>
    <n v="280.39999999999998"/>
  </r>
  <r>
    <s v="Invoice"/>
    <n v="22850"/>
    <x v="25"/>
    <n v="103"/>
    <s v="Hardman Financial Management"/>
    <x v="3"/>
    <s v="Financial"/>
    <s v="P1105"/>
    <x v="1"/>
    <s v="Dot Matrix Printer - 11 inch - High Speed"/>
    <n v="3"/>
    <n v="1500"/>
    <n v="1500"/>
    <s v="Premium"/>
    <n v="899.1"/>
    <x v="37"/>
    <n v="2697.3"/>
    <n v="1802.6999999999998"/>
  </r>
  <r>
    <s v="Invoice"/>
    <n v="22850"/>
    <x v="25"/>
    <n v="103"/>
    <s v="Hardman Financial Management"/>
    <x v="3"/>
    <s v="Financial"/>
    <s v="A2101"/>
    <x v="2"/>
    <s v="Serial cable - 10 feet"/>
    <n v="3"/>
    <n v="25"/>
    <n v="25"/>
    <s v="Return"/>
    <n v="12.17"/>
    <x v="40"/>
    <n v="36.51"/>
    <n v="38.49"/>
  </r>
  <r>
    <s v="Invoice"/>
    <n v="22850"/>
    <x v="25"/>
    <n v="103"/>
    <s v="Hardman Financial Management"/>
    <x v="3"/>
    <s v="Financial"/>
    <s v="A2113"/>
    <x v="2"/>
    <s v="Power cord - 10 feet"/>
    <n v="3"/>
    <n v="20"/>
    <n v="20"/>
    <s v="Return"/>
    <n v="8.15"/>
    <x v="16"/>
    <n v="24.450000000000003"/>
    <n v="35.549999999999997"/>
  </r>
  <r>
    <s v="Invoice"/>
    <n v="22850"/>
    <x v="25"/>
    <n v="103"/>
    <s v="Hardman Financial Management"/>
    <x v="3"/>
    <s v="Financial"/>
    <s v="A2116"/>
    <x v="2"/>
    <s v="Power supply - Standard"/>
    <n v="3"/>
    <n v="40"/>
    <n v="40"/>
    <s v="Return"/>
    <n v="12.33"/>
    <x v="30"/>
    <n v="36.99"/>
    <n v="83.009999999999991"/>
  </r>
  <r>
    <s v="Invoice"/>
    <n v="22850"/>
    <x v="25"/>
    <n v="103"/>
    <s v="Hardman Financial Management"/>
    <x v="3"/>
    <s v="Financial"/>
    <s v="C5101"/>
    <x v="0"/>
    <s v="Paper - Dot Matrix - 11 inches - Standard"/>
    <n v="3"/>
    <n v="20"/>
    <n v="20"/>
    <s v="Return"/>
    <n v="4.58"/>
    <x v="16"/>
    <n v="13.74"/>
    <n v="46.26"/>
  </r>
  <r>
    <s v="Invoice"/>
    <n v="22850"/>
    <x v="25"/>
    <n v="103"/>
    <s v="Hardman Financial Management"/>
    <x v="3"/>
    <s v="Financial"/>
    <s v="A2118"/>
    <x v="2"/>
    <s v="Cleaning Kit - Dot Matrix Printer"/>
    <n v="1"/>
    <n v="250"/>
    <n v="250"/>
    <s v="Premium"/>
    <n v="89.7"/>
    <x v="21"/>
    <n v="89.7"/>
    <n v="160.30000000000001"/>
  </r>
  <r>
    <s v="Invoice"/>
    <n v="22850"/>
    <x v="25"/>
    <n v="103"/>
    <s v="Hardman Financial Management"/>
    <x v="3"/>
    <s v="Financial"/>
    <s v="C5110"/>
    <x v="0"/>
    <s v="Printer Ribbon Dot Matrix - Premium"/>
    <n v="4"/>
    <n v="70"/>
    <n v="70"/>
    <s v="Return"/>
    <n v="13.92"/>
    <x v="50"/>
    <n v="55.68"/>
    <n v="224.32"/>
  </r>
  <r>
    <s v="Invoice"/>
    <n v="22850"/>
    <x v="25"/>
    <n v="103"/>
    <s v="Hardman Financial Management"/>
    <x v="3"/>
    <s v="Financial"/>
    <s v="C5103"/>
    <x v="0"/>
    <s v="Paper - Dot Matrix - 11 inches - Premium"/>
    <n v="4"/>
    <n v="30"/>
    <n v="30"/>
    <s v="Return"/>
    <n v="6.9"/>
    <x v="30"/>
    <n v="27.6"/>
    <n v="92.4"/>
  </r>
  <r>
    <s v="Invoice"/>
    <n v="22851"/>
    <x v="25"/>
    <n v="106"/>
    <s v="JS Automotive"/>
    <x v="0"/>
    <s v="Automotive"/>
    <s v="C5101"/>
    <x v="0"/>
    <s v="Paper - Dot Matrix - 11 inches - Standard"/>
    <n v="80"/>
    <n v="18"/>
    <n v="18"/>
    <s v="Return"/>
    <n v="4.58"/>
    <x v="0"/>
    <n v="366.4"/>
    <n v="1073.5999999999999"/>
  </r>
  <r>
    <s v="Invoice"/>
    <n v="22851"/>
    <x v="25"/>
    <n v="106"/>
    <s v="JS Automotive"/>
    <x v="0"/>
    <s v="Automotive"/>
    <s v="C5110"/>
    <x v="0"/>
    <s v="Printer Ribbon Dot Matrix - Premium"/>
    <n v="20"/>
    <n v="70"/>
    <n v="70"/>
    <s v="Return"/>
    <n v="13.92"/>
    <x v="1"/>
    <n v="278.39999999999998"/>
    <n v="1121.5999999999999"/>
  </r>
  <r>
    <s v="Invoice"/>
    <n v="22852"/>
    <x v="25"/>
    <n v="107"/>
    <s v="Erwin Mortgage"/>
    <x v="1"/>
    <s v="Financial"/>
    <s v="C5103"/>
    <x v="0"/>
    <s v="Paper - Dot Matrix - 11 inches - Premium"/>
    <n v="10"/>
    <n v="30"/>
    <n v="30"/>
    <s v="Return"/>
    <n v="6.9"/>
    <x v="2"/>
    <n v="69"/>
    <n v="231"/>
  </r>
  <r>
    <s v="Invoice"/>
    <n v="22852"/>
    <x v="25"/>
    <n v="107"/>
    <s v="Erwin Mortgage"/>
    <x v="1"/>
    <s v="Financial"/>
    <s v="C5110"/>
    <x v="0"/>
    <s v="Printer Ribbon Dot Matrix - Premium"/>
    <n v="2"/>
    <n v="70"/>
    <n v="70"/>
    <s v="Return"/>
    <n v="13.92"/>
    <x v="3"/>
    <n v="27.84"/>
    <n v="112.16"/>
  </r>
  <r>
    <s v="Invoice"/>
    <n v="22853"/>
    <x v="25"/>
    <n v="112"/>
    <s v="Macon Financial Title Company"/>
    <x v="1"/>
    <s v="Financial"/>
    <s v="C5110"/>
    <x v="0"/>
    <s v="Printer Ribbon Dot Matrix - Premium"/>
    <n v="5"/>
    <n v="70"/>
    <n v="70"/>
    <s v="Return"/>
    <n v="13.92"/>
    <x v="6"/>
    <n v="69.599999999999994"/>
    <n v="280.39999999999998"/>
  </r>
  <r>
    <s v="Invoice"/>
    <n v="22853"/>
    <x v="25"/>
    <n v="112"/>
    <s v="Macon Financial Title Company"/>
    <x v="1"/>
    <s v="Financial"/>
    <s v="C5103"/>
    <x v="0"/>
    <s v="Paper - Dot Matrix - 11 inches - Premium"/>
    <n v="5"/>
    <n v="30"/>
    <n v="30"/>
    <s v="Return"/>
    <n v="6.9"/>
    <x v="7"/>
    <n v="34.5"/>
    <n v="115.5"/>
  </r>
  <r>
    <s v="Invoice"/>
    <n v="22854"/>
    <x v="25"/>
    <n v="113"/>
    <s v="Jefferson Mortgage"/>
    <x v="1"/>
    <s v="Financial"/>
    <s v="C5103"/>
    <x v="0"/>
    <s v="Paper - Dot Matrix - 11 inches - Premium"/>
    <n v="250"/>
    <n v="24"/>
    <n v="24"/>
    <s v="Return"/>
    <n v="6.9"/>
    <x v="33"/>
    <n v="1725"/>
    <n v="4275"/>
  </r>
  <r>
    <s v="Invoice"/>
    <n v="22854"/>
    <x v="25"/>
    <n v="113"/>
    <s v="Jefferson Mortgage"/>
    <x v="1"/>
    <s v="Financial"/>
    <s v="C5110"/>
    <x v="0"/>
    <s v="Printer Ribbon Dot Matrix - Premium"/>
    <n v="50"/>
    <n v="70"/>
    <n v="70"/>
    <s v="Return"/>
    <n v="13.92"/>
    <x v="34"/>
    <n v="696"/>
    <n v="2804"/>
  </r>
  <r>
    <s v="Invoice"/>
    <n v="22855"/>
    <x v="25"/>
    <n v="115"/>
    <s v="Briggs Motoring Company"/>
    <x v="0"/>
    <s v="Automotive"/>
    <s v="C5102"/>
    <x v="0"/>
    <s v="Paper - Dot Matrix - 17 inches - Standard"/>
    <n v="40"/>
    <n v="35"/>
    <n v="35"/>
    <s v="Return"/>
    <n v="6.37"/>
    <x v="1"/>
    <n v="254.8"/>
    <n v="1145.2"/>
  </r>
  <r>
    <s v="Invoice"/>
    <n v="22855"/>
    <x v="25"/>
    <n v="115"/>
    <s v="Briggs Motoring Company"/>
    <x v="0"/>
    <s v="Automotive"/>
    <s v="C5110"/>
    <x v="0"/>
    <s v="Printer Ribbon Dot Matrix - Premium"/>
    <n v="2"/>
    <n v="70"/>
    <n v="70"/>
    <s v="Return"/>
    <n v="13.92"/>
    <x v="3"/>
    <n v="27.84"/>
    <n v="112.16"/>
  </r>
  <r>
    <s v="Invoice"/>
    <n v="22856"/>
    <x v="25"/>
    <n v="116"/>
    <s v="McAndrews Automotive"/>
    <x v="0"/>
    <s v="Automotive"/>
    <s v="C5103"/>
    <x v="0"/>
    <s v="Paper - Dot Matrix - 11 inches - Premium"/>
    <n v="50"/>
    <n v="30"/>
    <n v="30"/>
    <s v="Return"/>
    <n v="6.9"/>
    <x v="14"/>
    <n v="345"/>
    <n v="1155"/>
  </r>
  <r>
    <s v="Invoice"/>
    <n v="22856"/>
    <x v="25"/>
    <n v="116"/>
    <s v="McAndrews Automotive"/>
    <x v="0"/>
    <s v="Automotive"/>
    <s v="C5110"/>
    <x v="0"/>
    <s v="Printer Ribbon Dot Matrix - Premium"/>
    <n v="20"/>
    <n v="70"/>
    <n v="70"/>
    <s v="Return"/>
    <n v="13.92"/>
    <x v="1"/>
    <n v="278.39999999999998"/>
    <n v="1121.5999999999999"/>
  </r>
  <r>
    <s v="Invoice"/>
    <n v="22857"/>
    <x v="25"/>
    <n v="117"/>
    <s v="Sullivan Motors"/>
    <x v="1"/>
    <s v="Automotive"/>
    <s v="C5110"/>
    <x v="0"/>
    <s v="Printer Ribbon Dot Matrix - Premium"/>
    <n v="10"/>
    <n v="70"/>
    <n v="70"/>
    <s v="Return"/>
    <n v="13.92"/>
    <x v="19"/>
    <n v="139.19999999999999"/>
    <n v="560.79999999999995"/>
  </r>
  <r>
    <s v="Invoice"/>
    <n v="22857"/>
    <x v="25"/>
    <n v="117"/>
    <s v="Sullivan Motors"/>
    <x v="1"/>
    <s v="Automotive"/>
    <s v="C5103"/>
    <x v="0"/>
    <s v="Paper - Dot Matrix - 11 inches - Premium"/>
    <n v="10"/>
    <n v="30"/>
    <n v="30"/>
    <s v="Return"/>
    <n v="6.9"/>
    <x v="2"/>
    <n v="69"/>
    <n v="231"/>
  </r>
  <r>
    <s v="Invoice"/>
    <n v="22858"/>
    <x v="25"/>
    <n v="118"/>
    <s v="First Trust Financial"/>
    <x v="1"/>
    <s v="Financial"/>
    <s v="P1105"/>
    <x v="1"/>
    <s v="Dot Matrix Printer - 11 inch - High Speed"/>
    <n v="8"/>
    <n v="1500"/>
    <n v="1500"/>
    <s v="Premium"/>
    <n v="899.1"/>
    <x v="51"/>
    <n v="7192.8"/>
    <n v="4807.2"/>
  </r>
  <r>
    <s v="Invoice"/>
    <n v="22858"/>
    <x v="25"/>
    <n v="118"/>
    <s v="First Trust Financial"/>
    <x v="1"/>
    <s v="Financial"/>
    <s v="A2101"/>
    <x v="2"/>
    <s v="Serial cable - 10 feet"/>
    <n v="8"/>
    <n v="0"/>
    <n v="0"/>
    <s v="Return"/>
    <n v="12.17"/>
    <x v="15"/>
    <n v="97.36"/>
    <n v="-97.36"/>
  </r>
  <r>
    <s v="Invoice"/>
    <n v="22858"/>
    <x v="25"/>
    <n v="118"/>
    <s v="First Trust Financial"/>
    <x v="1"/>
    <s v="Financial"/>
    <s v="A2113"/>
    <x v="2"/>
    <s v="Power cord - 10 feet"/>
    <n v="8"/>
    <n v="0"/>
    <n v="0"/>
    <s v="Return"/>
    <n v="8.15"/>
    <x v="15"/>
    <n v="65.2"/>
    <n v="-65.2"/>
  </r>
  <r>
    <s v="Invoice"/>
    <n v="22858"/>
    <x v="25"/>
    <n v="118"/>
    <s v="First Trust Financial"/>
    <x v="1"/>
    <s v="Financial"/>
    <s v="A2116"/>
    <x v="2"/>
    <s v="Power supply - Standard"/>
    <n v="8"/>
    <n v="0"/>
    <n v="0"/>
    <s v="Return"/>
    <n v="12.33"/>
    <x v="15"/>
    <n v="98.64"/>
    <n v="-98.64"/>
  </r>
  <r>
    <s v="Invoice"/>
    <n v="22858"/>
    <x v="25"/>
    <n v="118"/>
    <s v="First Trust Financial"/>
    <x v="1"/>
    <s v="Financial"/>
    <s v="C5101"/>
    <x v="0"/>
    <s v="Paper - Dot Matrix - 11 inches - Standard"/>
    <n v="8"/>
    <n v="20"/>
    <n v="20"/>
    <s v="Return"/>
    <n v="4.58"/>
    <x v="42"/>
    <n v="36.64"/>
    <n v="123.36"/>
  </r>
  <r>
    <s v="Invoice"/>
    <n v="22858"/>
    <x v="25"/>
    <n v="118"/>
    <s v="First Trust Financial"/>
    <x v="1"/>
    <s v="Financial"/>
    <s v="A2118"/>
    <x v="2"/>
    <s v="Cleaning Kit - Dot Matrix Printer"/>
    <n v="1"/>
    <n v="0"/>
    <n v="0"/>
    <s v="Return"/>
    <n v="89.7"/>
    <x v="15"/>
    <n v="89.7"/>
    <n v="-89.7"/>
  </r>
  <r>
    <s v="Invoice"/>
    <n v="22858"/>
    <x v="25"/>
    <n v="118"/>
    <s v="First Trust Financial"/>
    <x v="1"/>
    <s v="Financial"/>
    <s v="C5110"/>
    <x v="0"/>
    <s v="Printer Ribbon Dot Matrix - Premium"/>
    <n v="10"/>
    <n v="70"/>
    <n v="70"/>
    <s v="Return"/>
    <n v="13.92"/>
    <x v="19"/>
    <n v="139.19999999999999"/>
    <n v="560.79999999999995"/>
  </r>
  <r>
    <s v="Invoice"/>
    <n v="22858"/>
    <x v="25"/>
    <n v="118"/>
    <s v="First Trust Financial"/>
    <x v="1"/>
    <s v="Financial"/>
    <s v="C5103"/>
    <x v="0"/>
    <s v="Paper - Dot Matrix - 11 inches - Premium"/>
    <n v="20"/>
    <n v="30"/>
    <n v="30"/>
    <s v="Return"/>
    <n v="6.9"/>
    <x v="52"/>
    <n v="138"/>
    <n v="462"/>
  </r>
  <r>
    <s v="Invoice"/>
    <n v="22859"/>
    <x v="26"/>
    <n v="109"/>
    <s v="North Georgia Consolidated Financial"/>
    <x v="1"/>
    <s v="Financial"/>
    <s v="A2118"/>
    <x v="2"/>
    <s v="Cleaning Kit - Dot Matrix Printer"/>
    <n v="1"/>
    <n v="250"/>
    <n v="250"/>
    <s v="Premium"/>
    <n v="89.7"/>
    <x v="21"/>
    <n v="89.7"/>
    <n v="160.30000000000001"/>
  </r>
  <r>
    <s v="Return"/>
    <n v="22860"/>
    <x v="27"/>
    <n v="118"/>
    <s v="First Trust Financial"/>
    <x v="1"/>
    <s v="Financial"/>
    <s v="A2101"/>
    <x v="2"/>
    <s v="Serial cable - 10 feet"/>
    <n v="8"/>
    <n v="25"/>
    <n v="25"/>
    <s v="Return"/>
    <n v="12.17"/>
    <x v="13"/>
    <n v="97.36"/>
    <n v="102.64"/>
  </r>
  <r>
    <s v="Return"/>
    <n v="22860"/>
    <x v="27"/>
    <n v="118"/>
    <s v="First Trust Financial"/>
    <x v="1"/>
    <s v="Financial"/>
    <s v="A2113"/>
    <x v="2"/>
    <s v="Power cord - 10 feet"/>
    <n v="8"/>
    <n v="20"/>
    <n v="20"/>
    <s v="Return"/>
    <n v="8.15"/>
    <x v="42"/>
    <n v="65.2"/>
    <n v="94.8"/>
  </r>
  <r>
    <s v="Invoice"/>
    <n v="22861"/>
    <x v="28"/>
    <n v="118"/>
    <s v="First Trust Financial"/>
    <x v="1"/>
    <s v="Financial"/>
    <s v="A2102"/>
    <x v="2"/>
    <s v="Serial cable - 20 feet"/>
    <n v="10"/>
    <n v="35"/>
    <n v="35"/>
    <s v="Return"/>
    <n v="13.79"/>
    <x v="6"/>
    <n v="137.89999999999998"/>
    <n v="212.10000000000002"/>
  </r>
  <r>
    <s v="Invoice"/>
    <n v="22861"/>
    <x v="28"/>
    <n v="118"/>
    <s v="First Trust Financial"/>
    <x v="1"/>
    <s v="Financial"/>
    <s v="A2114"/>
    <x v="2"/>
    <s v="Power cord - 20 feet"/>
    <n v="10"/>
    <n v="30"/>
    <n v="30"/>
    <s v="Return"/>
    <n v="11.59"/>
    <x v="2"/>
    <n v="115.9"/>
    <n v="184.1"/>
  </r>
  <r>
    <s v="Invoice"/>
    <n v="22862"/>
    <x v="29"/>
    <n v="107"/>
    <s v="Erwin Mortgage"/>
    <x v="1"/>
    <s v="Financial"/>
    <s v="P1304"/>
    <x v="1"/>
    <s v="Laser Printer - 11 inch - Color - High Speed"/>
    <n v="1"/>
    <n v="750"/>
    <n v="750"/>
    <s v="Premium"/>
    <n v="412.96"/>
    <x v="53"/>
    <n v="412.96"/>
    <n v="337.04"/>
  </r>
  <r>
    <s v="Invoice"/>
    <n v="22863"/>
    <x v="30"/>
    <n v="110"/>
    <s v="Gulf Coast Motors"/>
    <x v="4"/>
    <s v="Automotive"/>
    <s v="P1105"/>
    <x v="1"/>
    <s v="Dot Matrix Printer - 11 inch - High Speed"/>
    <n v="50"/>
    <n v="1500"/>
    <n v="1500"/>
    <s v="Premium"/>
    <n v="899.1"/>
    <x v="26"/>
    <n v="44955"/>
    <n v="30045"/>
  </r>
  <r>
    <s v="Invoice"/>
    <n v="22863"/>
    <x v="30"/>
    <n v="110"/>
    <s v="Gulf Coast Motors"/>
    <x v="4"/>
    <s v="Automotive"/>
    <s v="A2101"/>
    <x v="2"/>
    <s v="Serial cable - 10 feet"/>
    <n v="50"/>
    <n v="0"/>
    <n v="0"/>
    <s v="Return"/>
    <n v="12.17"/>
    <x v="15"/>
    <n v="608.5"/>
    <n v="-608.5"/>
  </r>
  <r>
    <s v="Invoice"/>
    <n v="22863"/>
    <x v="30"/>
    <n v="110"/>
    <s v="Gulf Coast Motors"/>
    <x v="4"/>
    <s v="Automotive"/>
    <s v="A2113"/>
    <x v="2"/>
    <s v="Power cord - 10 feet"/>
    <n v="50"/>
    <n v="0"/>
    <n v="0"/>
    <s v="Return"/>
    <n v="8.15"/>
    <x v="15"/>
    <n v="407.5"/>
    <n v="-407.5"/>
  </r>
  <r>
    <s v="Invoice"/>
    <n v="22863"/>
    <x v="30"/>
    <n v="110"/>
    <s v="Gulf Coast Motors"/>
    <x v="4"/>
    <s v="Automotive"/>
    <s v="A2116"/>
    <x v="2"/>
    <s v="Power supply - Standard"/>
    <n v="50"/>
    <n v="0"/>
    <n v="0"/>
    <s v="Return"/>
    <n v="12.33"/>
    <x v="15"/>
    <n v="616.5"/>
    <n v="-616.5"/>
  </r>
  <r>
    <s v="Invoice"/>
    <n v="22863"/>
    <x v="30"/>
    <n v="110"/>
    <s v="Gulf Coast Motors"/>
    <x v="4"/>
    <s v="Automotive"/>
    <s v="C5101"/>
    <x v="0"/>
    <s v="Paper - Dot Matrix - 11 inches - Standard"/>
    <n v="200"/>
    <n v="16"/>
    <n v="16"/>
    <s v="Return"/>
    <n v="4.58"/>
    <x v="54"/>
    <n v="916"/>
    <n v="2284"/>
  </r>
  <r>
    <s v="Invoice"/>
    <n v="22863"/>
    <x v="30"/>
    <n v="110"/>
    <s v="Gulf Coast Motors"/>
    <x v="4"/>
    <s v="Automotive"/>
    <s v="A2118"/>
    <x v="2"/>
    <s v="Cleaning Kit - Dot Matrix Printer"/>
    <n v="5"/>
    <n v="0"/>
    <n v="0"/>
    <s v="Return"/>
    <n v="89.7"/>
    <x v="15"/>
    <n v="448.5"/>
    <n v="-448.5"/>
  </r>
  <r>
    <s v="Invoice"/>
    <n v="22863"/>
    <x v="30"/>
    <n v="110"/>
    <s v="Gulf Coast Motors"/>
    <x v="4"/>
    <s v="Automotive"/>
    <s v="P1302"/>
    <x v="1"/>
    <s v="Laser Printer - 11 inch - B&amp;W - High Speed"/>
    <n v="10"/>
    <n v="600"/>
    <n v="600"/>
    <s v="Premium"/>
    <n v="317.25"/>
    <x v="33"/>
    <n v="3172.5"/>
    <n v="2827.5"/>
  </r>
  <r>
    <s v="Invoice"/>
    <n v="22863"/>
    <x v="30"/>
    <n v="110"/>
    <s v="Gulf Coast Motors"/>
    <x v="4"/>
    <s v="Automotive"/>
    <s v="A2111"/>
    <x v="2"/>
    <s v="USB cable - 20 feet"/>
    <n v="10"/>
    <n v="30"/>
    <n v="30"/>
    <s v="Return"/>
    <n v="6.3"/>
    <x v="2"/>
    <n v="63"/>
    <n v="237"/>
  </r>
  <r>
    <s v="Invoice"/>
    <n v="22863"/>
    <x v="30"/>
    <n v="110"/>
    <s v="Gulf Coast Motors"/>
    <x v="4"/>
    <s v="Automotive"/>
    <s v="A2114"/>
    <x v="2"/>
    <s v="Power cord - 20 feet"/>
    <n v="10"/>
    <n v="30"/>
    <n v="30"/>
    <s v="Return"/>
    <n v="11.59"/>
    <x v="2"/>
    <n v="115.9"/>
    <n v="184.1"/>
  </r>
  <r>
    <s v="Invoice"/>
    <n v="22863"/>
    <x v="30"/>
    <n v="110"/>
    <s v="Gulf Coast Motors"/>
    <x v="4"/>
    <s v="Automotive"/>
    <s v="A2117"/>
    <x v="2"/>
    <s v="Power supply - Premium"/>
    <n v="10"/>
    <n v="60"/>
    <n v="60"/>
    <s v="Return"/>
    <n v="17.22"/>
    <x v="52"/>
    <n v="172.2"/>
    <n v="427.8"/>
  </r>
  <r>
    <s v="Invoice"/>
    <n v="22864"/>
    <x v="31"/>
    <n v="119"/>
    <s v="Federal Tech Mortgage Brokers"/>
    <x v="1"/>
    <s v="Financial"/>
    <s v="P1311"/>
    <x v="1"/>
    <s v="Laser All-in-One - 17 inch Color High Speed"/>
    <n v="5"/>
    <n v="2700"/>
    <n v="2700"/>
    <s v="Premium"/>
    <n v="1440.45"/>
    <x v="46"/>
    <n v="7202.25"/>
    <n v="6297.75"/>
  </r>
  <r>
    <s v="Invoice"/>
    <n v="22864"/>
    <x v="31"/>
    <n v="119"/>
    <s v="Federal Tech Mortgage Brokers"/>
    <x v="1"/>
    <s v="Financial"/>
    <s v="A2111"/>
    <x v="2"/>
    <s v="USB cable - 20 feet"/>
    <n v="5"/>
    <n v="0"/>
    <n v="0"/>
    <s v="Return"/>
    <n v="6.3"/>
    <x v="15"/>
    <n v="31.5"/>
    <n v="-31.5"/>
  </r>
  <r>
    <s v="Invoice"/>
    <n v="22864"/>
    <x v="31"/>
    <n v="119"/>
    <s v="Federal Tech Mortgage Brokers"/>
    <x v="1"/>
    <s v="Financial"/>
    <s v="A2114"/>
    <x v="2"/>
    <s v="Power cord - 20 feet"/>
    <n v="5"/>
    <n v="0"/>
    <n v="0"/>
    <s v="Return"/>
    <n v="11.59"/>
    <x v="15"/>
    <n v="57.95"/>
    <n v="-57.95"/>
  </r>
  <r>
    <s v="Invoice"/>
    <n v="22864"/>
    <x v="31"/>
    <n v="119"/>
    <s v="Federal Tech Mortgage Brokers"/>
    <x v="1"/>
    <s v="Financial"/>
    <s v="A2117"/>
    <x v="2"/>
    <s v="Power supply - Premium"/>
    <n v="5"/>
    <n v="0"/>
    <n v="0"/>
    <s v="Return"/>
    <n v="17.22"/>
    <x v="15"/>
    <n v="86.1"/>
    <n v="-86.1"/>
  </r>
  <r>
    <s v="Invoice"/>
    <n v="22864"/>
    <x v="31"/>
    <n v="119"/>
    <s v="Federal Tech Mortgage Brokers"/>
    <x v="1"/>
    <s v="Financial"/>
    <s v="C5113"/>
    <x v="0"/>
    <s v="Black Toner Laser Printer"/>
    <n v="5"/>
    <n v="100"/>
    <n v="100"/>
    <s v="Premium"/>
    <n v="27.17"/>
    <x v="12"/>
    <n v="135.85000000000002"/>
    <n v="364.15"/>
  </r>
  <r>
    <s v="Invoice"/>
    <n v="22864"/>
    <x v="31"/>
    <n v="119"/>
    <s v="Federal Tech Mortgage Brokers"/>
    <x v="1"/>
    <s v="Financial"/>
    <s v="C5114"/>
    <x v="0"/>
    <s v="Color Toner Pack Laser Printer"/>
    <n v="5"/>
    <n v="140"/>
    <n v="140"/>
    <s v="Premium"/>
    <n v="34.299999999999997"/>
    <x v="19"/>
    <n v="171.5"/>
    <n v="528.5"/>
  </r>
  <r>
    <s v="Invoice"/>
    <n v="22864"/>
    <x v="31"/>
    <n v="119"/>
    <s v="Federal Tech Mortgage Brokers"/>
    <x v="1"/>
    <s v="Financial"/>
    <s v="C5106"/>
    <x v="0"/>
    <s v="Paper - Standard - 17 inches - Text Quality"/>
    <n v="5"/>
    <n v="25"/>
    <n v="25"/>
    <s v="Return"/>
    <n v="5.16"/>
    <x v="55"/>
    <n v="25.8"/>
    <n v="99.2"/>
  </r>
  <r>
    <s v="Invoice"/>
    <n v="22864"/>
    <x v="31"/>
    <n v="119"/>
    <s v="Federal Tech Mortgage Brokers"/>
    <x v="1"/>
    <s v="Financial"/>
    <s v="C5108"/>
    <x v="0"/>
    <s v="Paper - Standard - 17 inches - Photo Quality"/>
    <n v="5"/>
    <n v="24"/>
    <n v="24"/>
    <s v="Return"/>
    <n v="7.09"/>
    <x v="30"/>
    <n v="35.450000000000003"/>
    <n v="84.55"/>
  </r>
  <r>
    <s v="Return"/>
    <n v="22865"/>
    <x v="32"/>
    <n v="119"/>
    <s v="Federal Tech Mortgage Brokers"/>
    <x v="1"/>
    <s v="Financial"/>
    <s v="P1311"/>
    <x v="1"/>
    <s v="Laser All-in-One - 17 inch Color High Speed"/>
    <n v="1"/>
    <n v="2700"/>
    <n v="2700"/>
    <s v="Premium"/>
    <n v="1440.45"/>
    <x v="48"/>
    <n v="1440.45"/>
    <n v="1259.55"/>
  </r>
  <r>
    <s v="Invoice"/>
    <n v="22866"/>
    <x v="32"/>
    <n v="119"/>
    <s v="Federal Tech Mortgage Brokers"/>
    <x v="1"/>
    <s v="Financial"/>
    <s v="P1311"/>
    <x v="1"/>
    <s v="Laser All-in-One - 17 inch Color High Speed"/>
    <n v="1"/>
    <n v="2700"/>
    <n v="2700"/>
    <s v="Premium"/>
    <n v="1440.45"/>
    <x v="48"/>
    <n v="1440.45"/>
    <n v="1259.55"/>
  </r>
  <r>
    <s v="Invoice"/>
    <n v="22867"/>
    <x v="33"/>
    <n v="101"/>
    <s v="Johnson Auto Group"/>
    <x v="1"/>
    <s v="Automotive"/>
    <s v="C5103"/>
    <x v="0"/>
    <s v="Paper - Dot Matrix - 11 inches - Premium"/>
    <n v="120"/>
    <n v="24"/>
    <n v="24"/>
    <s v="Return"/>
    <n v="6.9"/>
    <x v="31"/>
    <n v="828"/>
    <n v="2052"/>
  </r>
  <r>
    <s v="Invoice"/>
    <n v="22867"/>
    <x v="33"/>
    <n v="101"/>
    <s v="Johnson Auto Group"/>
    <x v="1"/>
    <s v="Automotive"/>
    <s v="C5110"/>
    <x v="0"/>
    <s v="Printer Ribbon Dot Matrix - Premium"/>
    <n v="12"/>
    <n v="70"/>
    <n v="70"/>
    <s v="Return"/>
    <n v="13.92"/>
    <x v="4"/>
    <n v="167.04"/>
    <n v="672.96"/>
  </r>
  <r>
    <s v="Invoice"/>
    <n v="22868"/>
    <x v="33"/>
    <n v="105"/>
    <s v="Jackson Motors"/>
    <x v="5"/>
    <s v="Automotive"/>
    <s v="C5103"/>
    <x v="0"/>
    <s v="Paper - Dot Matrix - 11 inches - Premium"/>
    <n v="120"/>
    <n v="24"/>
    <n v="24"/>
    <s v="Return"/>
    <n v="6.9"/>
    <x v="31"/>
    <n v="828"/>
    <n v="2052"/>
  </r>
  <r>
    <s v="Invoice"/>
    <n v="22868"/>
    <x v="33"/>
    <n v="105"/>
    <s v="Jackson Motors"/>
    <x v="5"/>
    <s v="Automotive"/>
    <s v="C5110"/>
    <x v="0"/>
    <s v="Printer Ribbon Dot Matrix - Premium"/>
    <n v="50"/>
    <n v="70"/>
    <n v="70"/>
    <s v="Return"/>
    <n v="13.92"/>
    <x v="34"/>
    <n v="696"/>
    <n v="2804"/>
  </r>
  <r>
    <s v="Invoice"/>
    <n v="22869"/>
    <x v="33"/>
    <n v="106"/>
    <s v="JS Automotive"/>
    <x v="0"/>
    <s v="Automotive"/>
    <s v="C5101"/>
    <x v="0"/>
    <s v="Paper - Dot Matrix - 11 inches - Standard"/>
    <n v="80"/>
    <n v="18"/>
    <n v="18"/>
    <s v="Return"/>
    <n v="4.58"/>
    <x v="0"/>
    <n v="366.4"/>
    <n v="1073.5999999999999"/>
  </r>
  <r>
    <s v="Invoice"/>
    <n v="22869"/>
    <x v="33"/>
    <n v="106"/>
    <s v="JS Automotive"/>
    <x v="0"/>
    <s v="Automotive"/>
    <s v="C5110"/>
    <x v="0"/>
    <s v="Printer Ribbon Dot Matrix - Premium"/>
    <n v="20"/>
    <n v="70"/>
    <n v="70"/>
    <s v="Return"/>
    <n v="13.92"/>
    <x v="1"/>
    <n v="278.39999999999998"/>
    <n v="1121.5999999999999"/>
  </r>
  <r>
    <s v="Invoice"/>
    <n v="22870"/>
    <x v="33"/>
    <n v="107"/>
    <s v="Erwin Mortgage"/>
    <x v="1"/>
    <s v="Financial"/>
    <s v="C5103"/>
    <x v="0"/>
    <s v="Paper - Dot Matrix - 11 inches - Premium"/>
    <n v="10"/>
    <n v="30"/>
    <n v="30"/>
    <s v="Return"/>
    <n v="6.9"/>
    <x v="2"/>
    <n v="69"/>
    <n v="231"/>
  </r>
  <r>
    <s v="Invoice"/>
    <n v="22870"/>
    <x v="33"/>
    <n v="107"/>
    <s v="Erwin Mortgage"/>
    <x v="1"/>
    <s v="Financial"/>
    <s v="C5110"/>
    <x v="0"/>
    <s v="Printer Ribbon Dot Matrix - Premium"/>
    <n v="2"/>
    <n v="70"/>
    <n v="70"/>
    <s v="Return"/>
    <n v="13.92"/>
    <x v="3"/>
    <n v="27.84"/>
    <n v="112.16"/>
  </r>
  <r>
    <s v="Invoice"/>
    <n v="22871"/>
    <x v="33"/>
    <n v="108"/>
    <s v="O'Neil Motoring"/>
    <x v="3"/>
    <s v="Financial"/>
    <s v="C5113"/>
    <x v="0"/>
    <s v="Black Toner Laser Printer"/>
    <n v="20"/>
    <n v="100"/>
    <n v="100"/>
    <s v="Premium"/>
    <n v="27.17"/>
    <x v="56"/>
    <n v="543.40000000000009"/>
    <n v="1456.6"/>
  </r>
  <r>
    <s v="Invoice"/>
    <n v="22871"/>
    <x v="33"/>
    <n v="108"/>
    <s v="O'Neil Motoring"/>
    <x v="3"/>
    <s v="Financial"/>
    <s v="C5114"/>
    <x v="0"/>
    <s v="Color Toner Pack Laser Printer"/>
    <n v="20"/>
    <n v="140"/>
    <n v="140"/>
    <s v="Premium"/>
    <n v="34.299999999999997"/>
    <x v="57"/>
    <n v="686"/>
    <n v="2114"/>
  </r>
  <r>
    <s v="Invoice"/>
    <n v="22871"/>
    <x v="33"/>
    <n v="108"/>
    <s v="O'Neil Motoring"/>
    <x v="3"/>
    <s v="Financial"/>
    <s v="C5108"/>
    <x v="0"/>
    <s v="Paper - Standard - 17 inches - Photo Quality"/>
    <n v="100"/>
    <n v="19.200000000000003"/>
    <n v="19.200000000000003"/>
    <s v="Return"/>
    <n v="7.09"/>
    <x v="45"/>
    <n v="709"/>
    <n v="1211.0000000000002"/>
  </r>
  <r>
    <s v="Invoice"/>
    <n v="22872"/>
    <x v="33"/>
    <n v="109"/>
    <s v="North Georgia Consolidated Financial"/>
    <x v="1"/>
    <s v="Financial"/>
    <s v="C5101"/>
    <x v="0"/>
    <s v="Paper - Dot Matrix - 11 inches - Standard"/>
    <n v="1"/>
    <n v="20"/>
    <n v="20"/>
    <s v="Return"/>
    <n v="4.58"/>
    <x v="28"/>
    <n v="4.58"/>
    <n v="15.42"/>
  </r>
  <r>
    <s v="Invoice"/>
    <n v="22872"/>
    <x v="33"/>
    <n v="109"/>
    <s v="North Georgia Consolidated Financial"/>
    <x v="1"/>
    <s v="Financial"/>
    <s v="C5109"/>
    <x v="0"/>
    <s v="Printer Ribbon Dot Matrix - Standard"/>
    <n v="1"/>
    <n v="50"/>
    <n v="50"/>
    <s v="Return"/>
    <n v="11.67"/>
    <x v="9"/>
    <n v="11.67"/>
    <n v="38.33"/>
  </r>
  <r>
    <s v="Invoice"/>
    <n v="22873"/>
    <x v="33"/>
    <n v="112"/>
    <s v="Macon Financial Title Company"/>
    <x v="1"/>
    <s v="Financial"/>
    <s v="C5110"/>
    <x v="0"/>
    <s v="Printer Ribbon Dot Matrix - Premium"/>
    <n v="5"/>
    <n v="70"/>
    <n v="70"/>
    <s v="Return"/>
    <n v="13.92"/>
    <x v="6"/>
    <n v="69.599999999999994"/>
    <n v="280.39999999999998"/>
  </r>
  <r>
    <s v="Invoice"/>
    <n v="22873"/>
    <x v="33"/>
    <n v="112"/>
    <s v="Macon Financial Title Company"/>
    <x v="1"/>
    <s v="Financial"/>
    <s v="C5103"/>
    <x v="0"/>
    <s v="Paper - Dot Matrix - 11 inches - Premium"/>
    <n v="5"/>
    <n v="30"/>
    <n v="30"/>
    <s v="Return"/>
    <n v="6.9"/>
    <x v="7"/>
    <n v="34.5"/>
    <n v="115.5"/>
  </r>
  <r>
    <s v="Invoice"/>
    <n v="22874"/>
    <x v="33"/>
    <n v="113"/>
    <s v="Jefferson Mortgage"/>
    <x v="1"/>
    <s v="Financial"/>
    <s v="C5103"/>
    <x v="0"/>
    <s v="Paper - Dot Matrix - 11 inches - Premium"/>
    <n v="250"/>
    <n v="24"/>
    <n v="24"/>
    <s v="Return"/>
    <n v="6.9"/>
    <x v="33"/>
    <n v="1725"/>
    <n v="4275"/>
  </r>
  <r>
    <s v="Invoice"/>
    <n v="22874"/>
    <x v="33"/>
    <n v="113"/>
    <s v="Jefferson Mortgage"/>
    <x v="1"/>
    <s v="Financial"/>
    <s v="C5110"/>
    <x v="0"/>
    <s v="Printer Ribbon Dot Matrix - Premium"/>
    <n v="50"/>
    <n v="70"/>
    <n v="70"/>
    <s v="Return"/>
    <n v="13.92"/>
    <x v="34"/>
    <n v="696"/>
    <n v="2804"/>
  </r>
  <r>
    <s v="Invoice"/>
    <n v="22875"/>
    <x v="33"/>
    <n v="114"/>
    <s v="Godderis Automotive Group"/>
    <x v="2"/>
    <s v="Automotive"/>
    <s v="C5113"/>
    <x v="0"/>
    <s v="Black Toner Laser Printer"/>
    <n v="8"/>
    <n v="100"/>
    <n v="100"/>
    <s v="Premium"/>
    <n v="27.17"/>
    <x v="58"/>
    <n v="217.36"/>
    <n v="582.64"/>
  </r>
  <r>
    <s v="Invoice"/>
    <n v="22875"/>
    <x v="33"/>
    <n v="114"/>
    <s v="Godderis Automotive Group"/>
    <x v="2"/>
    <s v="Automotive"/>
    <s v="C5114"/>
    <x v="0"/>
    <s v="Color Toner Pack Laser Printer"/>
    <n v="6"/>
    <n v="140"/>
    <n v="140"/>
    <s v="Premium"/>
    <n v="34.299999999999997"/>
    <x v="4"/>
    <n v="205.79999999999998"/>
    <n v="634.20000000000005"/>
  </r>
  <r>
    <s v="Invoice"/>
    <n v="22875"/>
    <x v="33"/>
    <n v="114"/>
    <s v="Godderis Automotive Group"/>
    <x v="2"/>
    <s v="Automotive"/>
    <s v="C5106"/>
    <x v="0"/>
    <s v="Paper - Standard - 17 inches - Text Quality"/>
    <n v="15"/>
    <n v="25"/>
    <n v="25"/>
    <s v="Return"/>
    <n v="5.16"/>
    <x v="59"/>
    <n v="77.400000000000006"/>
    <n v="297.60000000000002"/>
  </r>
  <r>
    <s v="Invoice"/>
    <n v="22875"/>
    <x v="33"/>
    <n v="114"/>
    <s v="Godderis Automotive Group"/>
    <x v="2"/>
    <s v="Automotive"/>
    <s v="C5108"/>
    <x v="0"/>
    <s v="Paper - Standard - 17 inches - Photo Quality"/>
    <n v="22"/>
    <n v="24"/>
    <n v="24"/>
    <s v="Return"/>
    <n v="7.09"/>
    <x v="60"/>
    <n v="155.97999999999999"/>
    <n v="372.02"/>
  </r>
  <r>
    <s v="Invoice"/>
    <n v="22876"/>
    <x v="33"/>
    <n v="116"/>
    <s v="McAndrews Automotive"/>
    <x v="0"/>
    <s v="Automotive"/>
    <s v="C5103"/>
    <x v="0"/>
    <s v="Paper - Dot Matrix - 11 inches - Premium"/>
    <n v="50"/>
    <n v="30"/>
    <n v="30"/>
    <s v="Return"/>
    <n v="6.9"/>
    <x v="14"/>
    <n v="345"/>
    <n v="1155"/>
  </r>
  <r>
    <s v="Invoice"/>
    <n v="22876"/>
    <x v="33"/>
    <n v="116"/>
    <s v="McAndrews Automotive"/>
    <x v="0"/>
    <s v="Automotive"/>
    <s v="C5110"/>
    <x v="0"/>
    <s v="Printer Ribbon Dot Matrix - Premium"/>
    <n v="20"/>
    <n v="70"/>
    <n v="70"/>
    <s v="Return"/>
    <n v="13.92"/>
    <x v="1"/>
    <n v="278.39999999999998"/>
    <n v="1121.5999999999999"/>
  </r>
  <r>
    <s v="Invoice"/>
    <n v="22876"/>
    <x v="33"/>
    <n v="116"/>
    <s v="McAndrews Automotive"/>
    <x v="0"/>
    <s v="Automotive"/>
    <s v="A2118"/>
    <x v="2"/>
    <s v="Cleaning Kit - Dot Matrix Printer"/>
    <n v="2"/>
    <n v="250"/>
    <n v="250"/>
    <s v="Premium"/>
    <n v="89.7"/>
    <x v="12"/>
    <n v="179.4"/>
    <n v="320.60000000000002"/>
  </r>
  <r>
    <s v="Invoice"/>
    <n v="22877"/>
    <x v="33"/>
    <n v="117"/>
    <s v="Sullivan Motors"/>
    <x v="1"/>
    <s v="Automotive"/>
    <s v="C5110"/>
    <x v="0"/>
    <s v="Printer Ribbon Dot Matrix - Premium"/>
    <n v="14"/>
    <n v="70"/>
    <n v="70"/>
    <s v="Return"/>
    <n v="13.92"/>
    <x v="61"/>
    <n v="194.88"/>
    <n v="785.12"/>
  </r>
  <r>
    <s v="Invoice"/>
    <n v="22877"/>
    <x v="33"/>
    <n v="117"/>
    <s v="Sullivan Motors"/>
    <x v="1"/>
    <s v="Automotive"/>
    <s v="C5103"/>
    <x v="0"/>
    <s v="Paper - Dot Matrix - 11 inches - Premium"/>
    <n v="14"/>
    <n v="30"/>
    <n v="30"/>
    <s v="Return"/>
    <n v="6.9"/>
    <x v="62"/>
    <n v="96.600000000000009"/>
    <n v="323.39999999999998"/>
  </r>
  <r>
    <s v="Invoice"/>
    <n v="22878"/>
    <x v="33"/>
    <n v="119"/>
    <s v="Federal Tech Mortgage Brokers"/>
    <x v="1"/>
    <s v="Financial"/>
    <s v="C5113"/>
    <x v="0"/>
    <s v="Black Toner Laser Printer"/>
    <n v="5"/>
    <n v="100"/>
    <n v="100"/>
    <s v="Premium"/>
    <n v="27.17"/>
    <x v="12"/>
    <n v="135.85000000000002"/>
    <n v="364.15"/>
  </r>
  <r>
    <s v="Invoice"/>
    <n v="22878"/>
    <x v="33"/>
    <n v="119"/>
    <s v="Federal Tech Mortgage Brokers"/>
    <x v="1"/>
    <s v="Financial"/>
    <s v="C5114"/>
    <x v="0"/>
    <s v="Color Toner Pack Laser Printer"/>
    <n v="5"/>
    <n v="140"/>
    <n v="140"/>
    <s v="Premium"/>
    <n v="34.299999999999997"/>
    <x v="19"/>
    <n v="171.5"/>
    <n v="528.5"/>
  </r>
  <r>
    <s v="Invoice"/>
    <n v="22878"/>
    <x v="33"/>
    <n v="119"/>
    <s v="Federal Tech Mortgage Brokers"/>
    <x v="1"/>
    <s v="Financial"/>
    <s v="C5106"/>
    <x v="0"/>
    <s v="Paper - Standard - 17 inches - Text Quality"/>
    <n v="50"/>
    <n v="25"/>
    <n v="25"/>
    <s v="Return"/>
    <n v="5.16"/>
    <x v="63"/>
    <n v="258"/>
    <n v="992"/>
  </r>
  <r>
    <s v="Invoice"/>
    <n v="22878"/>
    <x v="33"/>
    <n v="119"/>
    <s v="Federal Tech Mortgage Brokers"/>
    <x v="1"/>
    <s v="Financial"/>
    <s v="C5108"/>
    <x v="0"/>
    <s v="Paper - Standard - 17 inches - Photo Quality"/>
    <n v="50"/>
    <n v="24"/>
    <n v="24"/>
    <s v="Return"/>
    <n v="7.09"/>
    <x v="64"/>
    <n v="354.5"/>
    <n v="845.5"/>
  </r>
  <r>
    <s v="Invoice"/>
    <n v="22879"/>
    <x v="34"/>
    <n v="101"/>
    <s v="Johnson Auto Group"/>
    <x v="1"/>
    <s v="Automotive"/>
    <s v="P1105"/>
    <x v="1"/>
    <s v="Dot Matrix Printer - 11 inch - High Speed"/>
    <n v="25"/>
    <n v="1500"/>
    <n v="1500"/>
    <s v="Premium"/>
    <n v="899.1"/>
    <x v="65"/>
    <n v="22477.5"/>
    <n v="15022.5"/>
  </r>
  <r>
    <s v="Invoice"/>
    <n v="22879"/>
    <x v="34"/>
    <n v="101"/>
    <s v="Johnson Auto Group"/>
    <x v="1"/>
    <s v="Automotive"/>
    <s v="A2101"/>
    <x v="2"/>
    <s v="Serial cable - 10 feet"/>
    <n v="15"/>
    <n v="0"/>
    <n v="0"/>
    <s v="Return"/>
    <n v="12.17"/>
    <x v="15"/>
    <n v="182.55"/>
    <n v="-182.55"/>
  </r>
  <r>
    <s v="Invoice"/>
    <n v="22879"/>
    <x v="34"/>
    <n v="101"/>
    <s v="Johnson Auto Group"/>
    <x v="1"/>
    <s v="Automotive"/>
    <s v="A2113"/>
    <x v="2"/>
    <s v="Power cord - 10 feet"/>
    <n v="15"/>
    <n v="0"/>
    <n v="0"/>
    <s v="Return"/>
    <n v="8.15"/>
    <x v="15"/>
    <n v="122.25"/>
    <n v="-122.25"/>
  </r>
  <r>
    <s v="Invoice"/>
    <n v="22879"/>
    <x v="34"/>
    <n v="101"/>
    <s v="Johnson Auto Group"/>
    <x v="1"/>
    <s v="Automotive"/>
    <s v="A2116"/>
    <x v="2"/>
    <s v="Power supply - Standard"/>
    <n v="15"/>
    <n v="0"/>
    <n v="0"/>
    <s v="Return"/>
    <n v="12.33"/>
    <x v="15"/>
    <n v="184.95"/>
    <n v="-184.95"/>
  </r>
  <r>
    <s v="Invoice"/>
    <n v="22879"/>
    <x v="34"/>
    <n v="101"/>
    <s v="Johnson Auto Group"/>
    <x v="1"/>
    <s v="Automotive"/>
    <s v="A2118"/>
    <x v="2"/>
    <s v="Cleaning Kit - Dot Matrix Printer"/>
    <n v="2"/>
    <n v="0"/>
    <n v="0"/>
    <s v="Return"/>
    <n v="89.7"/>
    <x v="15"/>
    <n v="179.4"/>
    <n v="-179.4"/>
  </r>
  <r>
    <s v="Invoice"/>
    <n v="22880"/>
    <x v="35"/>
    <n v="104"/>
    <s v="Cammarano Automotive"/>
    <x v="2"/>
    <s v="Automotive"/>
    <s v="C5101"/>
    <x v="0"/>
    <s v="Paper - Dot Matrix - 11 inches - Standard"/>
    <n v="10"/>
    <n v="20"/>
    <n v="20"/>
    <s v="Return"/>
    <n v="4.58"/>
    <x v="13"/>
    <n v="45.8"/>
    <n v="154.19999999999999"/>
  </r>
  <r>
    <s v="Invoice"/>
    <n v="22881"/>
    <x v="36"/>
    <n v="101"/>
    <s v="Johnson Auto Group"/>
    <x v="1"/>
    <s v="Automotive"/>
    <s v="C5103"/>
    <x v="0"/>
    <s v="Paper - Dot Matrix - 11 inches - Premium"/>
    <n v="250"/>
    <n v="24"/>
    <n v="24"/>
    <s v="Return"/>
    <n v="6.9"/>
    <x v="33"/>
    <n v="1725"/>
    <n v="4275"/>
  </r>
  <r>
    <s v="Invoice"/>
    <n v="22881"/>
    <x v="36"/>
    <n v="101"/>
    <s v="Johnson Auto Group"/>
    <x v="1"/>
    <s v="Automotive"/>
    <s v="C5110"/>
    <x v="0"/>
    <s v="Printer Ribbon Dot Matrix - Premium"/>
    <n v="25"/>
    <n v="70"/>
    <n v="70"/>
    <s v="Return"/>
    <n v="13.92"/>
    <x v="66"/>
    <n v="348"/>
    <n v="1402"/>
  </r>
  <r>
    <s v="Invoice"/>
    <n v="22882"/>
    <x v="36"/>
    <n v="102"/>
    <s v="McKesson Auto Group"/>
    <x v="1"/>
    <s v="Automotive"/>
    <s v="C5102"/>
    <x v="0"/>
    <s v="Paper - Dot Matrix - 17 inches - Standard"/>
    <n v="40"/>
    <n v="35"/>
    <n v="35"/>
    <s v="Return"/>
    <n v="6.37"/>
    <x v="1"/>
    <n v="254.8"/>
    <n v="1145.2"/>
  </r>
  <r>
    <s v="Invoice"/>
    <n v="22882"/>
    <x v="36"/>
    <n v="102"/>
    <s v="McKesson Auto Group"/>
    <x v="1"/>
    <s v="Automotive"/>
    <s v="C5110"/>
    <x v="0"/>
    <s v="Printer Ribbon Dot Matrix - Premium"/>
    <n v="5"/>
    <n v="70"/>
    <n v="70"/>
    <s v="Return"/>
    <n v="13.92"/>
    <x v="6"/>
    <n v="69.599999999999994"/>
    <n v="280.39999999999998"/>
  </r>
  <r>
    <s v="Invoice"/>
    <n v="22883"/>
    <x v="36"/>
    <n v="105"/>
    <s v="Jackson Motors"/>
    <x v="5"/>
    <s v="Automotive"/>
    <s v="C5103"/>
    <x v="0"/>
    <s v="Paper - Dot Matrix - 11 inches - Premium"/>
    <n v="120"/>
    <n v="24"/>
    <n v="24"/>
    <s v="Return"/>
    <n v="6.9"/>
    <x v="31"/>
    <n v="828"/>
    <n v="2052"/>
  </r>
  <r>
    <s v="Invoice"/>
    <n v="22883"/>
    <x v="36"/>
    <n v="105"/>
    <s v="Jackson Motors"/>
    <x v="5"/>
    <s v="Automotive"/>
    <s v="C5110"/>
    <x v="0"/>
    <s v="Printer Ribbon Dot Matrix - Premium"/>
    <n v="50"/>
    <n v="70"/>
    <n v="70"/>
    <s v="Return"/>
    <n v="13.92"/>
    <x v="34"/>
    <n v="696"/>
    <n v="2804"/>
  </r>
  <r>
    <s v="Invoice"/>
    <n v="22884"/>
    <x v="36"/>
    <n v="106"/>
    <s v="JS Automotive"/>
    <x v="0"/>
    <s v="Automotive"/>
    <s v="C5101"/>
    <x v="0"/>
    <s v="Paper - Dot Matrix - 11 inches - Standard"/>
    <n v="80"/>
    <n v="18"/>
    <n v="18"/>
    <s v="Return"/>
    <n v="4.58"/>
    <x v="0"/>
    <n v="366.4"/>
    <n v="1073.5999999999999"/>
  </r>
  <r>
    <s v="Invoice"/>
    <n v="22884"/>
    <x v="36"/>
    <n v="106"/>
    <s v="JS Automotive"/>
    <x v="0"/>
    <s v="Automotive"/>
    <s v="C5110"/>
    <x v="0"/>
    <s v="Printer Ribbon Dot Matrix - Premium"/>
    <n v="20"/>
    <n v="70"/>
    <n v="70"/>
    <s v="Return"/>
    <n v="13.92"/>
    <x v="1"/>
    <n v="278.39999999999998"/>
    <n v="1121.5999999999999"/>
  </r>
  <r>
    <s v="Invoice"/>
    <n v="22885"/>
    <x v="36"/>
    <n v="107"/>
    <s v="Erwin Mortgage"/>
    <x v="1"/>
    <s v="Financial"/>
    <s v="C5103"/>
    <x v="0"/>
    <s v="Paper - Dot Matrix - 11 inches - Premium"/>
    <n v="10"/>
    <n v="30"/>
    <n v="30"/>
    <s v="Return"/>
    <n v="6.9"/>
    <x v="2"/>
    <n v="69"/>
    <n v="231"/>
  </r>
  <r>
    <s v="Invoice"/>
    <n v="22886"/>
    <x v="36"/>
    <n v="107"/>
    <s v="Erwin Mortgage"/>
    <x v="1"/>
    <s v="Financial"/>
    <s v="C5113"/>
    <x v="0"/>
    <s v="Black Toner Laser Printer"/>
    <n v="1"/>
    <n v="100"/>
    <n v="100"/>
    <s v="Premium"/>
    <n v="27.17"/>
    <x v="41"/>
    <n v="27.17"/>
    <n v="72.83"/>
  </r>
  <r>
    <s v="Invoice"/>
    <n v="22886"/>
    <x v="36"/>
    <n v="107"/>
    <s v="Erwin Mortgage"/>
    <x v="1"/>
    <s v="Financial"/>
    <s v="C5110"/>
    <x v="0"/>
    <s v="Printer Ribbon Dot Matrix - Premium"/>
    <n v="2"/>
    <n v="70"/>
    <n v="70"/>
    <s v="Return"/>
    <n v="13.92"/>
    <x v="3"/>
    <n v="27.84"/>
    <n v="112.16"/>
  </r>
  <r>
    <s v="Invoice"/>
    <n v="22886"/>
    <x v="36"/>
    <n v="107"/>
    <s v="Erwin Mortgage"/>
    <x v="1"/>
    <s v="Financial"/>
    <s v="C5114"/>
    <x v="0"/>
    <s v="Color Toner Pack Laser Printer"/>
    <n v="1"/>
    <n v="140"/>
    <n v="140"/>
    <s v="Premium"/>
    <n v="34.299999999999997"/>
    <x v="3"/>
    <n v="34.299999999999997"/>
    <n v="105.7"/>
  </r>
  <r>
    <s v="Invoice"/>
    <n v="22887"/>
    <x v="36"/>
    <n v="112"/>
    <s v="Macon Financial Title Company"/>
    <x v="1"/>
    <s v="Financial"/>
    <s v="C5110"/>
    <x v="0"/>
    <s v="Printer Ribbon Dot Matrix - Premium"/>
    <n v="5"/>
    <n v="70"/>
    <n v="70"/>
    <s v="Return"/>
    <n v="13.92"/>
    <x v="6"/>
    <n v="69.599999999999994"/>
    <n v="280.39999999999998"/>
  </r>
  <r>
    <s v="Invoice"/>
    <n v="22887"/>
    <x v="36"/>
    <n v="112"/>
    <s v="Macon Financial Title Company"/>
    <x v="1"/>
    <s v="Financial"/>
    <s v="C5103"/>
    <x v="0"/>
    <s v="Paper - Dot Matrix - 11 inches - Premium"/>
    <n v="5"/>
    <n v="30"/>
    <n v="30"/>
    <s v="Return"/>
    <n v="6.9"/>
    <x v="7"/>
    <n v="34.5"/>
    <n v="115.5"/>
  </r>
  <r>
    <s v="Invoice"/>
    <n v="22888"/>
    <x v="36"/>
    <n v="113"/>
    <s v="Jefferson Mortgage"/>
    <x v="1"/>
    <s v="Financial"/>
    <s v="C5103"/>
    <x v="0"/>
    <s v="Paper - Dot Matrix - 11 inches - Premium"/>
    <n v="250"/>
    <n v="24"/>
    <n v="24"/>
    <s v="Return"/>
    <n v="6.9"/>
    <x v="33"/>
    <n v="1725"/>
    <n v="4275"/>
  </r>
  <r>
    <s v="Invoice"/>
    <n v="22888"/>
    <x v="36"/>
    <n v="113"/>
    <s v="Jefferson Mortgage"/>
    <x v="1"/>
    <s v="Financial"/>
    <s v="C5110"/>
    <x v="0"/>
    <s v="Printer Ribbon Dot Matrix - Premium"/>
    <n v="50"/>
    <n v="70"/>
    <n v="70"/>
    <s v="Return"/>
    <n v="13.92"/>
    <x v="34"/>
    <n v="696"/>
    <n v="2804"/>
  </r>
  <r>
    <s v="Invoice"/>
    <n v="22889"/>
    <x v="36"/>
    <n v="114"/>
    <s v="Godderis Automotive Group"/>
    <x v="2"/>
    <s v="Automotive"/>
    <s v="C5113"/>
    <x v="0"/>
    <s v="Black Toner Laser Printer"/>
    <n v="8"/>
    <n v="100"/>
    <n v="100"/>
    <s v="Premium"/>
    <n v="27.17"/>
    <x v="58"/>
    <n v="217.36"/>
    <n v="582.64"/>
  </r>
  <r>
    <s v="Invoice"/>
    <n v="22889"/>
    <x v="36"/>
    <n v="114"/>
    <s v="Godderis Automotive Group"/>
    <x v="2"/>
    <s v="Automotive"/>
    <s v="C5114"/>
    <x v="0"/>
    <s v="Color Toner Pack Laser Printer"/>
    <n v="6"/>
    <n v="140"/>
    <n v="140"/>
    <s v="Premium"/>
    <n v="34.299999999999997"/>
    <x v="4"/>
    <n v="205.79999999999998"/>
    <n v="634.20000000000005"/>
  </r>
  <r>
    <s v="Invoice"/>
    <n v="22889"/>
    <x v="36"/>
    <n v="114"/>
    <s v="Godderis Automotive Group"/>
    <x v="2"/>
    <s v="Automotive"/>
    <s v="C5106"/>
    <x v="0"/>
    <s v="Paper - Standard - 17 inches - Text Quality"/>
    <n v="15"/>
    <n v="25"/>
    <n v="25"/>
    <s v="Return"/>
    <n v="5.16"/>
    <x v="59"/>
    <n v="77.400000000000006"/>
    <n v="297.60000000000002"/>
  </r>
  <r>
    <s v="Invoice"/>
    <n v="22889"/>
    <x v="36"/>
    <n v="114"/>
    <s v="Godderis Automotive Group"/>
    <x v="2"/>
    <s v="Automotive"/>
    <s v="C5108"/>
    <x v="0"/>
    <s v="Paper - Standard - 17 inches - Photo Quality"/>
    <n v="22"/>
    <n v="24"/>
    <n v="24"/>
    <s v="Return"/>
    <n v="7.09"/>
    <x v="60"/>
    <n v="155.97999999999999"/>
    <n v="372.02"/>
  </r>
  <r>
    <s v="Invoice"/>
    <n v="22890"/>
    <x v="36"/>
    <n v="115"/>
    <s v="Briggs Motoring Company"/>
    <x v="0"/>
    <s v="Automotive"/>
    <s v="C5102"/>
    <x v="0"/>
    <s v="Paper - Dot Matrix - 17 inches - Standard"/>
    <n v="20"/>
    <n v="35"/>
    <n v="35"/>
    <s v="Return"/>
    <n v="6.37"/>
    <x v="19"/>
    <n v="127.4"/>
    <n v="572.6"/>
  </r>
  <r>
    <s v="Invoice"/>
    <n v="22890"/>
    <x v="36"/>
    <n v="115"/>
    <s v="Briggs Motoring Company"/>
    <x v="0"/>
    <s v="Automotive"/>
    <s v="C5110"/>
    <x v="0"/>
    <s v="Printer Ribbon Dot Matrix - Premium"/>
    <n v="5"/>
    <n v="70"/>
    <n v="70"/>
    <s v="Return"/>
    <n v="13.92"/>
    <x v="6"/>
    <n v="69.599999999999994"/>
    <n v="280.39999999999998"/>
  </r>
  <r>
    <s v="Invoice"/>
    <n v="22890"/>
    <x v="36"/>
    <n v="115"/>
    <s v="Briggs Motoring Company"/>
    <x v="0"/>
    <s v="Automotive"/>
    <s v="A2118"/>
    <x v="2"/>
    <s v="Cleaning Kit - Dot Matrix Printer"/>
    <n v="1"/>
    <n v="250"/>
    <n v="250"/>
    <s v="Premium"/>
    <n v="89.7"/>
    <x v="21"/>
    <n v="89.7"/>
    <n v="160.30000000000001"/>
  </r>
  <r>
    <s v="Invoice"/>
    <n v="22891"/>
    <x v="36"/>
    <n v="116"/>
    <s v="McAndrews Automotive"/>
    <x v="0"/>
    <s v="Automotive"/>
    <s v="C5103"/>
    <x v="0"/>
    <s v="Paper - Dot Matrix - 11 inches - Premium"/>
    <n v="50"/>
    <n v="30"/>
    <n v="30"/>
    <s v="Return"/>
    <n v="6.9"/>
    <x v="14"/>
    <n v="345"/>
    <n v="1155"/>
  </r>
  <r>
    <s v="Invoice"/>
    <n v="22891"/>
    <x v="36"/>
    <n v="116"/>
    <s v="McAndrews Automotive"/>
    <x v="0"/>
    <s v="Automotive"/>
    <s v="C5110"/>
    <x v="0"/>
    <s v="Printer Ribbon Dot Matrix - Premium"/>
    <n v="20"/>
    <n v="70"/>
    <n v="70"/>
    <s v="Return"/>
    <n v="13.92"/>
    <x v="1"/>
    <n v="278.39999999999998"/>
    <n v="1121.5999999999999"/>
  </r>
  <r>
    <s v="Invoice"/>
    <n v="22892"/>
    <x v="36"/>
    <n v="117"/>
    <s v="Sullivan Motors"/>
    <x v="1"/>
    <s v="Automotive"/>
    <s v="C5110"/>
    <x v="0"/>
    <s v="Printer Ribbon Dot Matrix - Premium"/>
    <n v="10"/>
    <n v="70"/>
    <n v="70"/>
    <s v="Return"/>
    <n v="13.92"/>
    <x v="19"/>
    <n v="139.19999999999999"/>
    <n v="560.79999999999995"/>
  </r>
  <r>
    <s v="Invoice"/>
    <n v="22892"/>
    <x v="36"/>
    <n v="117"/>
    <s v="Sullivan Motors"/>
    <x v="1"/>
    <s v="Automotive"/>
    <s v="C5103"/>
    <x v="0"/>
    <s v="Paper - Dot Matrix - 11 inches - Premium"/>
    <n v="10"/>
    <n v="30"/>
    <n v="30"/>
    <s v="Return"/>
    <n v="6.9"/>
    <x v="2"/>
    <n v="69"/>
    <n v="231"/>
  </r>
  <r>
    <s v="Invoice"/>
    <n v="22893"/>
    <x v="36"/>
    <n v="119"/>
    <s v="Federal Tech Mortgage Brokers"/>
    <x v="1"/>
    <s v="Financial"/>
    <s v="C5113"/>
    <x v="0"/>
    <s v="Black Toner Laser Printer"/>
    <n v="5"/>
    <n v="100"/>
    <n v="100"/>
    <s v="Premium"/>
    <n v="27.17"/>
    <x v="12"/>
    <n v="135.85000000000002"/>
    <n v="364.15"/>
  </r>
  <r>
    <s v="Invoice"/>
    <n v="22893"/>
    <x v="36"/>
    <n v="119"/>
    <s v="Federal Tech Mortgage Brokers"/>
    <x v="1"/>
    <s v="Financial"/>
    <s v="C5114"/>
    <x v="0"/>
    <s v="Color Toner Pack Laser Printer"/>
    <n v="5"/>
    <n v="140"/>
    <n v="140"/>
    <s v="Premium"/>
    <n v="34.299999999999997"/>
    <x v="19"/>
    <n v="171.5"/>
    <n v="528.5"/>
  </r>
  <r>
    <s v="Invoice"/>
    <n v="22893"/>
    <x v="36"/>
    <n v="119"/>
    <s v="Federal Tech Mortgage Brokers"/>
    <x v="1"/>
    <s v="Financial"/>
    <s v="C5106"/>
    <x v="0"/>
    <s v="Paper - Standard - 17 inches - Text Quality"/>
    <n v="50"/>
    <n v="25"/>
    <n v="25"/>
    <s v="Return"/>
    <n v="5.16"/>
    <x v="63"/>
    <n v="258"/>
    <n v="992"/>
  </r>
  <r>
    <s v="Invoice"/>
    <n v="22893"/>
    <x v="36"/>
    <n v="119"/>
    <s v="Federal Tech Mortgage Brokers"/>
    <x v="1"/>
    <s v="Financial"/>
    <s v="C5108"/>
    <x v="0"/>
    <s v="Paper - Standard - 17 inches - Photo Quality"/>
    <n v="50"/>
    <n v="24"/>
    <n v="24"/>
    <s v="Return"/>
    <n v="7.09"/>
    <x v="64"/>
    <n v="354.5"/>
    <n v="845.5"/>
  </r>
  <r>
    <s v="Invoice"/>
    <n v="22894"/>
    <x v="37"/>
    <n v="111"/>
    <s v="Birmingham Automotive Group"/>
    <x v="4"/>
    <s v="Automotive"/>
    <s v="P1204"/>
    <x v="1"/>
    <s v="Inkjet All-in-One - B&amp;W - 11 inch"/>
    <n v="20"/>
    <n v="300"/>
    <n v="300"/>
    <s v="Premium"/>
    <n v="174.69"/>
    <x v="33"/>
    <n v="3493.8"/>
    <n v="2506.1999999999998"/>
  </r>
  <r>
    <s v="Invoice"/>
    <n v="22894"/>
    <x v="37"/>
    <n v="111"/>
    <s v="Birmingham Automotive Group"/>
    <x v="4"/>
    <s v="Automotive"/>
    <s v="A2110"/>
    <x v="2"/>
    <s v="USB cable - 10 feet"/>
    <n v="20"/>
    <n v="20"/>
    <n v="20"/>
    <s v="Return"/>
    <n v="4.8"/>
    <x v="22"/>
    <n v="96"/>
    <n v="304"/>
  </r>
  <r>
    <s v="Invoice"/>
    <n v="22894"/>
    <x v="37"/>
    <n v="111"/>
    <s v="Birmingham Automotive Group"/>
    <x v="4"/>
    <s v="Automotive"/>
    <s v="A2113"/>
    <x v="2"/>
    <s v="Power cord - 10 feet"/>
    <n v="20"/>
    <n v="20"/>
    <n v="20"/>
    <s v="Return"/>
    <n v="8.15"/>
    <x v="22"/>
    <n v="163"/>
    <n v="237"/>
  </r>
  <r>
    <s v="Invoice"/>
    <n v="22894"/>
    <x v="37"/>
    <n v="111"/>
    <s v="Birmingham Automotive Group"/>
    <x v="4"/>
    <s v="Automotive"/>
    <s v="A2116"/>
    <x v="2"/>
    <s v="Power supply - Standard"/>
    <n v="20"/>
    <n v="40"/>
    <n v="40"/>
    <s v="Return"/>
    <n v="12.33"/>
    <x v="58"/>
    <n v="246.6"/>
    <n v="553.4"/>
  </r>
  <r>
    <s v="Invoice"/>
    <n v="22894"/>
    <x v="37"/>
    <n v="111"/>
    <s v="Birmingham Automotive Group"/>
    <x v="4"/>
    <s v="Automotive"/>
    <s v="A2120"/>
    <x v="2"/>
    <s v="Cleaning Kit - Inkjet Printer"/>
    <n v="20"/>
    <n v="250"/>
    <n v="250"/>
    <s v="Premium"/>
    <n v="76.19"/>
    <x v="20"/>
    <n v="1523.8"/>
    <n v="3476.2"/>
  </r>
  <r>
    <s v="Invoice"/>
    <n v="22895"/>
    <x v="38"/>
    <n v="109"/>
    <s v="North Georgia Consolidated Financial"/>
    <x v="1"/>
    <s v="Financial"/>
    <s v="P1204"/>
    <x v="1"/>
    <s v="Inkjet All-in-One - B&amp;W - 11 inch"/>
    <n v="1"/>
    <n v="300"/>
    <n v="300"/>
    <s v="Premium"/>
    <n v="174.69"/>
    <x v="2"/>
    <n v="174.69"/>
    <n v="125.31"/>
  </r>
  <r>
    <s v="Invoice"/>
    <n v="22895"/>
    <x v="38"/>
    <n v="109"/>
    <s v="North Georgia Consolidated Financial"/>
    <x v="1"/>
    <s v="Financial"/>
    <s v="A2110"/>
    <x v="2"/>
    <s v="USB cable - 10 feet"/>
    <n v="1"/>
    <n v="20"/>
    <n v="20"/>
    <s v="Return"/>
    <n v="4.8"/>
    <x v="28"/>
    <n v="4.8"/>
    <n v="15.2"/>
  </r>
  <r>
    <s v="Invoice"/>
    <n v="22895"/>
    <x v="38"/>
    <n v="109"/>
    <s v="North Georgia Consolidated Financial"/>
    <x v="1"/>
    <s v="Financial"/>
    <s v="A2114"/>
    <x v="2"/>
    <s v="Power cord - 20 feet"/>
    <n v="1"/>
    <n v="30"/>
    <n v="30"/>
    <s v="Return"/>
    <n v="11.59"/>
    <x v="49"/>
    <n v="11.59"/>
    <n v="18.41"/>
  </r>
  <r>
    <s v="Invoice"/>
    <n v="22895"/>
    <x v="38"/>
    <n v="109"/>
    <s v="North Georgia Consolidated Financial"/>
    <x v="1"/>
    <s v="Financial"/>
    <s v="A2117"/>
    <x v="2"/>
    <s v="Power supply - Premium"/>
    <n v="1"/>
    <n v="60"/>
    <n v="60"/>
    <s v="Return"/>
    <n v="17.22"/>
    <x v="16"/>
    <n v="17.22"/>
    <n v="42.78"/>
  </r>
  <r>
    <s v="Invoice"/>
    <n v="22896"/>
    <x v="38"/>
    <n v="110"/>
    <s v="Gulf Coast Motors"/>
    <x v="4"/>
    <s v="Automotive"/>
    <s v="C5113"/>
    <x v="0"/>
    <s v="Black Toner Laser Printer"/>
    <n v="10"/>
    <n v="100"/>
    <n v="100"/>
    <s v="Premium"/>
    <n v="27.17"/>
    <x v="8"/>
    <n v="271.70000000000005"/>
    <n v="728.3"/>
  </r>
  <r>
    <s v="Invoice"/>
    <n v="22896"/>
    <x v="38"/>
    <n v="110"/>
    <s v="Gulf Coast Motors"/>
    <x v="4"/>
    <s v="Automotive"/>
    <s v="C5114"/>
    <x v="0"/>
    <s v="Color Toner Pack Laser Printer"/>
    <n v="10"/>
    <n v="140"/>
    <n v="140"/>
    <s v="Premium"/>
    <n v="34.299999999999997"/>
    <x v="1"/>
    <n v="343"/>
    <n v="1057"/>
  </r>
  <r>
    <s v="Invoice"/>
    <n v="22896"/>
    <x v="38"/>
    <n v="110"/>
    <s v="Gulf Coast Motors"/>
    <x v="4"/>
    <s v="Automotive"/>
    <s v="C5109"/>
    <x v="0"/>
    <s v="Printer Ribbon Dot Matrix - Standard"/>
    <n v="24"/>
    <n v="50"/>
    <n v="50"/>
    <s v="Return"/>
    <n v="11.67"/>
    <x v="64"/>
    <n v="280.08"/>
    <n v="919.92000000000007"/>
  </r>
  <r>
    <s v="Invoice"/>
    <n v="22896"/>
    <x v="38"/>
    <n v="110"/>
    <s v="Gulf Coast Motors"/>
    <x v="4"/>
    <s v="Automotive"/>
    <s v="C5103"/>
    <x v="0"/>
    <s v="Paper - Dot Matrix - 11 inches - Premium"/>
    <n v="24"/>
    <n v="30"/>
    <n v="30"/>
    <s v="Return"/>
    <n v="6.9"/>
    <x v="67"/>
    <n v="165.60000000000002"/>
    <n v="554.4"/>
  </r>
  <r>
    <s v="Invoice"/>
    <n v="22897"/>
    <x v="39"/>
    <n v="101"/>
    <s v="Johnson Auto Group"/>
    <x v="1"/>
    <s v="Automotive"/>
    <s v="C5103"/>
    <x v="0"/>
    <s v="Paper - Dot Matrix - 11 inches - Premium"/>
    <n v="250"/>
    <n v="24"/>
    <n v="24"/>
    <s v="Return"/>
    <n v="6.9"/>
    <x v="33"/>
    <n v="1725"/>
    <n v="4275"/>
  </r>
  <r>
    <s v="Invoice"/>
    <n v="22897"/>
    <x v="39"/>
    <n v="101"/>
    <s v="Johnson Auto Group"/>
    <x v="1"/>
    <s v="Automotive"/>
    <s v="C5110"/>
    <x v="0"/>
    <s v="Printer Ribbon Dot Matrix - Premium"/>
    <n v="25"/>
    <n v="70"/>
    <n v="70"/>
    <s v="Return"/>
    <n v="13.92"/>
    <x v="66"/>
    <n v="348"/>
    <n v="1402"/>
  </r>
  <r>
    <s v="Invoice"/>
    <n v="22898"/>
    <x v="39"/>
    <n v="103"/>
    <s v="Hardman Financial Management"/>
    <x v="3"/>
    <s v="Financial"/>
    <s v="C5110"/>
    <x v="0"/>
    <s v="Printer Ribbon Dot Matrix - Premium"/>
    <n v="4"/>
    <n v="70"/>
    <n v="70"/>
    <s v="Return"/>
    <n v="13.92"/>
    <x v="50"/>
    <n v="55.68"/>
    <n v="224.32"/>
  </r>
  <r>
    <s v="Invoice"/>
    <n v="22898"/>
    <x v="39"/>
    <n v="103"/>
    <s v="Hardman Financial Management"/>
    <x v="3"/>
    <s v="Financial"/>
    <s v="C5103"/>
    <x v="0"/>
    <s v="Paper - Dot Matrix - 11 inches - Premium"/>
    <n v="4"/>
    <n v="30"/>
    <n v="30"/>
    <s v="Return"/>
    <n v="6.9"/>
    <x v="30"/>
    <n v="27.6"/>
    <n v="92.4"/>
  </r>
  <r>
    <s v="Invoice"/>
    <n v="22899"/>
    <x v="39"/>
    <n v="105"/>
    <s v="Jackson Motors"/>
    <x v="5"/>
    <s v="Automotive"/>
    <s v="C5103"/>
    <x v="0"/>
    <s v="Paper - Dot Matrix - 11 inches - Premium"/>
    <n v="120"/>
    <n v="24"/>
    <n v="24"/>
    <s v="Return"/>
    <n v="6.9"/>
    <x v="31"/>
    <n v="828"/>
    <n v="2052"/>
  </r>
  <r>
    <s v="Invoice"/>
    <n v="22899"/>
    <x v="39"/>
    <n v="105"/>
    <s v="Jackson Motors"/>
    <x v="5"/>
    <s v="Automotive"/>
    <s v="C5110"/>
    <x v="0"/>
    <s v="Printer Ribbon Dot Matrix - Premium"/>
    <n v="50"/>
    <n v="70"/>
    <n v="70"/>
    <s v="Return"/>
    <n v="13.92"/>
    <x v="34"/>
    <n v="696"/>
    <n v="2804"/>
  </r>
  <r>
    <s v="Invoice"/>
    <n v="22900"/>
    <x v="39"/>
    <n v="106"/>
    <s v="JS Automotive"/>
    <x v="0"/>
    <s v="Automotive"/>
    <s v="C5101"/>
    <x v="0"/>
    <s v="Paper - Dot Matrix - 11 inches - Standard"/>
    <n v="80"/>
    <n v="18"/>
    <n v="18"/>
    <s v="Return"/>
    <n v="4.58"/>
    <x v="0"/>
    <n v="366.4"/>
    <n v="1073.5999999999999"/>
  </r>
  <r>
    <s v="Invoice"/>
    <n v="22900"/>
    <x v="39"/>
    <n v="106"/>
    <s v="JS Automotive"/>
    <x v="0"/>
    <s v="Automotive"/>
    <s v="C5110"/>
    <x v="0"/>
    <s v="Printer Ribbon Dot Matrix - Premium"/>
    <n v="20"/>
    <n v="70"/>
    <n v="70"/>
    <s v="Return"/>
    <n v="13.92"/>
    <x v="1"/>
    <n v="278.39999999999998"/>
    <n v="1121.5999999999999"/>
  </r>
  <r>
    <s v="Invoice"/>
    <n v="22901"/>
    <x v="39"/>
    <n v="107"/>
    <s v="Erwin Mortgage"/>
    <x v="1"/>
    <s v="Financial"/>
    <s v="C5103"/>
    <x v="0"/>
    <s v="Paper - Dot Matrix - 11 inches - Premium"/>
    <n v="10"/>
    <n v="30"/>
    <n v="30"/>
    <s v="Return"/>
    <n v="6.9"/>
    <x v="2"/>
    <n v="69"/>
    <n v="231"/>
  </r>
  <r>
    <s v="Invoice"/>
    <n v="22901"/>
    <x v="39"/>
    <n v="107"/>
    <s v="Erwin Mortgage"/>
    <x v="1"/>
    <s v="Financial"/>
    <s v="C5110"/>
    <x v="0"/>
    <s v="Printer Ribbon Dot Matrix - Premium"/>
    <n v="2"/>
    <n v="70"/>
    <n v="70"/>
    <s v="Return"/>
    <n v="13.92"/>
    <x v="3"/>
    <n v="27.84"/>
    <n v="112.16"/>
  </r>
  <r>
    <s v="Invoice"/>
    <n v="22902"/>
    <x v="39"/>
    <n v="108"/>
    <s v="O'Neil Motoring"/>
    <x v="3"/>
    <s v="Financial"/>
    <s v="C5113"/>
    <x v="0"/>
    <s v="Black Toner Laser Printer"/>
    <n v="20"/>
    <n v="100"/>
    <n v="100"/>
    <s v="Premium"/>
    <n v="27.17"/>
    <x v="56"/>
    <n v="543.40000000000009"/>
    <n v="1456.6"/>
  </r>
  <r>
    <s v="Invoice"/>
    <n v="22902"/>
    <x v="39"/>
    <n v="108"/>
    <s v="O'Neil Motoring"/>
    <x v="3"/>
    <s v="Financial"/>
    <s v="C5114"/>
    <x v="0"/>
    <s v="Color Toner Pack Laser Printer"/>
    <n v="20"/>
    <n v="140"/>
    <n v="140"/>
    <s v="Premium"/>
    <n v="34.299999999999997"/>
    <x v="57"/>
    <n v="686"/>
    <n v="2114"/>
  </r>
  <r>
    <s v="Invoice"/>
    <n v="22902"/>
    <x v="39"/>
    <n v="108"/>
    <s v="O'Neil Motoring"/>
    <x v="3"/>
    <s v="Financial"/>
    <s v="C5108"/>
    <x v="0"/>
    <s v="Paper - Standard - 17 inches - Photo Quality"/>
    <n v="100"/>
    <n v="19.200000000000003"/>
    <n v="19.200000000000003"/>
    <s v="Return"/>
    <n v="7.09"/>
    <x v="45"/>
    <n v="709"/>
    <n v="1211.0000000000002"/>
  </r>
  <r>
    <s v="Invoice"/>
    <n v="22903"/>
    <x v="39"/>
    <n v="112"/>
    <s v="Macon Financial Title Company"/>
    <x v="1"/>
    <s v="Financial"/>
    <s v="C5110"/>
    <x v="0"/>
    <s v="Printer Ribbon Dot Matrix - Premium"/>
    <n v="5"/>
    <n v="70"/>
    <n v="70"/>
    <s v="Return"/>
    <n v="13.92"/>
    <x v="6"/>
    <n v="69.599999999999994"/>
    <n v="280.39999999999998"/>
  </r>
  <r>
    <s v="Invoice"/>
    <n v="22903"/>
    <x v="39"/>
    <n v="112"/>
    <s v="Macon Financial Title Company"/>
    <x v="1"/>
    <s v="Financial"/>
    <s v="C5103"/>
    <x v="0"/>
    <s v="Paper - Dot Matrix - 11 inches - Premium"/>
    <n v="5"/>
    <n v="30"/>
    <n v="30"/>
    <s v="Return"/>
    <n v="6.9"/>
    <x v="7"/>
    <n v="34.5"/>
    <n v="115.5"/>
  </r>
  <r>
    <s v="Invoice"/>
    <n v="22903"/>
    <x v="39"/>
    <n v="112"/>
    <s v="Macon Financial Title Company"/>
    <x v="1"/>
    <s v="Financial"/>
    <s v="A2118"/>
    <x v="2"/>
    <s v="Cleaning Kit - Dot Matrix Printer"/>
    <n v="1"/>
    <n v="250"/>
    <n v="250"/>
    <s v="Premium"/>
    <n v="89.7"/>
    <x v="21"/>
    <n v="89.7"/>
    <n v="160.30000000000001"/>
  </r>
  <r>
    <s v="Invoice"/>
    <n v="22904"/>
    <x v="39"/>
    <n v="113"/>
    <s v="Jefferson Mortgage"/>
    <x v="1"/>
    <s v="Financial"/>
    <s v="C5103"/>
    <x v="0"/>
    <s v="Paper - Dot Matrix - 11 inches - Premium"/>
    <n v="250"/>
    <n v="24"/>
    <n v="24"/>
    <s v="Return"/>
    <n v="6.9"/>
    <x v="33"/>
    <n v="1725"/>
    <n v="4275"/>
  </r>
  <r>
    <s v="Invoice"/>
    <n v="22904"/>
    <x v="39"/>
    <n v="113"/>
    <s v="Jefferson Mortgage"/>
    <x v="1"/>
    <s v="Financial"/>
    <s v="C5110"/>
    <x v="0"/>
    <s v="Printer Ribbon Dot Matrix - Premium"/>
    <n v="50"/>
    <n v="70"/>
    <n v="70"/>
    <s v="Return"/>
    <n v="13.92"/>
    <x v="34"/>
    <n v="696"/>
    <n v="2804"/>
  </r>
  <r>
    <s v="Invoice"/>
    <n v="22905"/>
    <x v="39"/>
    <n v="114"/>
    <s v="Godderis Automotive Group"/>
    <x v="2"/>
    <s v="Automotive"/>
    <s v="C5113"/>
    <x v="0"/>
    <s v="Black Toner Laser Printer"/>
    <n v="8"/>
    <n v="100"/>
    <n v="100"/>
    <s v="Premium"/>
    <n v="27.17"/>
    <x v="58"/>
    <n v="217.36"/>
    <n v="582.64"/>
  </r>
  <r>
    <s v="Invoice"/>
    <n v="22905"/>
    <x v="39"/>
    <n v="114"/>
    <s v="Godderis Automotive Group"/>
    <x v="2"/>
    <s v="Automotive"/>
    <s v="C5114"/>
    <x v="0"/>
    <s v="Color Toner Pack Laser Printer"/>
    <n v="6"/>
    <n v="140"/>
    <n v="140"/>
    <s v="Premium"/>
    <n v="34.299999999999997"/>
    <x v="4"/>
    <n v="205.79999999999998"/>
    <n v="634.20000000000005"/>
  </r>
  <r>
    <s v="Invoice"/>
    <n v="22905"/>
    <x v="39"/>
    <n v="114"/>
    <s v="Godderis Automotive Group"/>
    <x v="2"/>
    <s v="Automotive"/>
    <s v="C5106"/>
    <x v="0"/>
    <s v="Paper - Standard - 17 inches - Text Quality"/>
    <n v="15"/>
    <n v="25"/>
    <n v="25"/>
    <s v="Return"/>
    <n v="5.16"/>
    <x v="59"/>
    <n v="77.400000000000006"/>
    <n v="297.60000000000002"/>
  </r>
  <r>
    <s v="Invoice"/>
    <n v="22905"/>
    <x v="39"/>
    <n v="114"/>
    <s v="Godderis Automotive Group"/>
    <x v="2"/>
    <s v="Automotive"/>
    <s v="C5108"/>
    <x v="0"/>
    <s v="Paper - Standard - 17 inches - Photo Quality"/>
    <n v="22"/>
    <n v="24"/>
    <n v="24"/>
    <s v="Return"/>
    <n v="7.09"/>
    <x v="60"/>
    <n v="155.97999999999999"/>
    <n v="372.02"/>
  </r>
  <r>
    <s v="Invoice"/>
    <n v="22906"/>
    <x v="39"/>
    <n v="116"/>
    <s v="McAndrews Automotive"/>
    <x v="0"/>
    <s v="Automotive"/>
    <s v="C5103"/>
    <x v="0"/>
    <s v="Paper - Dot Matrix - 11 inches - Premium"/>
    <n v="50"/>
    <n v="30"/>
    <n v="30"/>
    <s v="Return"/>
    <n v="6.9"/>
    <x v="14"/>
    <n v="345"/>
    <n v="1155"/>
  </r>
  <r>
    <s v="Invoice"/>
    <n v="22906"/>
    <x v="39"/>
    <n v="116"/>
    <s v="McAndrews Automotive"/>
    <x v="0"/>
    <s v="Automotive"/>
    <s v="C5110"/>
    <x v="0"/>
    <s v="Printer Ribbon Dot Matrix - Premium"/>
    <n v="20"/>
    <n v="70"/>
    <n v="70"/>
    <s v="Return"/>
    <n v="13.92"/>
    <x v="1"/>
    <n v="278.39999999999998"/>
    <n v="1121.5999999999999"/>
  </r>
  <r>
    <s v="Invoice"/>
    <n v="22907"/>
    <x v="39"/>
    <n v="117"/>
    <s v="Sullivan Motors"/>
    <x v="1"/>
    <s v="Automotive"/>
    <s v="C5110"/>
    <x v="0"/>
    <s v="Printer Ribbon Dot Matrix - Premium"/>
    <n v="12"/>
    <n v="70"/>
    <n v="70"/>
    <s v="Return"/>
    <n v="13.92"/>
    <x v="4"/>
    <n v="167.04"/>
    <n v="672.96"/>
  </r>
  <r>
    <s v="Invoice"/>
    <n v="22907"/>
    <x v="39"/>
    <n v="117"/>
    <s v="Sullivan Motors"/>
    <x v="1"/>
    <s v="Automotive"/>
    <s v="C5103"/>
    <x v="0"/>
    <s v="Paper - Dot Matrix - 11 inches - Premium"/>
    <n v="12"/>
    <n v="30"/>
    <n v="30"/>
    <s v="Return"/>
    <n v="6.9"/>
    <x v="5"/>
    <n v="82.800000000000011"/>
    <n v="277.2"/>
  </r>
  <r>
    <s v="Invoice"/>
    <n v="22907"/>
    <x v="39"/>
    <n v="117"/>
    <s v="Sullivan Motors"/>
    <x v="1"/>
    <s v="Automotive"/>
    <s v="A2118"/>
    <x v="2"/>
    <s v="Cleaning Kit - Dot Matrix Printer"/>
    <n v="1"/>
    <n v="250"/>
    <n v="250"/>
    <s v="Premium"/>
    <n v="89.7"/>
    <x v="21"/>
    <n v="89.7"/>
    <n v="160.30000000000001"/>
  </r>
  <r>
    <s v="Invoice"/>
    <n v="22908"/>
    <x v="39"/>
    <n v="118"/>
    <s v="First Trust Financial"/>
    <x v="1"/>
    <s v="Financial"/>
    <s v="C5110"/>
    <x v="0"/>
    <s v="Printer Ribbon Dot Matrix - Premium"/>
    <n v="10"/>
    <n v="70"/>
    <n v="70"/>
    <s v="Return"/>
    <n v="13.92"/>
    <x v="19"/>
    <n v="139.19999999999999"/>
    <n v="560.79999999999995"/>
  </r>
  <r>
    <s v="Invoice"/>
    <n v="22908"/>
    <x v="39"/>
    <n v="118"/>
    <s v="First Trust Financial"/>
    <x v="1"/>
    <s v="Financial"/>
    <s v="C5103"/>
    <x v="0"/>
    <s v="Paper - Dot Matrix - 11 inches - Premium"/>
    <n v="20"/>
    <n v="30"/>
    <n v="30"/>
    <s v="Return"/>
    <n v="6.9"/>
    <x v="52"/>
    <n v="138"/>
    <n v="462"/>
  </r>
  <r>
    <s v="Invoice"/>
    <n v="22909"/>
    <x v="39"/>
    <n v="119"/>
    <s v="Federal Tech Mortgage Brokers"/>
    <x v="1"/>
    <s v="Financial"/>
    <s v="C5113"/>
    <x v="0"/>
    <s v="Black Toner Laser Printer"/>
    <n v="5"/>
    <n v="100"/>
    <n v="100"/>
    <s v="Premium"/>
    <n v="27.17"/>
    <x v="12"/>
    <n v="135.85000000000002"/>
    <n v="364.15"/>
  </r>
  <r>
    <s v="Invoice"/>
    <n v="22909"/>
    <x v="39"/>
    <n v="119"/>
    <s v="Federal Tech Mortgage Brokers"/>
    <x v="1"/>
    <s v="Financial"/>
    <s v="C5114"/>
    <x v="0"/>
    <s v="Color Toner Pack Laser Printer"/>
    <n v="5"/>
    <n v="140"/>
    <n v="140"/>
    <s v="Premium"/>
    <n v="34.299999999999997"/>
    <x v="19"/>
    <n v="171.5"/>
    <n v="528.5"/>
  </r>
  <r>
    <s v="Invoice"/>
    <n v="22909"/>
    <x v="39"/>
    <n v="119"/>
    <s v="Federal Tech Mortgage Brokers"/>
    <x v="1"/>
    <s v="Financial"/>
    <s v="C5106"/>
    <x v="0"/>
    <s v="Paper - Standard - 17 inches - Text Quality"/>
    <n v="50"/>
    <n v="25"/>
    <n v="25"/>
    <s v="Return"/>
    <n v="5.16"/>
    <x v="63"/>
    <n v="258"/>
    <n v="992"/>
  </r>
  <r>
    <s v="Invoice"/>
    <n v="22909"/>
    <x v="39"/>
    <n v="119"/>
    <s v="Federal Tech Mortgage Brokers"/>
    <x v="1"/>
    <s v="Financial"/>
    <s v="C5108"/>
    <x v="0"/>
    <s v="Paper - Standard - 17 inches - Photo Quality"/>
    <n v="50"/>
    <n v="24"/>
    <n v="24"/>
    <s v="Return"/>
    <n v="7.09"/>
    <x v="64"/>
    <n v="354.5"/>
    <n v="845.5"/>
  </r>
  <r>
    <s v="Invoice"/>
    <n v="22910"/>
    <x v="40"/>
    <n v="102"/>
    <s v="McKesson Auto Group"/>
    <x v="1"/>
    <s v="Automotive"/>
    <s v="P1309"/>
    <x v="1"/>
    <s v="Laser All-in-One - 11 inch Color High Speed"/>
    <n v="3"/>
    <n v="2100"/>
    <n v="2100"/>
    <s v="Premium"/>
    <n v="1155.3699999999999"/>
    <x v="68"/>
    <n v="3466.1099999999997"/>
    <n v="2833.8900000000003"/>
  </r>
  <r>
    <s v="Invoice"/>
    <n v="22910"/>
    <x v="40"/>
    <n v="102"/>
    <s v="McKesson Auto Group"/>
    <x v="1"/>
    <s v="Automotive"/>
    <s v="A2111"/>
    <x v="2"/>
    <s v="USB cable - 20 feet"/>
    <n v="3"/>
    <n v="30"/>
    <n v="30"/>
    <s v="Return"/>
    <n v="6.3"/>
    <x v="36"/>
    <n v="18.899999999999999"/>
    <n v="71.099999999999994"/>
  </r>
  <r>
    <s v="Invoice"/>
    <n v="22910"/>
    <x v="40"/>
    <n v="102"/>
    <s v="McKesson Auto Group"/>
    <x v="1"/>
    <s v="Automotive"/>
    <s v="A2114"/>
    <x v="2"/>
    <s v="Power cord - 20 feet"/>
    <n v="3"/>
    <n v="30"/>
    <n v="30"/>
    <s v="Return"/>
    <n v="11.59"/>
    <x v="36"/>
    <n v="34.769999999999996"/>
    <n v="55.230000000000004"/>
  </r>
  <r>
    <s v="Invoice"/>
    <n v="22910"/>
    <x v="40"/>
    <n v="102"/>
    <s v="McKesson Auto Group"/>
    <x v="1"/>
    <s v="Automotive"/>
    <s v="A2117"/>
    <x v="2"/>
    <s v="Power supply - Premium"/>
    <n v="3"/>
    <n v="60"/>
    <n v="60"/>
    <s v="Return"/>
    <n v="17.22"/>
    <x v="39"/>
    <n v="51.66"/>
    <n v="128.34"/>
  </r>
  <r>
    <s v="Invoice"/>
    <n v="22910"/>
    <x v="40"/>
    <n v="102"/>
    <s v="McKesson Auto Group"/>
    <x v="1"/>
    <s v="Automotive"/>
    <s v="A2119"/>
    <x v="2"/>
    <s v="Cleaning Kit - Laser Printer"/>
    <n v="1"/>
    <n v="250"/>
    <n v="250"/>
    <s v="Premium"/>
    <n v="93.81"/>
    <x v="21"/>
    <n v="93.81"/>
    <n v="156.19"/>
  </r>
  <r>
    <s v="Invoice"/>
    <n v="22911"/>
    <x v="41"/>
    <n v="110"/>
    <s v="Gulf Coast Motors"/>
    <x v="4"/>
    <s v="Automotive"/>
    <s v="C5113"/>
    <x v="0"/>
    <s v="Black Toner Laser Printer"/>
    <n v="10"/>
    <n v="100"/>
    <n v="100"/>
    <s v="Premium"/>
    <n v="27.17"/>
    <x v="8"/>
    <n v="271.70000000000005"/>
    <n v="728.3"/>
  </r>
  <r>
    <s v="Invoice"/>
    <n v="22911"/>
    <x v="41"/>
    <n v="110"/>
    <s v="Gulf Coast Motors"/>
    <x v="4"/>
    <s v="Automotive"/>
    <s v="C5114"/>
    <x v="0"/>
    <s v="Color Toner Pack Laser Printer"/>
    <n v="10"/>
    <n v="140"/>
    <n v="140"/>
    <s v="Premium"/>
    <n v="34.299999999999997"/>
    <x v="1"/>
    <n v="343"/>
    <n v="1057"/>
  </r>
  <r>
    <s v="Invoice"/>
    <n v="22911"/>
    <x v="41"/>
    <n v="110"/>
    <s v="Gulf Coast Motors"/>
    <x v="4"/>
    <s v="Automotive"/>
    <s v="C5109"/>
    <x v="0"/>
    <s v="Printer Ribbon Dot Matrix - Standard"/>
    <n v="24"/>
    <n v="50"/>
    <n v="50"/>
    <s v="Return"/>
    <n v="11.67"/>
    <x v="64"/>
    <n v="280.08"/>
    <n v="919.92000000000007"/>
  </r>
  <r>
    <s v="Invoice"/>
    <n v="22911"/>
    <x v="41"/>
    <n v="110"/>
    <s v="Gulf Coast Motors"/>
    <x v="4"/>
    <s v="Automotive"/>
    <s v="C5103"/>
    <x v="0"/>
    <s v="Paper - Dot Matrix - 11 inches - Premium"/>
    <n v="24"/>
    <n v="30"/>
    <n v="30"/>
    <s v="Return"/>
    <n v="6.9"/>
    <x v="67"/>
    <n v="165.60000000000002"/>
    <n v="554.4"/>
  </r>
  <r>
    <s v="Return"/>
    <n v="22912"/>
    <x v="41"/>
    <n v="101"/>
    <s v="Johnson Auto Group"/>
    <x v="1"/>
    <s v="Automotive"/>
    <s v="A2118"/>
    <x v="2"/>
    <s v="Cleaning Kit - Dot Matrix Printer"/>
    <n v="1"/>
    <n v="250"/>
    <n v="250"/>
    <s v="Premium"/>
    <n v="89.7"/>
    <x v="21"/>
    <n v="89.7"/>
    <n v="160.30000000000001"/>
  </r>
  <r>
    <s v="Invoice"/>
    <n v="22913"/>
    <x v="42"/>
    <n v="106"/>
    <s v="JS Automotive"/>
    <x v="0"/>
    <s v="Automotive"/>
    <s v="P1105"/>
    <x v="1"/>
    <s v="Dot Matrix Printer - 11 inch - High Speed"/>
    <n v="1"/>
    <n v="1500"/>
    <n v="1500"/>
    <s v="Premium"/>
    <n v="899.1"/>
    <x v="14"/>
    <n v="899.1"/>
    <n v="600.9"/>
  </r>
  <r>
    <s v="Invoice"/>
    <n v="22914"/>
    <x v="42"/>
    <n v="119"/>
    <s v="Federal Tech Mortgage Brokers"/>
    <x v="1"/>
    <s v="Financial"/>
    <s v="P1311"/>
    <x v="1"/>
    <s v="Laser All-in-One - 17 inch Color High Speed"/>
    <n v="1"/>
    <n v="2700"/>
    <n v="2700"/>
    <s v="Premium"/>
    <n v="1440.45"/>
    <x v="48"/>
    <n v="1440.45"/>
    <n v="1259.55"/>
  </r>
  <r>
    <s v="Invoice"/>
    <n v="22914"/>
    <x v="42"/>
    <n v="119"/>
    <s v="Federal Tech Mortgage Brokers"/>
    <x v="1"/>
    <s v="Financial"/>
    <s v="A2111"/>
    <x v="2"/>
    <s v="USB cable - 20 feet"/>
    <n v="1"/>
    <n v="30"/>
    <n v="30"/>
    <s v="Return"/>
    <n v="6.3"/>
    <x v="49"/>
    <n v="6.3"/>
    <n v="23.7"/>
  </r>
  <r>
    <s v="Invoice"/>
    <n v="22914"/>
    <x v="42"/>
    <n v="119"/>
    <s v="Federal Tech Mortgage Brokers"/>
    <x v="1"/>
    <s v="Financial"/>
    <s v="A2114"/>
    <x v="2"/>
    <s v="Power cord - 20 feet"/>
    <n v="1"/>
    <n v="30"/>
    <n v="30"/>
    <s v="Return"/>
    <n v="11.59"/>
    <x v="49"/>
    <n v="11.59"/>
    <n v="18.41"/>
  </r>
  <r>
    <s v="Invoice"/>
    <n v="22914"/>
    <x v="42"/>
    <n v="119"/>
    <s v="Federal Tech Mortgage Brokers"/>
    <x v="1"/>
    <s v="Financial"/>
    <s v="A2117"/>
    <x v="2"/>
    <s v="Power supply - Premium"/>
    <n v="1"/>
    <n v="60"/>
    <n v="60"/>
    <s v="Return"/>
    <n v="17.22"/>
    <x v="16"/>
    <n v="17.22"/>
    <n v="42.78"/>
  </r>
  <r>
    <s v="Invoice"/>
    <n v="22915"/>
    <x v="43"/>
    <n v="111"/>
    <s v="Birmingham Automotive Group"/>
    <x v="4"/>
    <s v="Automotive"/>
    <s v="C5111"/>
    <x v="0"/>
    <s v="Black Toner InkJet Printer"/>
    <n v="20"/>
    <n v="40"/>
    <n v="40"/>
    <s v="Return"/>
    <n v="5.4"/>
    <x v="58"/>
    <n v="108"/>
    <n v="692"/>
  </r>
  <r>
    <s v="Invoice"/>
    <n v="22915"/>
    <x v="43"/>
    <n v="111"/>
    <s v="Birmingham Automotive Group"/>
    <x v="4"/>
    <s v="Automotive"/>
    <s v="C5112"/>
    <x v="0"/>
    <s v="Color Toner Pack Inkjet Printer"/>
    <n v="20"/>
    <n v="70"/>
    <n v="70"/>
    <s v="Return"/>
    <n v="8.3699999999999992"/>
    <x v="1"/>
    <n v="167.39999999999998"/>
    <n v="1232.5999999999999"/>
  </r>
  <r>
    <s v="Return"/>
    <n v="22916"/>
    <x v="43"/>
    <n v="119"/>
    <s v="Federal Tech Mortgage Brokers"/>
    <x v="1"/>
    <s v="Financial"/>
    <s v="P1311"/>
    <x v="1"/>
    <s v="Laser All-in-One - 17 inch Color High Speed"/>
    <n v="1"/>
    <n v="2700"/>
    <n v="2700"/>
    <s v="Premium"/>
    <n v="1440.45"/>
    <x v="48"/>
    <n v="1440.45"/>
    <n v="1259.55"/>
  </r>
  <r>
    <s v="Invoice"/>
    <n v="22917"/>
    <x v="43"/>
    <n v="119"/>
    <s v="Federal Tech Mortgage Brokers"/>
    <x v="1"/>
    <s v="Financial"/>
    <s v="P1311"/>
    <x v="1"/>
    <s v="Laser All-in-One - 17 inch Color High Speed"/>
    <n v="1"/>
    <n v="2700"/>
    <n v="2700"/>
    <s v="Premium"/>
    <n v="1440.45"/>
    <x v="48"/>
    <n v="1440.45"/>
    <n v="1259.55"/>
  </r>
  <r>
    <s v="Invoice"/>
    <n v="22918"/>
    <x v="44"/>
    <n v="101"/>
    <s v="Johnson Auto Group"/>
    <x v="1"/>
    <s v="Automotive"/>
    <s v="C5103"/>
    <x v="0"/>
    <s v="Paper - Dot Matrix - 11 inches - Premium"/>
    <n v="250"/>
    <n v="24"/>
    <n v="24"/>
    <s v="Return"/>
    <n v="6.9"/>
    <x v="33"/>
    <n v="1725"/>
    <n v="4275"/>
  </r>
  <r>
    <s v="Invoice"/>
    <n v="22918"/>
    <x v="44"/>
    <n v="101"/>
    <s v="Johnson Auto Group"/>
    <x v="1"/>
    <s v="Automotive"/>
    <s v="C5110"/>
    <x v="0"/>
    <s v="Printer Ribbon Dot Matrix - Premium"/>
    <n v="25"/>
    <n v="70"/>
    <n v="70"/>
    <s v="Return"/>
    <n v="13.92"/>
    <x v="66"/>
    <n v="348"/>
    <n v="1402"/>
  </r>
  <r>
    <s v="Invoice"/>
    <n v="22919"/>
    <x v="44"/>
    <n v="102"/>
    <s v="McKesson Auto Group"/>
    <x v="1"/>
    <s v="Automotive"/>
    <s v="C5102"/>
    <x v="0"/>
    <s v="Paper - Dot Matrix - 17 inches - Standard"/>
    <n v="40"/>
    <n v="35"/>
    <n v="35"/>
    <s v="Return"/>
    <n v="6.37"/>
    <x v="1"/>
    <n v="254.8"/>
    <n v="1145.2"/>
  </r>
  <r>
    <s v="Invoice"/>
    <n v="22920"/>
    <x v="44"/>
    <n v="102"/>
    <s v="McKesson Auto Group"/>
    <x v="1"/>
    <s v="Automotive"/>
    <s v="C5110"/>
    <x v="0"/>
    <s v="Printer Ribbon Dot Matrix - Premium"/>
    <n v="5"/>
    <n v="70"/>
    <n v="70"/>
    <s v="Return"/>
    <n v="13.92"/>
    <x v="6"/>
    <n v="69.599999999999994"/>
    <n v="280.39999999999998"/>
  </r>
  <r>
    <s v="Invoice"/>
    <n v="22921"/>
    <x v="44"/>
    <n v="105"/>
    <s v="Jackson Motors"/>
    <x v="5"/>
    <s v="Automotive"/>
    <s v="C5103"/>
    <x v="0"/>
    <s v="Paper - Dot Matrix - 11 inches - Premium"/>
    <n v="120"/>
    <n v="24"/>
    <n v="24"/>
    <s v="Return"/>
    <n v="6.9"/>
    <x v="31"/>
    <n v="828"/>
    <n v="2052"/>
  </r>
  <r>
    <s v="Invoice"/>
    <n v="22921"/>
    <x v="44"/>
    <n v="105"/>
    <s v="Jackson Motors"/>
    <x v="5"/>
    <s v="Automotive"/>
    <s v="C5110"/>
    <x v="0"/>
    <s v="Printer Ribbon Dot Matrix - Premium"/>
    <n v="50"/>
    <n v="70"/>
    <n v="70"/>
    <s v="Return"/>
    <n v="13.92"/>
    <x v="34"/>
    <n v="696"/>
    <n v="2804"/>
  </r>
  <r>
    <s v="Invoice"/>
    <n v="22922"/>
    <x v="44"/>
    <n v="106"/>
    <s v="JS Automotive"/>
    <x v="0"/>
    <s v="Automotive"/>
    <s v="C5101"/>
    <x v="0"/>
    <s v="Paper - Dot Matrix - 11 inches - Standard"/>
    <n v="80"/>
    <n v="18"/>
    <n v="18"/>
    <s v="Return"/>
    <n v="4.58"/>
    <x v="0"/>
    <n v="366.4"/>
    <n v="1073.5999999999999"/>
  </r>
  <r>
    <s v="Invoice"/>
    <n v="22922"/>
    <x v="44"/>
    <n v="106"/>
    <s v="JS Automotive"/>
    <x v="0"/>
    <s v="Automotive"/>
    <s v="C5110"/>
    <x v="0"/>
    <s v="Printer Ribbon Dot Matrix - Premium"/>
    <n v="20"/>
    <n v="70"/>
    <n v="70"/>
    <s v="Return"/>
    <n v="13.92"/>
    <x v="1"/>
    <n v="278.39999999999998"/>
    <n v="1121.5999999999999"/>
  </r>
  <r>
    <s v="Invoice"/>
    <n v="22923"/>
    <x v="44"/>
    <n v="107"/>
    <s v="Erwin Mortgage"/>
    <x v="1"/>
    <s v="Financial"/>
    <s v="C5103"/>
    <x v="0"/>
    <s v="Paper - Dot Matrix - 11 inches - Premium"/>
    <n v="10"/>
    <n v="30"/>
    <n v="30"/>
    <s v="Return"/>
    <n v="6.9"/>
    <x v="2"/>
    <n v="69"/>
    <n v="231"/>
  </r>
  <r>
    <s v="Invoice"/>
    <n v="22924"/>
    <x v="44"/>
    <n v="107"/>
    <s v="Erwin Mortgage"/>
    <x v="1"/>
    <s v="Financial"/>
    <s v="C5113"/>
    <x v="0"/>
    <s v="Black Toner Laser Printer"/>
    <n v="1"/>
    <n v="100"/>
    <n v="100"/>
    <s v="Premium"/>
    <n v="27.17"/>
    <x v="41"/>
    <n v="27.17"/>
    <n v="72.83"/>
  </r>
  <r>
    <s v="Invoice"/>
    <n v="22924"/>
    <x v="44"/>
    <n v="107"/>
    <s v="Erwin Mortgage"/>
    <x v="1"/>
    <s v="Financial"/>
    <s v="C5110"/>
    <x v="0"/>
    <s v="Printer Ribbon Dot Matrix - Premium"/>
    <n v="2"/>
    <n v="70"/>
    <n v="70"/>
    <s v="Return"/>
    <n v="13.92"/>
    <x v="3"/>
    <n v="27.84"/>
    <n v="112.16"/>
  </r>
  <r>
    <s v="Invoice"/>
    <n v="22924"/>
    <x v="44"/>
    <n v="107"/>
    <s v="Erwin Mortgage"/>
    <x v="1"/>
    <s v="Financial"/>
    <s v="C5114"/>
    <x v="0"/>
    <s v="Color Toner Pack Laser Printer"/>
    <n v="1"/>
    <n v="140"/>
    <n v="140"/>
    <s v="Premium"/>
    <n v="34.299999999999997"/>
    <x v="3"/>
    <n v="34.299999999999997"/>
    <n v="105.7"/>
  </r>
  <r>
    <s v="Invoice"/>
    <n v="22925"/>
    <x v="44"/>
    <n v="112"/>
    <s v="Macon Financial Title Company"/>
    <x v="1"/>
    <s v="Financial"/>
    <s v="C5110"/>
    <x v="0"/>
    <s v="Printer Ribbon Dot Matrix - Premium"/>
    <n v="5"/>
    <n v="70"/>
    <n v="70"/>
    <s v="Return"/>
    <n v="13.92"/>
    <x v="6"/>
    <n v="69.599999999999994"/>
    <n v="280.39999999999998"/>
  </r>
  <r>
    <s v="Invoice"/>
    <n v="22925"/>
    <x v="44"/>
    <n v="112"/>
    <s v="Macon Financial Title Company"/>
    <x v="1"/>
    <s v="Financial"/>
    <s v="C5103"/>
    <x v="0"/>
    <s v="Paper - Dot Matrix - 11 inches - Premium"/>
    <n v="5"/>
    <n v="30"/>
    <n v="30"/>
    <s v="Return"/>
    <n v="6.9"/>
    <x v="7"/>
    <n v="34.5"/>
    <n v="115.5"/>
  </r>
  <r>
    <s v="Invoice"/>
    <n v="22926"/>
    <x v="44"/>
    <n v="113"/>
    <s v="Jefferson Mortgage"/>
    <x v="1"/>
    <s v="Financial"/>
    <s v="C5103"/>
    <x v="0"/>
    <s v="Paper - Dot Matrix - 11 inches - Premium"/>
    <n v="250"/>
    <n v="24"/>
    <n v="24"/>
    <s v="Return"/>
    <n v="6.9"/>
    <x v="33"/>
    <n v="1725"/>
    <n v="4275"/>
  </r>
  <r>
    <s v="Invoice"/>
    <n v="22926"/>
    <x v="44"/>
    <n v="113"/>
    <s v="Jefferson Mortgage"/>
    <x v="1"/>
    <s v="Financial"/>
    <s v="C5110"/>
    <x v="0"/>
    <s v="Printer Ribbon Dot Matrix - Premium"/>
    <n v="50"/>
    <n v="70"/>
    <n v="70"/>
    <s v="Return"/>
    <n v="13.92"/>
    <x v="34"/>
    <n v="696"/>
    <n v="2804"/>
  </r>
  <r>
    <s v="Invoice"/>
    <n v="22927"/>
    <x v="44"/>
    <n v="114"/>
    <s v="Godderis Automotive Group"/>
    <x v="2"/>
    <s v="Automotive"/>
    <s v="C5113"/>
    <x v="0"/>
    <s v="Black Toner Laser Printer"/>
    <n v="9"/>
    <n v="100"/>
    <n v="100"/>
    <s v="Premium"/>
    <n v="27.17"/>
    <x v="69"/>
    <n v="244.53000000000003"/>
    <n v="655.47"/>
  </r>
  <r>
    <s v="Invoice"/>
    <n v="22927"/>
    <x v="44"/>
    <n v="114"/>
    <s v="Godderis Automotive Group"/>
    <x v="2"/>
    <s v="Automotive"/>
    <s v="C5114"/>
    <x v="0"/>
    <s v="Color Toner Pack Laser Printer"/>
    <n v="7"/>
    <n v="140"/>
    <n v="140"/>
    <s v="Premium"/>
    <n v="34.299999999999997"/>
    <x v="61"/>
    <n v="240.09999999999997"/>
    <n v="739.90000000000009"/>
  </r>
  <r>
    <s v="Invoice"/>
    <n v="22927"/>
    <x v="44"/>
    <n v="114"/>
    <s v="Godderis Automotive Group"/>
    <x v="2"/>
    <s v="Automotive"/>
    <s v="C5106"/>
    <x v="0"/>
    <s v="Paper - Standard - 17 inches - Text Quality"/>
    <n v="14"/>
    <n v="25"/>
    <n v="25"/>
    <s v="Return"/>
    <n v="5.16"/>
    <x v="6"/>
    <n v="72.240000000000009"/>
    <n v="277.76"/>
  </r>
  <r>
    <s v="Invoice"/>
    <n v="22927"/>
    <x v="44"/>
    <n v="114"/>
    <s v="Godderis Automotive Group"/>
    <x v="2"/>
    <s v="Automotive"/>
    <s v="C5108"/>
    <x v="0"/>
    <s v="Paper - Standard - 17 inches - Photo Quality"/>
    <n v="23"/>
    <n v="24"/>
    <n v="24"/>
    <s v="Return"/>
    <n v="7.09"/>
    <x v="70"/>
    <n v="163.07"/>
    <n v="388.93"/>
  </r>
  <r>
    <s v="Invoice"/>
    <n v="22928"/>
    <x v="44"/>
    <n v="115"/>
    <s v="Briggs Motoring Company"/>
    <x v="0"/>
    <s v="Automotive"/>
    <s v="C5102"/>
    <x v="0"/>
    <s v="Paper - Dot Matrix - 17 inches - Standard"/>
    <n v="20"/>
    <n v="35"/>
    <n v="35"/>
    <s v="Return"/>
    <n v="6.37"/>
    <x v="19"/>
    <n v="127.4"/>
    <n v="572.6"/>
  </r>
  <r>
    <s v="Invoice"/>
    <n v="22928"/>
    <x v="44"/>
    <n v="115"/>
    <s v="Briggs Motoring Company"/>
    <x v="0"/>
    <s v="Automotive"/>
    <s v="C5110"/>
    <x v="0"/>
    <s v="Printer Ribbon Dot Matrix - Premium"/>
    <n v="3"/>
    <n v="70"/>
    <n v="70"/>
    <s v="Return"/>
    <n v="13.92"/>
    <x v="35"/>
    <n v="41.76"/>
    <n v="168.24"/>
  </r>
  <r>
    <s v="Invoice"/>
    <n v="22929"/>
    <x v="44"/>
    <n v="116"/>
    <s v="McAndrews Automotive"/>
    <x v="0"/>
    <s v="Automotive"/>
    <s v="C5103"/>
    <x v="0"/>
    <s v="Paper - Dot Matrix - 11 inches - Premium"/>
    <n v="50"/>
    <n v="30"/>
    <n v="30"/>
    <s v="Return"/>
    <n v="6.9"/>
    <x v="14"/>
    <n v="345"/>
    <n v="1155"/>
  </r>
  <r>
    <s v="Invoice"/>
    <n v="22929"/>
    <x v="44"/>
    <n v="116"/>
    <s v="McAndrews Automotive"/>
    <x v="0"/>
    <s v="Automotive"/>
    <s v="C5110"/>
    <x v="0"/>
    <s v="Printer Ribbon Dot Matrix - Premium"/>
    <n v="20"/>
    <n v="70"/>
    <n v="70"/>
    <s v="Return"/>
    <n v="13.92"/>
    <x v="1"/>
    <n v="278.39999999999998"/>
    <n v="1121.5999999999999"/>
  </r>
  <r>
    <s v="Invoice"/>
    <n v="22930"/>
    <x v="44"/>
    <n v="117"/>
    <s v="Sullivan Motors"/>
    <x v="1"/>
    <s v="Automotive"/>
    <s v="C5110"/>
    <x v="0"/>
    <s v="Printer Ribbon Dot Matrix - Premium"/>
    <n v="12"/>
    <n v="70"/>
    <n v="70"/>
    <s v="Return"/>
    <n v="13.92"/>
    <x v="4"/>
    <n v="167.04"/>
    <n v="672.96"/>
  </r>
  <r>
    <s v="Invoice"/>
    <n v="22930"/>
    <x v="44"/>
    <n v="117"/>
    <s v="Sullivan Motors"/>
    <x v="1"/>
    <s v="Automotive"/>
    <s v="C5103"/>
    <x v="0"/>
    <s v="Paper - Dot Matrix - 11 inches - Premium"/>
    <n v="12"/>
    <n v="30"/>
    <n v="30"/>
    <s v="Return"/>
    <n v="6.9"/>
    <x v="5"/>
    <n v="82.800000000000011"/>
    <n v="277.2"/>
  </r>
  <r>
    <s v="Invoice"/>
    <n v="22931"/>
    <x v="44"/>
    <n v="119"/>
    <s v="Federal Tech Mortgage Brokers"/>
    <x v="1"/>
    <s v="Financial"/>
    <s v="C5113"/>
    <x v="0"/>
    <s v="Black Toner Laser Printer"/>
    <n v="5"/>
    <n v="100"/>
    <n v="100"/>
    <s v="Premium"/>
    <n v="27.17"/>
    <x v="12"/>
    <n v="135.85000000000002"/>
    <n v="364.15"/>
  </r>
  <r>
    <s v="Invoice"/>
    <n v="22931"/>
    <x v="44"/>
    <n v="119"/>
    <s v="Federal Tech Mortgage Brokers"/>
    <x v="1"/>
    <s v="Financial"/>
    <s v="C5114"/>
    <x v="0"/>
    <s v="Color Toner Pack Laser Printer"/>
    <n v="5"/>
    <n v="140"/>
    <n v="140"/>
    <s v="Premium"/>
    <n v="34.299999999999997"/>
    <x v="19"/>
    <n v="171.5"/>
    <n v="528.5"/>
  </r>
  <r>
    <s v="Invoice"/>
    <n v="22931"/>
    <x v="44"/>
    <n v="119"/>
    <s v="Federal Tech Mortgage Brokers"/>
    <x v="1"/>
    <s v="Financial"/>
    <s v="C5106"/>
    <x v="0"/>
    <s v="Paper - Standard - 17 inches - Text Quality"/>
    <n v="50"/>
    <n v="25"/>
    <n v="25"/>
    <s v="Return"/>
    <n v="5.16"/>
    <x v="63"/>
    <n v="258"/>
    <n v="992"/>
  </r>
  <r>
    <s v="Invoice"/>
    <n v="22931"/>
    <x v="44"/>
    <n v="119"/>
    <s v="Federal Tech Mortgage Brokers"/>
    <x v="1"/>
    <s v="Financial"/>
    <s v="C5108"/>
    <x v="0"/>
    <s v="Paper - Standard - 17 inches - Photo Quality"/>
    <n v="50"/>
    <n v="24"/>
    <n v="24"/>
    <s v="Return"/>
    <n v="7.09"/>
    <x v="64"/>
    <n v="354.5"/>
    <n v="845.5"/>
  </r>
  <r>
    <s v="Invoice"/>
    <n v="22932"/>
    <x v="45"/>
    <n v="101"/>
    <s v="Johnson Auto Group"/>
    <x v="1"/>
    <s v="Automotive"/>
    <s v="P1309"/>
    <x v="1"/>
    <s v="Laser All-in-One - 11 inch Color High Speed"/>
    <n v="10"/>
    <n v="2100"/>
    <n v="2100"/>
    <s v="Premium"/>
    <n v="1155.3699999999999"/>
    <x v="71"/>
    <n v="11553.699999999999"/>
    <n v="9446.3000000000011"/>
  </r>
  <r>
    <s v="Invoice"/>
    <n v="22932"/>
    <x v="45"/>
    <n v="101"/>
    <s v="Johnson Auto Group"/>
    <x v="1"/>
    <s v="Automotive"/>
    <s v="A2111"/>
    <x v="2"/>
    <s v="USB cable - 20 feet"/>
    <n v="10"/>
    <n v="0"/>
    <n v="0"/>
    <s v="Return"/>
    <n v="6.3"/>
    <x v="15"/>
    <n v="63"/>
    <n v="-63"/>
  </r>
  <r>
    <s v="Invoice"/>
    <n v="22932"/>
    <x v="45"/>
    <n v="101"/>
    <s v="Johnson Auto Group"/>
    <x v="1"/>
    <s v="Automotive"/>
    <s v="A2114"/>
    <x v="2"/>
    <s v="Power cord - 20 feet"/>
    <n v="10"/>
    <n v="0"/>
    <n v="0"/>
    <s v="Return"/>
    <n v="11.59"/>
    <x v="15"/>
    <n v="115.9"/>
    <n v="-115.9"/>
  </r>
  <r>
    <s v="Invoice"/>
    <n v="22932"/>
    <x v="45"/>
    <n v="101"/>
    <s v="Johnson Auto Group"/>
    <x v="1"/>
    <s v="Automotive"/>
    <s v="A2117"/>
    <x v="2"/>
    <s v="Power supply - Premium"/>
    <n v="10"/>
    <n v="0"/>
    <n v="0"/>
    <s v="Return"/>
    <n v="17.22"/>
    <x v="15"/>
    <n v="172.2"/>
    <n v="-172.2"/>
  </r>
  <r>
    <s v="Invoice"/>
    <n v="22933"/>
    <x v="45"/>
    <n v="110"/>
    <s v="Gulf Coast Motors"/>
    <x v="4"/>
    <s v="Automotive"/>
    <s v="C5113"/>
    <x v="0"/>
    <s v="Black Toner Laser Printer"/>
    <n v="10"/>
    <n v="100"/>
    <n v="100"/>
    <s v="Premium"/>
    <n v="27.17"/>
    <x v="8"/>
    <n v="271.70000000000005"/>
    <n v="728.3"/>
  </r>
  <r>
    <s v="Invoice"/>
    <n v="22933"/>
    <x v="45"/>
    <n v="110"/>
    <s v="Gulf Coast Motors"/>
    <x v="4"/>
    <s v="Automotive"/>
    <s v="C5114"/>
    <x v="0"/>
    <s v="Color Toner Pack Laser Printer"/>
    <n v="10"/>
    <n v="140"/>
    <n v="140"/>
    <s v="Premium"/>
    <n v="34.299999999999997"/>
    <x v="1"/>
    <n v="343"/>
    <n v="1057"/>
  </r>
  <r>
    <s v="Invoice"/>
    <n v="22933"/>
    <x v="45"/>
    <n v="110"/>
    <s v="Gulf Coast Motors"/>
    <x v="4"/>
    <s v="Automotive"/>
    <s v="C5109"/>
    <x v="0"/>
    <s v="Printer Ribbon Dot Matrix - Standard"/>
    <n v="24"/>
    <n v="50"/>
    <n v="50"/>
    <s v="Return"/>
    <n v="11.67"/>
    <x v="64"/>
    <n v="280.08"/>
    <n v="919.92000000000007"/>
  </r>
  <r>
    <s v="Invoice"/>
    <n v="22933"/>
    <x v="45"/>
    <n v="110"/>
    <s v="Gulf Coast Motors"/>
    <x v="4"/>
    <s v="Automotive"/>
    <s v="C5103"/>
    <x v="0"/>
    <s v="Paper - Dot Matrix - 11 inches - Premium"/>
    <n v="24"/>
    <n v="30"/>
    <n v="30"/>
    <s v="Return"/>
    <n v="6.9"/>
    <x v="67"/>
    <n v="165.60000000000002"/>
    <n v="554.4"/>
  </r>
  <r>
    <s v="Invoice"/>
    <n v="22934"/>
    <x v="45"/>
    <n v="116"/>
    <s v="McAndrews Automotive"/>
    <x v="0"/>
    <s v="Automotive"/>
    <s v="P1308"/>
    <x v="1"/>
    <s v="Laser All-in-One - 11 inch B&amp;W High Speed"/>
    <n v="24"/>
    <n v="1800"/>
    <n v="1800"/>
    <s v="Premium"/>
    <n v="995.59"/>
    <x v="72"/>
    <n v="23894.16"/>
    <n v="19305.84"/>
  </r>
  <r>
    <s v="Invoice"/>
    <n v="22934"/>
    <x v="45"/>
    <n v="116"/>
    <s v="McAndrews Automotive"/>
    <x v="0"/>
    <s v="Automotive"/>
    <s v="A2111"/>
    <x v="2"/>
    <s v="USB cable - 20 feet"/>
    <n v="24"/>
    <n v="0"/>
    <n v="0"/>
    <s v="Return"/>
    <n v="6.3"/>
    <x v="15"/>
    <n v="151.19999999999999"/>
    <n v="-151.19999999999999"/>
  </r>
  <r>
    <s v="Invoice"/>
    <n v="22934"/>
    <x v="45"/>
    <n v="116"/>
    <s v="McAndrews Automotive"/>
    <x v="0"/>
    <s v="Automotive"/>
    <s v="A2114"/>
    <x v="2"/>
    <s v="Power cord - 20 feet"/>
    <n v="24"/>
    <n v="0"/>
    <n v="0"/>
    <s v="Return"/>
    <n v="11.59"/>
    <x v="15"/>
    <n v="278.15999999999997"/>
    <n v="-278.15999999999997"/>
  </r>
  <r>
    <s v="Invoice"/>
    <n v="22934"/>
    <x v="45"/>
    <n v="116"/>
    <s v="McAndrews Automotive"/>
    <x v="0"/>
    <s v="Automotive"/>
    <s v="A2117"/>
    <x v="2"/>
    <s v="Power supply - Premium"/>
    <n v="24"/>
    <n v="0"/>
    <n v="0"/>
    <s v="Return"/>
    <n v="17.22"/>
    <x v="15"/>
    <n v="413.28"/>
    <n v="-413.28"/>
  </r>
  <r>
    <s v="Invoice"/>
    <n v="22935"/>
    <x v="46"/>
    <n v="116"/>
    <s v="McAndrews Automotive"/>
    <x v="0"/>
    <s v="Automotive"/>
    <s v="P1308"/>
    <x v="1"/>
    <s v="Laser All-in-One - 11 inch B&amp;W High Speed"/>
    <n v="3"/>
    <n v="1800"/>
    <n v="1800"/>
    <s v="Premium"/>
    <n v="995.59"/>
    <x v="73"/>
    <n v="2986.77"/>
    <n v="2413.23"/>
  </r>
  <r>
    <s v="Return"/>
    <n v="22936"/>
    <x v="47"/>
    <n v="116"/>
    <s v="McAndrews Automotive"/>
    <x v="0"/>
    <s v="Automotive"/>
    <s v="P1308"/>
    <x v="1"/>
    <s v="Laser All-in-One - 11 inch B&amp;W High Speed"/>
    <n v="3"/>
    <n v="1800"/>
    <n v="1800"/>
    <s v="Premium"/>
    <n v="995.59"/>
    <x v="73"/>
    <n v="2986.77"/>
    <n v="2413.23"/>
  </r>
  <r>
    <s v="Invoice"/>
    <n v="22937"/>
    <x v="48"/>
    <n v="101"/>
    <s v="Johnson Auto Group"/>
    <x v="1"/>
    <s v="Automotive"/>
    <s v="C5103"/>
    <x v="0"/>
    <s v="Paper - Dot Matrix - 11 inches - Premium"/>
    <n v="250"/>
    <n v="24"/>
    <n v="24"/>
    <s v="Return"/>
    <n v="6.9"/>
    <x v="33"/>
    <n v="1725"/>
    <n v="4275"/>
  </r>
  <r>
    <s v="Invoice"/>
    <n v="22937"/>
    <x v="48"/>
    <n v="101"/>
    <s v="Johnson Auto Group"/>
    <x v="1"/>
    <s v="Automotive"/>
    <s v="C5110"/>
    <x v="0"/>
    <s v="Printer Ribbon Dot Matrix - Premium"/>
    <n v="25"/>
    <n v="70"/>
    <n v="70"/>
    <s v="Return"/>
    <n v="13.92"/>
    <x v="66"/>
    <n v="348"/>
    <n v="1402"/>
  </r>
  <r>
    <s v="Invoice"/>
    <n v="22938"/>
    <x v="48"/>
    <n v="105"/>
    <s v="Jackson Motors"/>
    <x v="5"/>
    <s v="Automotive"/>
    <s v="C5103"/>
    <x v="0"/>
    <s v="Paper - Dot Matrix - 11 inches - Premium"/>
    <n v="120"/>
    <n v="24"/>
    <n v="24"/>
    <s v="Return"/>
    <n v="6.9"/>
    <x v="31"/>
    <n v="828"/>
    <n v="2052"/>
  </r>
  <r>
    <s v="Invoice"/>
    <n v="22938"/>
    <x v="48"/>
    <n v="105"/>
    <s v="Jackson Motors"/>
    <x v="5"/>
    <s v="Automotive"/>
    <s v="C5110"/>
    <x v="0"/>
    <s v="Printer Ribbon Dot Matrix - Premium"/>
    <n v="50"/>
    <n v="70"/>
    <n v="70"/>
    <s v="Return"/>
    <n v="13.92"/>
    <x v="34"/>
    <n v="696"/>
    <n v="2804"/>
  </r>
  <r>
    <s v="Invoice"/>
    <n v="22939"/>
    <x v="48"/>
    <n v="106"/>
    <s v="JS Automotive"/>
    <x v="0"/>
    <s v="Automotive"/>
    <s v="C5101"/>
    <x v="0"/>
    <s v="Paper - Dot Matrix - 11 inches - Standard"/>
    <n v="80"/>
    <n v="18"/>
    <n v="18"/>
    <s v="Return"/>
    <n v="4.58"/>
    <x v="0"/>
    <n v="366.4"/>
    <n v="1073.5999999999999"/>
  </r>
  <r>
    <s v="Invoice"/>
    <n v="22939"/>
    <x v="48"/>
    <n v="106"/>
    <s v="JS Automotive"/>
    <x v="0"/>
    <s v="Automotive"/>
    <s v="C5110"/>
    <x v="0"/>
    <s v="Printer Ribbon Dot Matrix - Premium"/>
    <n v="20"/>
    <n v="70"/>
    <n v="70"/>
    <s v="Return"/>
    <n v="13.92"/>
    <x v="1"/>
    <n v="278.39999999999998"/>
    <n v="1121.5999999999999"/>
  </r>
  <r>
    <s v="Invoice"/>
    <n v="22940"/>
    <x v="48"/>
    <n v="107"/>
    <s v="Erwin Mortgage"/>
    <x v="1"/>
    <s v="Financial"/>
    <s v="C5103"/>
    <x v="0"/>
    <s v="Paper - Dot Matrix - 11 inches - Premium"/>
    <n v="10"/>
    <n v="30"/>
    <n v="30"/>
    <s v="Return"/>
    <n v="6.9"/>
    <x v="2"/>
    <n v="69"/>
    <n v="231"/>
  </r>
  <r>
    <s v="Invoice"/>
    <n v="22940"/>
    <x v="48"/>
    <n v="107"/>
    <s v="Erwin Mortgage"/>
    <x v="1"/>
    <s v="Financial"/>
    <s v="C5110"/>
    <x v="0"/>
    <s v="Printer Ribbon Dot Matrix - Premium"/>
    <n v="2"/>
    <n v="70"/>
    <n v="70"/>
    <s v="Return"/>
    <n v="13.92"/>
    <x v="3"/>
    <n v="27.84"/>
    <n v="112.16"/>
  </r>
  <r>
    <s v="Invoice"/>
    <n v="22941"/>
    <x v="48"/>
    <n v="108"/>
    <s v="O'Neil Motoring"/>
    <x v="3"/>
    <s v="Financial"/>
    <s v="C5113"/>
    <x v="0"/>
    <s v="Black Toner Laser Printer"/>
    <n v="20"/>
    <n v="100"/>
    <n v="100"/>
    <s v="Premium"/>
    <n v="27.17"/>
    <x v="56"/>
    <n v="543.40000000000009"/>
    <n v="1456.6"/>
  </r>
  <r>
    <s v="Invoice"/>
    <n v="22941"/>
    <x v="48"/>
    <n v="108"/>
    <s v="O'Neil Motoring"/>
    <x v="3"/>
    <s v="Financial"/>
    <s v="C5114"/>
    <x v="0"/>
    <s v="Color Toner Pack Laser Printer"/>
    <n v="20"/>
    <n v="140"/>
    <n v="140"/>
    <s v="Premium"/>
    <n v="34.299999999999997"/>
    <x v="57"/>
    <n v="686"/>
    <n v="2114"/>
  </r>
  <r>
    <s v="Invoice"/>
    <n v="22941"/>
    <x v="48"/>
    <n v="108"/>
    <s v="O'Neil Motoring"/>
    <x v="3"/>
    <s v="Financial"/>
    <s v="C5108"/>
    <x v="0"/>
    <s v="Paper - Standard - 17 inches - Photo Quality"/>
    <n v="100"/>
    <n v="19.200000000000003"/>
    <n v="19.200000000000003"/>
    <s v="Return"/>
    <n v="7.09"/>
    <x v="45"/>
    <n v="709"/>
    <n v="1211.0000000000002"/>
  </r>
  <r>
    <s v="Invoice"/>
    <n v="22942"/>
    <x v="48"/>
    <n v="112"/>
    <s v="Macon Financial Title Company"/>
    <x v="1"/>
    <s v="Financial"/>
    <s v="C5110"/>
    <x v="0"/>
    <s v="Printer Ribbon Dot Matrix - Premium"/>
    <n v="5"/>
    <n v="70"/>
    <n v="70"/>
    <s v="Return"/>
    <n v="13.92"/>
    <x v="6"/>
    <n v="69.599999999999994"/>
    <n v="280.39999999999998"/>
  </r>
  <r>
    <s v="Invoice"/>
    <n v="22942"/>
    <x v="48"/>
    <n v="112"/>
    <s v="Macon Financial Title Company"/>
    <x v="1"/>
    <s v="Financial"/>
    <s v="C5103"/>
    <x v="0"/>
    <s v="Paper - Dot Matrix - 11 inches - Premium"/>
    <n v="5"/>
    <n v="30"/>
    <n v="30"/>
    <s v="Return"/>
    <n v="6.9"/>
    <x v="7"/>
    <n v="34.5"/>
    <n v="115.5"/>
  </r>
  <r>
    <s v="Invoice"/>
    <n v="22943"/>
    <x v="48"/>
    <n v="113"/>
    <s v="Jefferson Mortgage"/>
    <x v="1"/>
    <s v="Financial"/>
    <s v="C5103"/>
    <x v="0"/>
    <s v="Paper - Dot Matrix - 11 inches - Premium"/>
    <n v="250"/>
    <n v="24"/>
    <n v="24"/>
    <s v="Return"/>
    <n v="6.9"/>
    <x v="33"/>
    <n v="1725"/>
    <n v="4275"/>
  </r>
  <r>
    <s v="Invoice"/>
    <n v="22943"/>
    <x v="48"/>
    <n v="113"/>
    <s v="Jefferson Mortgage"/>
    <x v="1"/>
    <s v="Financial"/>
    <s v="C5110"/>
    <x v="0"/>
    <s v="Printer Ribbon Dot Matrix - Premium"/>
    <n v="50"/>
    <n v="70"/>
    <n v="70"/>
    <s v="Return"/>
    <n v="13.92"/>
    <x v="34"/>
    <n v="696"/>
    <n v="2804"/>
  </r>
  <r>
    <s v="Invoice"/>
    <n v="22944"/>
    <x v="48"/>
    <n v="114"/>
    <s v="Godderis Automotive Group"/>
    <x v="2"/>
    <s v="Automotive"/>
    <s v="C5113"/>
    <x v="0"/>
    <s v="Black Toner Laser Printer"/>
    <n v="12"/>
    <n v="100"/>
    <n v="100"/>
    <s v="Premium"/>
    <n v="27.17"/>
    <x v="64"/>
    <n v="326.04000000000002"/>
    <n v="873.96"/>
  </r>
  <r>
    <s v="Invoice"/>
    <n v="22944"/>
    <x v="48"/>
    <n v="114"/>
    <s v="Godderis Automotive Group"/>
    <x v="2"/>
    <s v="Automotive"/>
    <s v="C5114"/>
    <x v="0"/>
    <s v="Color Toner Pack Laser Printer"/>
    <n v="7"/>
    <n v="140"/>
    <n v="140"/>
    <s v="Premium"/>
    <n v="34.299999999999997"/>
    <x v="61"/>
    <n v="240.09999999999997"/>
    <n v="739.90000000000009"/>
  </r>
  <r>
    <s v="Invoice"/>
    <n v="22944"/>
    <x v="48"/>
    <n v="114"/>
    <s v="Godderis Automotive Group"/>
    <x v="2"/>
    <s v="Automotive"/>
    <s v="C5106"/>
    <x v="0"/>
    <s v="Paper - Standard - 17 inches - Text Quality"/>
    <n v="20"/>
    <n v="25"/>
    <n v="25"/>
    <s v="Return"/>
    <n v="5.16"/>
    <x v="12"/>
    <n v="103.2"/>
    <n v="396.8"/>
  </r>
  <r>
    <s v="Invoice"/>
    <n v="22944"/>
    <x v="48"/>
    <n v="114"/>
    <s v="Godderis Automotive Group"/>
    <x v="2"/>
    <s v="Automotive"/>
    <s v="C5108"/>
    <x v="0"/>
    <s v="Paper - Standard - 17 inches - Photo Quality"/>
    <n v="17"/>
    <n v="24"/>
    <n v="24"/>
    <s v="Return"/>
    <n v="7.09"/>
    <x v="74"/>
    <n v="120.53"/>
    <n v="287.47000000000003"/>
  </r>
  <r>
    <s v="Invoice"/>
    <n v="22945"/>
    <x v="48"/>
    <n v="116"/>
    <s v="McAndrews Automotive"/>
    <x v="0"/>
    <s v="Automotive"/>
    <s v="C5103"/>
    <x v="0"/>
    <s v="Paper - Dot Matrix - 11 inches - Premium"/>
    <n v="50"/>
    <n v="30"/>
    <n v="30"/>
    <s v="Return"/>
    <n v="6.9"/>
    <x v="14"/>
    <n v="345"/>
    <n v="1155"/>
  </r>
  <r>
    <s v="Invoice"/>
    <n v="22945"/>
    <x v="48"/>
    <n v="116"/>
    <s v="McAndrews Automotive"/>
    <x v="0"/>
    <s v="Automotive"/>
    <s v="C5110"/>
    <x v="0"/>
    <s v="Printer Ribbon Dot Matrix - Premium"/>
    <n v="20"/>
    <n v="70"/>
    <n v="70"/>
    <s v="Return"/>
    <n v="13.92"/>
    <x v="1"/>
    <n v="278.39999999999998"/>
    <n v="1121.5999999999999"/>
  </r>
  <r>
    <s v="Invoice"/>
    <n v="22946"/>
    <x v="48"/>
    <n v="117"/>
    <s v="Sullivan Motors"/>
    <x v="1"/>
    <s v="Automotive"/>
    <s v="C5110"/>
    <x v="0"/>
    <s v="Printer Ribbon Dot Matrix - Premium"/>
    <n v="12"/>
    <n v="70"/>
    <n v="70"/>
    <s v="Return"/>
    <n v="13.92"/>
    <x v="4"/>
    <n v="167.04"/>
    <n v="672.96"/>
  </r>
  <r>
    <s v="Invoice"/>
    <n v="22946"/>
    <x v="48"/>
    <n v="117"/>
    <s v="Sullivan Motors"/>
    <x v="1"/>
    <s v="Automotive"/>
    <s v="C5103"/>
    <x v="0"/>
    <s v="Paper - Dot Matrix - 11 inches - Premium"/>
    <n v="12"/>
    <n v="30"/>
    <n v="30"/>
    <s v="Return"/>
    <n v="6.9"/>
    <x v="5"/>
    <n v="82.800000000000011"/>
    <n v="277.2"/>
  </r>
  <r>
    <s v="Invoice"/>
    <n v="22947"/>
    <x v="48"/>
    <n v="119"/>
    <s v="Federal Tech Mortgage Brokers"/>
    <x v="1"/>
    <s v="Financial"/>
    <s v="C5113"/>
    <x v="0"/>
    <s v="Black Toner Laser Printer"/>
    <n v="5"/>
    <n v="100"/>
    <n v="100"/>
    <s v="Premium"/>
    <n v="27.17"/>
    <x v="12"/>
    <n v="135.85000000000002"/>
    <n v="364.15"/>
  </r>
  <r>
    <s v="Invoice"/>
    <n v="22947"/>
    <x v="48"/>
    <n v="119"/>
    <s v="Federal Tech Mortgage Brokers"/>
    <x v="1"/>
    <s v="Financial"/>
    <s v="C5114"/>
    <x v="0"/>
    <s v="Color Toner Pack Laser Printer"/>
    <n v="5"/>
    <n v="140"/>
    <n v="140"/>
    <s v="Premium"/>
    <n v="34.299999999999997"/>
    <x v="19"/>
    <n v="171.5"/>
    <n v="528.5"/>
  </r>
  <r>
    <s v="Invoice"/>
    <n v="22947"/>
    <x v="48"/>
    <n v="119"/>
    <s v="Federal Tech Mortgage Brokers"/>
    <x v="1"/>
    <s v="Financial"/>
    <s v="C5106"/>
    <x v="0"/>
    <s v="Paper - Standard - 17 inches - Text Quality"/>
    <n v="50"/>
    <n v="25"/>
    <n v="25"/>
    <s v="Return"/>
    <n v="5.16"/>
    <x v="63"/>
    <n v="258"/>
    <n v="992"/>
  </r>
  <r>
    <s v="Invoice"/>
    <n v="22947"/>
    <x v="48"/>
    <n v="119"/>
    <s v="Federal Tech Mortgage Brokers"/>
    <x v="1"/>
    <s v="Financial"/>
    <s v="C5108"/>
    <x v="0"/>
    <s v="Paper - Standard - 17 inches - Photo Quality"/>
    <n v="50"/>
    <n v="24"/>
    <n v="24"/>
    <s v="Return"/>
    <n v="7.09"/>
    <x v="64"/>
    <n v="354.5"/>
    <n v="845.5"/>
  </r>
  <r>
    <s v="Invoice"/>
    <n v="22948"/>
    <x v="49"/>
    <n v="114"/>
    <s v="Godderis Automotive Group"/>
    <x v="2"/>
    <s v="Automotive"/>
    <s v="P1311"/>
    <x v="1"/>
    <s v="Laser All-in-One - 17 inch Color High Speed"/>
    <n v="1"/>
    <n v="2700"/>
    <n v="2700"/>
    <s v="Premium"/>
    <n v="1440.45"/>
    <x v="48"/>
    <n v="1440.45"/>
    <n v="1259.55"/>
  </r>
  <r>
    <s v="Invoice"/>
    <n v="22948"/>
    <x v="49"/>
    <n v="114"/>
    <s v="Godderis Automotive Group"/>
    <x v="2"/>
    <s v="Automotive"/>
    <s v="A2111"/>
    <x v="2"/>
    <s v="USB cable - 20 feet"/>
    <n v="1"/>
    <n v="30"/>
    <n v="30"/>
    <s v="Return"/>
    <n v="6.3"/>
    <x v="49"/>
    <n v="6.3"/>
    <n v="23.7"/>
  </r>
  <r>
    <s v="Invoice"/>
    <n v="22948"/>
    <x v="49"/>
    <n v="114"/>
    <s v="Godderis Automotive Group"/>
    <x v="2"/>
    <s v="Automotive"/>
    <s v="A2114"/>
    <x v="2"/>
    <s v="Power cord - 20 feet"/>
    <n v="1"/>
    <n v="30"/>
    <n v="30"/>
    <s v="Return"/>
    <n v="11.59"/>
    <x v="49"/>
    <n v="11.59"/>
    <n v="18.41"/>
  </r>
  <r>
    <s v="Invoice"/>
    <n v="22948"/>
    <x v="49"/>
    <n v="114"/>
    <s v="Godderis Automotive Group"/>
    <x v="2"/>
    <s v="Automotive"/>
    <s v="A2117"/>
    <x v="2"/>
    <s v="Power supply - Premium"/>
    <n v="1"/>
    <n v="60"/>
    <n v="60"/>
    <s v="Return"/>
    <n v="17.22"/>
    <x v="16"/>
    <n v="17.22"/>
    <n v="42.78"/>
  </r>
  <r>
    <s v="Invoice"/>
    <n v="22949"/>
    <x v="49"/>
    <n v="118"/>
    <s v="First Trust Financial"/>
    <x v="1"/>
    <s v="Financial"/>
    <s v="C5110"/>
    <x v="0"/>
    <s v="Printer Ribbon Dot Matrix - Premium"/>
    <n v="10"/>
    <n v="70"/>
    <n v="70"/>
    <s v="Return"/>
    <n v="13.92"/>
    <x v="19"/>
    <n v="139.19999999999999"/>
    <n v="560.79999999999995"/>
  </r>
  <r>
    <s v="Invoice"/>
    <n v="22949"/>
    <x v="49"/>
    <n v="118"/>
    <s v="First Trust Financial"/>
    <x v="1"/>
    <s v="Financial"/>
    <s v="C5103"/>
    <x v="0"/>
    <s v="Paper - Dot Matrix - 11 inches - Premium"/>
    <n v="20"/>
    <n v="30"/>
    <n v="30"/>
    <s v="Return"/>
    <n v="6.9"/>
    <x v="52"/>
    <n v="138"/>
    <n v="462"/>
  </r>
  <r>
    <s v="Invoice"/>
    <n v="22950"/>
    <x v="50"/>
    <n v="111"/>
    <s v="Birmingham Automotive Group"/>
    <x v="4"/>
    <s v="Automotive"/>
    <s v="C5111"/>
    <x v="0"/>
    <s v="Black Toner InkJet Printer"/>
    <n v="25"/>
    <n v="40"/>
    <n v="40"/>
    <s v="Return"/>
    <n v="5.4"/>
    <x v="8"/>
    <n v="135"/>
    <n v="865"/>
  </r>
  <r>
    <s v="Invoice"/>
    <n v="22950"/>
    <x v="50"/>
    <n v="111"/>
    <s v="Birmingham Automotive Group"/>
    <x v="4"/>
    <s v="Automotive"/>
    <s v="C5112"/>
    <x v="0"/>
    <s v="Color Toner Pack Inkjet Printer"/>
    <n v="25"/>
    <n v="70"/>
    <n v="70"/>
    <s v="Return"/>
    <n v="8.3699999999999992"/>
    <x v="66"/>
    <n v="209.24999999999997"/>
    <n v="1540.75"/>
  </r>
  <r>
    <s v="Invoice"/>
    <n v="22951"/>
    <x v="51"/>
    <n v="103"/>
    <s v="Hardman Financial Management"/>
    <x v="3"/>
    <s v="Financial"/>
    <s v="C5110"/>
    <x v="0"/>
    <s v="Printer Ribbon Dot Matrix - Premium"/>
    <n v="4"/>
    <n v="70"/>
    <n v="70"/>
    <s v="Return"/>
    <n v="13.92"/>
    <x v="50"/>
    <n v="55.68"/>
    <n v="224.32"/>
  </r>
  <r>
    <s v="Invoice"/>
    <n v="22951"/>
    <x v="51"/>
    <n v="103"/>
    <s v="Hardman Financial Management"/>
    <x v="3"/>
    <s v="Financial"/>
    <s v="C5103"/>
    <x v="0"/>
    <s v="Paper - Dot Matrix - 11 inches - Premium"/>
    <n v="4"/>
    <n v="30"/>
    <n v="30"/>
    <s v="Return"/>
    <n v="6.9"/>
    <x v="30"/>
    <n v="27.6"/>
    <n v="92.4"/>
  </r>
  <r>
    <s v="Invoice"/>
    <n v="22952"/>
    <x v="51"/>
    <n v="110"/>
    <s v="Gulf Coast Motors"/>
    <x v="4"/>
    <s v="Automotive"/>
    <s v="C5113"/>
    <x v="0"/>
    <s v="Black Toner Laser Printer"/>
    <n v="10"/>
    <n v="100"/>
    <n v="100"/>
    <s v="Premium"/>
    <n v="27.17"/>
    <x v="8"/>
    <n v="271.70000000000005"/>
    <n v="728.3"/>
  </r>
  <r>
    <s v="Invoice"/>
    <n v="22952"/>
    <x v="51"/>
    <n v="110"/>
    <s v="Gulf Coast Motors"/>
    <x v="4"/>
    <s v="Automotive"/>
    <s v="C5114"/>
    <x v="0"/>
    <s v="Color Toner Pack Laser Printer"/>
    <n v="10"/>
    <n v="140"/>
    <n v="140"/>
    <s v="Premium"/>
    <n v="34.299999999999997"/>
    <x v="1"/>
    <n v="343"/>
    <n v="1057"/>
  </r>
  <r>
    <s v="Invoice"/>
    <n v="22952"/>
    <x v="51"/>
    <n v="110"/>
    <s v="Gulf Coast Motors"/>
    <x v="4"/>
    <s v="Automotive"/>
    <s v="C5109"/>
    <x v="0"/>
    <s v="Printer Ribbon Dot Matrix - Standard"/>
    <n v="24"/>
    <n v="50"/>
    <n v="50"/>
    <s v="Return"/>
    <n v="11.67"/>
    <x v="64"/>
    <n v="280.08"/>
    <n v="919.92000000000007"/>
  </r>
  <r>
    <s v="Invoice"/>
    <n v="22952"/>
    <x v="51"/>
    <n v="110"/>
    <s v="Gulf Coast Motors"/>
    <x v="4"/>
    <s v="Automotive"/>
    <s v="C5103"/>
    <x v="0"/>
    <s v="Paper - Dot Matrix - 11 inches - Premium"/>
    <n v="24"/>
    <n v="30"/>
    <n v="30"/>
    <s v="Return"/>
    <n v="6.9"/>
    <x v="67"/>
    <n v="165.60000000000002"/>
    <n v="554.4"/>
  </r>
  <r>
    <s v="Invoice"/>
    <n v="22953"/>
    <x v="52"/>
    <n v="111"/>
    <s v="Birmingham Automotive Group"/>
    <x v="4"/>
    <s v="Automotive"/>
    <s v="C5111"/>
    <x v="0"/>
    <s v="Black Toner InkJet Printer"/>
    <n v="25"/>
    <n v="40"/>
    <n v="40"/>
    <s v="Return"/>
    <n v="5.4"/>
    <x v="8"/>
    <n v="135"/>
    <n v="865"/>
  </r>
  <r>
    <s v="Invoice"/>
    <n v="22953"/>
    <x v="52"/>
    <n v="111"/>
    <s v="Birmingham Automotive Group"/>
    <x v="4"/>
    <s v="Automotive"/>
    <s v="C5112"/>
    <x v="0"/>
    <s v="Color Toner Pack Inkjet Printer"/>
    <n v="25"/>
    <n v="70"/>
    <n v="70"/>
    <s v="Return"/>
    <n v="8.3699999999999992"/>
    <x v="66"/>
    <n v="209.24999999999997"/>
    <n v="1540.75"/>
  </r>
  <r>
    <s v="Invoice"/>
    <n v="22954"/>
    <x v="53"/>
    <n v="101"/>
    <s v="Johnson Auto Group"/>
    <x v="1"/>
    <s v="Automotive"/>
    <s v="C5103"/>
    <x v="0"/>
    <s v="Paper - Dot Matrix - 11 inches - Premium"/>
    <n v="250"/>
    <n v="24"/>
    <n v="24"/>
    <s v="Return"/>
    <n v="6.9"/>
    <x v="33"/>
    <n v="1725"/>
    <n v="4275"/>
  </r>
  <r>
    <s v="Invoice"/>
    <n v="22954"/>
    <x v="53"/>
    <n v="101"/>
    <s v="Johnson Auto Group"/>
    <x v="1"/>
    <s v="Automotive"/>
    <s v="C5110"/>
    <x v="0"/>
    <s v="Printer Ribbon Dot Matrix - Premium"/>
    <n v="25"/>
    <n v="70"/>
    <n v="70"/>
    <s v="Return"/>
    <n v="13.92"/>
    <x v="66"/>
    <n v="348"/>
    <n v="1402"/>
  </r>
  <r>
    <s v="Invoice"/>
    <n v="22954"/>
    <x v="53"/>
    <n v="101"/>
    <s v="Johnson Auto Group"/>
    <x v="1"/>
    <s v="Automotive"/>
    <s v="A2119"/>
    <x v="2"/>
    <s v="Cleaning Kit - Laser Printer"/>
    <n v="2"/>
    <n v="250"/>
    <n v="250"/>
    <s v="Premium"/>
    <n v="93.81"/>
    <x v="12"/>
    <n v="187.62"/>
    <n v="312.38"/>
  </r>
  <r>
    <s v="Invoice"/>
    <n v="22954"/>
    <x v="53"/>
    <n v="101"/>
    <s v="Johnson Auto Group"/>
    <x v="1"/>
    <s v="Automotive"/>
    <s v="C5105"/>
    <x v="0"/>
    <s v="Paper - Standard - 11 inches - Text Quality"/>
    <n v="100"/>
    <n v="12"/>
    <n v="12"/>
    <s v="Return"/>
    <n v="3.43"/>
    <x v="64"/>
    <n v="343"/>
    <n v="857"/>
  </r>
  <r>
    <s v="Invoice"/>
    <n v="22954"/>
    <x v="53"/>
    <n v="101"/>
    <s v="Johnson Auto Group"/>
    <x v="1"/>
    <s v="Automotive"/>
    <s v="C5113"/>
    <x v="0"/>
    <s v="Black Toner Laser Printer"/>
    <n v="10"/>
    <n v="100"/>
    <n v="100"/>
    <s v="Premium"/>
    <n v="27.17"/>
    <x v="8"/>
    <n v="271.70000000000005"/>
    <n v="728.3"/>
  </r>
  <r>
    <s v="Invoice"/>
    <n v="22954"/>
    <x v="53"/>
    <n v="101"/>
    <s v="Johnson Auto Group"/>
    <x v="1"/>
    <s v="Automotive"/>
    <s v="C5114"/>
    <x v="0"/>
    <s v="Color Toner Pack Laser Printer"/>
    <n v="10"/>
    <n v="140"/>
    <n v="140"/>
    <s v="Premium"/>
    <n v="34.299999999999997"/>
    <x v="1"/>
    <n v="343"/>
    <n v="1057"/>
  </r>
  <r>
    <s v="Invoice"/>
    <n v="22955"/>
    <x v="53"/>
    <n v="102"/>
    <s v="McKesson Auto Group"/>
    <x v="1"/>
    <s v="Automotive"/>
    <s v="C5102"/>
    <x v="0"/>
    <s v="Paper - Dot Matrix - 17 inches - Standard"/>
    <n v="40"/>
    <n v="35"/>
    <n v="35"/>
    <s v="Return"/>
    <n v="6.37"/>
    <x v="1"/>
    <n v="254.8"/>
    <n v="1145.2"/>
  </r>
  <r>
    <s v="Invoice"/>
    <n v="22955"/>
    <x v="53"/>
    <n v="102"/>
    <s v="McKesson Auto Group"/>
    <x v="1"/>
    <s v="Automotive"/>
    <s v="C5110"/>
    <x v="0"/>
    <s v="Printer Ribbon Dot Matrix - Premium"/>
    <n v="5"/>
    <n v="70"/>
    <n v="70"/>
    <s v="Return"/>
    <n v="13.92"/>
    <x v="6"/>
    <n v="69.599999999999994"/>
    <n v="280.39999999999998"/>
  </r>
  <r>
    <s v="Invoice"/>
    <n v="22955"/>
    <x v="53"/>
    <n v="102"/>
    <s v="McKesson Auto Group"/>
    <x v="1"/>
    <s v="Automotive"/>
    <s v="C5113"/>
    <x v="0"/>
    <s v="Black Toner Laser Printer"/>
    <n v="3"/>
    <n v="100"/>
    <n v="100"/>
    <s v="Premium"/>
    <n v="27.17"/>
    <x v="2"/>
    <n v="81.510000000000005"/>
    <n v="218.49"/>
  </r>
  <r>
    <s v="Invoice"/>
    <n v="22955"/>
    <x v="53"/>
    <n v="102"/>
    <s v="McKesson Auto Group"/>
    <x v="1"/>
    <s v="Automotive"/>
    <s v="C5114"/>
    <x v="0"/>
    <s v="Color Toner Pack Laser Printer"/>
    <n v="3"/>
    <n v="140"/>
    <n v="140"/>
    <s v="Premium"/>
    <n v="34.299999999999997"/>
    <x v="62"/>
    <n v="102.89999999999999"/>
    <n v="317.10000000000002"/>
  </r>
  <r>
    <s v="Invoice"/>
    <n v="22956"/>
    <x v="53"/>
    <n v="103"/>
    <s v="Hardman Financial Management"/>
    <x v="3"/>
    <s v="Financial"/>
    <s v="P1205"/>
    <x v="1"/>
    <s v="Inkjet All-in-One - Color - 11 inch"/>
    <n v="1"/>
    <n v="350"/>
    <n v="350"/>
    <s v="Premium"/>
    <n v="212.19"/>
    <x v="6"/>
    <n v="212.19"/>
    <n v="137.81"/>
  </r>
  <r>
    <s v="Invoice"/>
    <n v="22957"/>
    <x v="53"/>
    <n v="105"/>
    <s v="Jackson Motors"/>
    <x v="5"/>
    <s v="Automotive"/>
    <s v="C5103"/>
    <x v="0"/>
    <s v="Paper - Dot Matrix - 11 inches - Premium"/>
    <n v="120"/>
    <n v="24"/>
    <n v="24"/>
    <s v="Return"/>
    <n v="6.9"/>
    <x v="31"/>
    <n v="828"/>
    <n v="2052"/>
  </r>
  <r>
    <s v="Invoice"/>
    <n v="22957"/>
    <x v="53"/>
    <n v="105"/>
    <s v="Jackson Motors"/>
    <x v="5"/>
    <s v="Automotive"/>
    <s v="C5110"/>
    <x v="0"/>
    <s v="Printer Ribbon Dot Matrix - Premium"/>
    <n v="50"/>
    <n v="70"/>
    <n v="70"/>
    <s v="Return"/>
    <n v="13.92"/>
    <x v="34"/>
    <n v="696"/>
    <n v="2804"/>
  </r>
  <r>
    <s v="Invoice"/>
    <n v="22958"/>
    <x v="53"/>
    <n v="106"/>
    <s v="JS Automotive"/>
    <x v="0"/>
    <s v="Automotive"/>
    <s v="C5101"/>
    <x v="0"/>
    <s v="Paper - Dot Matrix - 11 inches - Standard"/>
    <n v="80"/>
    <n v="18"/>
    <n v="18"/>
    <s v="Return"/>
    <n v="4.58"/>
    <x v="0"/>
    <n v="366.4"/>
    <n v="1073.5999999999999"/>
  </r>
  <r>
    <s v="Invoice"/>
    <n v="22958"/>
    <x v="53"/>
    <n v="106"/>
    <s v="JS Automotive"/>
    <x v="0"/>
    <s v="Automotive"/>
    <s v="C5110"/>
    <x v="0"/>
    <s v="Printer Ribbon Dot Matrix - Premium"/>
    <n v="20"/>
    <n v="70"/>
    <n v="70"/>
    <s v="Return"/>
    <n v="13.92"/>
    <x v="1"/>
    <n v="278.39999999999998"/>
    <n v="1121.5999999999999"/>
  </r>
  <r>
    <s v="Invoice"/>
    <n v="22959"/>
    <x v="53"/>
    <n v="107"/>
    <s v="Erwin Mortgage"/>
    <x v="1"/>
    <s v="Financial"/>
    <s v="C5103"/>
    <x v="0"/>
    <s v="Paper - Dot Matrix - 11 inches - Premium"/>
    <n v="10"/>
    <n v="30"/>
    <n v="30"/>
    <s v="Return"/>
    <n v="6.9"/>
    <x v="2"/>
    <n v="69"/>
    <n v="231"/>
  </r>
  <r>
    <s v="Invoice"/>
    <n v="22960"/>
    <x v="53"/>
    <n v="107"/>
    <s v="Erwin Mortgage"/>
    <x v="1"/>
    <s v="Financial"/>
    <s v="C5113"/>
    <x v="0"/>
    <s v="Black Toner Laser Printer"/>
    <n v="1"/>
    <n v="100"/>
    <n v="100"/>
    <s v="Premium"/>
    <n v="27.17"/>
    <x v="41"/>
    <n v="27.17"/>
    <n v="72.83"/>
  </r>
  <r>
    <s v="Invoice"/>
    <n v="22960"/>
    <x v="53"/>
    <n v="107"/>
    <s v="Erwin Mortgage"/>
    <x v="1"/>
    <s v="Financial"/>
    <s v="C5110"/>
    <x v="0"/>
    <s v="Printer Ribbon Dot Matrix - Premium"/>
    <n v="2"/>
    <n v="70"/>
    <n v="70"/>
    <s v="Return"/>
    <n v="13.92"/>
    <x v="3"/>
    <n v="27.84"/>
    <n v="112.16"/>
  </r>
  <r>
    <s v="Invoice"/>
    <n v="22960"/>
    <x v="53"/>
    <n v="107"/>
    <s v="Erwin Mortgage"/>
    <x v="1"/>
    <s v="Financial"/>
    <s v="C5114"/>
    <x v="0"/>
    <s v="Color Toner Pack Laser Printer"/>
    <n v="1"/>
    <n v="140"/>
    <n v="140"/>
    <s v="Premium"/>
    <n v="34.299999999999997"/>
    <x v="3"/>
    <n v="34.299999999999997"/>
    <n v="105.7"/>
  </r>
  <r>
    <s v="Invoice"/>
    <n v="22961"/>
    <x v="53"/>
    <n v="112"/>
    <s v="Macon Financial Title Company"/>
    <x v="1"/>
    <s v="Financial"/>
    <s v="C5103"/>
    <x v="0"/>
    <s v="Paper - Dot Matrix - 11 inches - Premium"/>
    <n v="5"/>
    <n v="30"/>
    <n v="30"/>
    <s v="Return"/>
    <n v="6.9"/>
    <x v="7"/>
    <n v="34.5"/>
    <n v="115.5"/>
  </r>
  <r>
    <s v="Invoice"/>
    <n v="22961"/>
    <x v="53"/>
    <n v="112"/>
    <s v="Macon Financial Title Company"/>
    <x v="1"/>
    <s v="Financial"/>
    <s v="C5110"/>
    <x v="0"/>
    <s v="Printer Ribbon Dot Matrix - Premium"/>
    <n v="5"/>
    <n v="70"/>
    <n v="70"/>
    <s v="Return"/>
    <n v="13.92"/>
    <x v="6"/>
    <n v="69.599999999999994"/>
    <n v="280.39999999999998"/>
  </r>
  <r>
    <s v="Invoice"/>
    <n v="22962"/>
    <x v="53"/>
    <n v="113"/>
    <s v="Jefferson Mortgage"/>
    <x v="1"/>
    <s v="Financial"/>
    <s v="C5103"/>
    <x v="0"/>
    <s v="Paper - Dot Matrix - 11 inches - Premium"/>
    <n v="250"/>
    <n v="24"/>
    <n v="24"/>
    <s v="Return"/>
    <n v="6.9"/>
    <x v="33"/>
    <n v="1725"/>
    <n v="4275"/>
  </r>
  <r>
    <s v="Invoice"/>
    <n v="22962"/>
    <x v="53"/>
    <n v="113"/>
    <s v="Jefferson Mortgage"/>
    <x v="1"/>
    <s v="Financial"/>
    <s v="C5110"/>
    <x v="0"/>
    <s v="Printer Ribbon Dot Matrix - Premium"/>
    <n v="50"/>
    <n v="70"/>
    <n v="70"/>
    <s v="Return"/>
    <n v="13.92"/>
    <x v="34"/>
    <n v="696"/>
    <n v="2804"/>
  </r>
  <r>
    <s v="Invoice"/>
    <n v="22962"/>
    <x v="53"/>
    <n v="113"/>
    <s v="Jefferson Mortgage"/>
    <x v="1"/>
    <s v="Financial"/>
    <s v="A2118"/>
    <x v="2"/>
    <s v="Cleaning Kit - Dot Matrix Printer"/>
    <n v="2"/>
    <n v="250"/>
    <n v="250"/>
    <s v="Premium"/>
    <n v="89.7"/>
    <x v="12"/>
    <n v="179.4"/>
    <n v="320.60000000000002"/>
  </r>
  <r>
    <s v="Invoice"/>
    <n v="22963"/>
    <x v="53"/>
    <n v="114"/>
    <s v="Godderis Automotive Group"/>
    <x v="2"/>
    <s v="Automotive"/>
    <s v="C5113"/>
    <x v="0"/>
    <s v="Black Toner Laser Printer"/>
    <n v="3"/>
    <n v="100"/>
    <n v="100"/>
    <s v="Premium"/>
    <n v="27.17"/>
    <x v="2"/>
    <n v="81.510000000000005"/>
    <n v="218.49"/>
  </r>
  <r>
    <s v="Invoice"/>
    <n v="22963"/>
    <x v="53"/>
    <n v="114"/>
    <s v="Godderis Automotive Group"/>
    <x v="2"/>
    <s v="Automotive"/>
    <s v="C5114"/>
    <x v="0"/>
    <s v="Color Toner Pack Laser Printer"/>
    <n v="2"/>
    <n v="140"/>
    <n v="140"/>
    <s v="Premium"/>
    <n v="34.299999999999997"/>
    <x v="50"/>
    <n v="68.599999999999994"/>
    <n v="211.4"/>
  </r>
  <r>
    <s v="Invoice"/>
    <n v="22963"/>
    <x v="53"/>
    <n v="114"/>
    <s v="Godderis Automotive Group"/>
    <x v="2"/>
    <s v="Automotive"/>
    <s v="C5106"/>
    <x v="0"/>
    <s v="Paper - Standard - 17 inches - Text Quality"/>
    <n v="16"/>
    <n v="25"/>
    <n v="25"/>
    <s v="Return"/>
    <n v="5.16"/>
    <x v="22"/>
    <n v="82.56"/>
    <n v="317.44"/>
  </r>
  <r>
    <s v="Invoice"/>
    <n v="22963"/>
    <x v="53"/>
    <n v="114"/>
    <s v="Godderis Automotive Group"/>
    <x v="2"/>
    <s v="Automotive"/>
    <s v="C5108"/>
    <x v="0"/>
    <s v="Paper - Standard - 17 inches - Photo Quality"/>
    <n v="21"/>
    <n v="24"/>
    <n v="24"/>
    <s v="Return"/>
    <n v="7.09"/>
    <x v="75"/>
    <n v="148.88999999999999"/>
    <n v="355.11"/>
  </r>
  <r>
    <s v="Invoice"/>
    <n v="22963"/>
    <x v="53"/>
    <n v="114"/>
    <s v="Godderis Automotive Group"/>
    <x v="2"/>
    <s v="Automotive"/>
    <s v="A2119"/>
    <x v="2"/>
    <s v="Cleaning Kit - Laser Printer"/>
    <n v="1"/>
    <n v="250"/>
    <n v="250"/>
    <s v="Premium"/>
    <n v="93.81"/>
    <x v="21"/>
    <n v="93.81"/>
    <n v="156.19"/>
  </r>
  <r>
    <s v="Invoice"/>
    <n v="22964"/>
    <x v="53"/>
    <n v="115"/>
    <s v="Briggs Motoring Company"/>
    <x v="0"/>
    <s v="Automotive"/>
    <s v="P1307"/>
    <x v="1"/>
    <s v="Laser Printer - 17 inch - Color - High Speed"/>
    <n v="2"/>
    <n v="2400"/>
    <n v="2400"/>
    <s v="Premium"/>
    <n v="1320.2"/>
    <x v="76"/>
    <n v="2640.4"/>
    <n v="2159.6"/>
  </r>
  <r>
    <s v="Invoice"/>
    <n v="22965"/>
    <x v="53"/>
    <n v="115"/>
    <s v="Briggs Motoring Company"/>
    <x v="0"/>
    <s v="Automotive"/>
    <s v="C5102"/>
    <x v="0"/>
    <s v="Paper - Dot Matrix - 17 inches - Standard"/>
    <n v="20"/>
    <n v="35"/>
    <n v="35"/>
    <s v="Return"/>
    <n v="6.37"/>
    <x v="19"/>
    <n v="127.4"/>
    <n v="572.6"/>
  </r>
  <r>
    <s v="Invoice"/>
    <n v="22965"/>
    <x v="53"/>
    <n v="115"/>
    <s v="Briggs Motoring Company"/>
    <x v="0"/>
    <s v="Automotive"/>
    <s v="A2111"/>
    <x v="2"/>
    <s v="USB cable - 20 feet"/>
    <n v="2"/>
    <n v="30"/>
    <n v="30"/>
    <s v="Return"/>
    <n v="6.3"/>
    <x v="16"/>
    <n v="12.6"/>
    <n v="47.4"/>
  </r>
  <r>
    <s v="Invoice"/>
    <n v="22965"/>
    <x v="53"/>
    <n v="115"/>
    <s v="Briggs Motoring Company"/>
    <x v="0"/>
    <s v="Automotive"/>
    <s v="C5110"/>
    <x v="0"/>
    <s v="Printer Ribbon Dot Matrix - Premium"/>
    <n v="5"/>
    <n v="70"/>
    <n v="70"/>
    <s v="Return"/>
    <n v="13.92"/>
    <x v="6"/>
    <n v="69.599999999999994"/>
    <n v="280.39999999999998"/>
  </r>
  <r>
    <s v="Invoice"/>
    <n v="22965"/>
    <x v="53"/>
    <n v="115"/>
    <s v="Briggs Motoring Company"/>
    <x v="0"/>
    <s v="Automotive"/>
    <s v="A2114"/>
    <x v="2"/>
    <s v="Power cord - 20 feet"/>
    <n v="2"/>
    <n v="30"/>
    <n v="30"/>
    <s v="Return"/>
    <n v="11.59"/>
    <x v="16"/>
    <n v="23.18"/>
    <n v="36.82"/>
  </r>
  <r>
    <s v="Invoice"/>
    <n v="22965"/>
    <x v="53"/>
    <n v="115"/>
    <s v="Briggs Motoring Company"/>
    <x v="0"/>
    <s v="Automotive"/>
    <s v="A2117"/>
    <x v="2"/>
    <s v="Power supply - Premium"/>
    <n v="2"/>
    <n v="60"/>
    <n v="60"/>
    <s v="Return"/>
    <n v="17.22"/>
    <x v="30"/>
    <n v="34.44"/>
    <n v="85.56"/>
  </r>
  <r>
    <s v="Invoice"/>
    <n v="22965"/>
    <x v="53"/>
    <n v="115"/>
    <s v="Briggs Motoring Company"/>
    <x v="0"/>
    <s v="Automotive"/>
    <s v="A2119"/>
    <x v="2"/>
    <s v="Cleaning Kit - Laser Printer"/>
    <n v="1"/>
    <n v="250"/>
    <n v="250"/>
    <s v="Premium"/>
    <n v="93.81"/>
    <x v="21"/>
    <n v="93.81"/>
    <n v="156.19"/>
  </r>
  <r>
    <s v="Invoice"/>
    <n v="22966"/>
    <x v="53"/>
    <n v="116"/>
    <s v="McAndrews Automotive"/>
    <x v="0"/>
    <s v="Automotive"/>
    <s v="C5103"/>
    <x v="0"/>
    <s v="Paper - Dot Matrix - 11 inches - Premium"/>
    <n v="50"/>
    <n v="30"/>
    <n v="30"/>
    <s v="Return"/>
    <n v="6.9"/>
    <x v="14"/>
    <n v="345"/>
    <n v="1155"/>
  </r>
  <r>
    <s v="Invoice"/>
    <n v="22966"/>
    <x v="53"/>
    <n v="116"/>
    <s v="McAndrews Automotive"/>
    <x v="0"/>
    <s v="Automotive"/>
    <s v="C5110"/>
    <x v="0"/>
    <s v="Printer Ribbon Dot Matrix - Premium"/>
    <n v="20"/>
    <n v="70"/>
    <n v="70"/>
    <s v="Return"/>
    <n v="13.92"/>
    <x v="1"/>
    <n v="278.39999999999998"/>
    <n v="1121.5999999999999"/>
  </r>
  <r>
    <s v="Invoice"/>
    <n v="22966"/>
    <x v="53"/>
    <n v="116"/>
    <s v="McAndrews Automotive"/>
    <x v="0"/>
    <s v="Automotive"/>
    <s v="A2119"/>
    <x v="2"/>
    <s v="Cleaning Kit - Laser Printer"/>
    <n v="2"/>
    <n v="250"/>
    <n v="250"/>
    <s v="Premium"/>
    <n v="93.81"/>
    <x v="12"/>
    <n v="187.62"/>
    <n v="312.38"/>
  </r>
  <r>
    <s v="Invoice"/>
    <n v="22966"/>
    <x v="53"/>
    <n v="116"/>
    <s v="McAndrews Automotive"/>
    <x v="0"/>
    <s v="Automotive"/>
    <s v="C5105"/>
    <x v="0"/>
    <s v="Paper - Standard - 11 inches - Text Quality"/>
    <n v="100"/>
    <n v="12"/>
    <n v="12"/>
    <s v="Return"/>
    <n v="3.43"/>
    <x v="64"/>
    <n v="343"/>
    <n v="857"/>
  </r>
  <r>
    <s v="Invoice"/>
    <n v="22966"/>
    <x v="53"/>
    <n v="116"/>
    <s v="McAndrews Automotive"/>
    <x v="0"/>
    <s v="Automotive"/>
    <s v="C5113"/>
    <x v="0"/>
    <s v="Black Toner Laser Printer"/>
    <n v="25"/>
    <n v="100"/>
    <n v="100"/>
    <s v="Premium"/>
    <n v="27.17"/>
    <x v="77"/>
    <n v="679.25"/>
    <n v="1820.75"/>
  </r>
  <r>
    <s v="Invoice"/>
    <n v="22967"/>
    <x v="53"/>
    <n v="117"/>
    <s v="Sullivan Motors"/>
    <x v="1"/>
    <s v="Automotive"/>
    <s v="C5103"/>
    <x v="0"/>
    <s v="Paper - Dot Matrix - 11 inches - Premium"/>
    <n v="12"/>
    <n v="30"/>
    <n v="30"/>
    <s v="Return"/>
    <n v="6.9"/>
    <x v="5"/>
    <n v="82.800000000000011"/>
    <n v="277.2"/>
  </r>
  <r>
    <s v="Invoice"/>
    <n v="22967"/>
    <x v="53"/>
    <n v="117"/>
    <s v="Sullivan Motors"/>
    <x v="1"/>
    <s v="Automotive"/>
    <s v="C5110"/>
    <x v="0"/>
    <s v="Printer Ribbon Dot Matrix - Premium"/>
    <n v="12"/>
    <n v="70"/>
    <n v="70"/>
    <s v="Return"/>
    <n v="13.92"/>
    <x v="4"/>
    <n v="167.04"/>
    <n v="672.96"/>
  </r>
  <r>
    <s v="Invoice"/>
    <n v="22968"/>
    <x v="53"/>
    <n v="118"/>
    <s v="First Trust Financial"/>
    <x v="1"/>
    <s v="Financial"/>
    <s v="P1205"/>
    <x v="1"/>
    <s v="Inkjet All-in-One - Color - 11 inch"/>
    <n v="10"/>
    <n v="350"/>
    <n v="350"/>
    <s v="Premium"/>
    <n v="212.19"/>
    <x v="34"/>
    <n v="2121.9"/>
    <n v="1378.1"/>
  </r>
  <r>
    <s v="Invoice"/>
    <n v="22969"/>
    <x v="53"/>
    <n v="119"/>
    <s v="Federal Tech Mortgage Brokers"/>
    <x v="1"/>
    <s v="Financial"/>
    <s v="C5113"/>
    <x v="0"/>
    <s v="Black Toner Laser Printer"/>
    <n v="5"/>
    <n v="100"/>
    <n v="100"/>
    <s v="Premium"/>
    <n v="27.17"/>
    <x v="12"/>
    <n v="135.85000000000002"/>
    <n v="364.15"/>
  </r>
  <r>
    <s v="Invoice"/>
    <n v="22969"/>
    <x v="53"/>
    <n v="119"/>
    <s v="Federal Tech Mortgage Brokers"/>
    <x v="1"/>
    <s v="Financial"/>
    <s v="C5114"/>
    <x v="0"/>
    <s v="Color Toner Pack Laser Printer"/>
    <n v="5"/>
    <n v="140"/>
    <n v="140"/>
    <s v="Premium"/>
    <n v="34.299999999999997"/>
    <x v="19"/>
    <n v="171.5"/>
    <n v="528.5"/>
  </r>
  <r>
    <s v="Invoice"/>
    <n v="22969"/>
    <x v="53"/>
    <n v="119"/>
    <s v="Federal Tech Mortgage Brokers"/>
    <x v="1"/>
    <s v="Financial"/>
    <s v="C5106"/>
    <x v="0"/>
    <s v="Paper - Standard - 17 inches - Text Quality"/>
    <n v="5"/>
    <n v="25"/>
    <n v="25"/>
    <s v="Return"/>
    <n v="5.16"/>
    <x v="55"/>
    <n v="25.8"/>
    <n v="99.2"/>
  </r>
  <r>
    <s v="Invoice"/>
    <n v="22969"/>
    <x v="53"/>
    <n v="119"/>
    <s v="Federal Tech Mortgage Brokers"/>
    <x v="1"/>
    <s v="Financial"/>
    <s v="C5108"/>
    <x v="0"/>
    <s v="Paper - Standard - 17 inches - Photo Quality"/>
    <n v="5"/>
    <n v="24"/>
    <n v="24"/>
    <s v="Return"/>
    <n v="7.09"/>
    <x v="30"/>
    <n v="35.450000000000003"/>
    <n v="84.55"/>
  </r>
  <r>
    <s v="Invoice"/>
    <n v="22969"/>
    <x v="53"/>
    <n v="119"/>
    <s v="Federal Tech Mortgage Brokers"/>
    <x v="1"/>
    <s v="Financial"/>
    <s v="A2119"/>
    <x v="2"/>
    <s v="Cleaning Kit - Laser Printer"/>
    <n v="1"/>
    <n v="250"/>
    <n v="250"/>
    <s v="Premium"/>
    <n v="93.81"/>
    <x v="21"/>
    <n v="93.81"/>
    <n v="156.19"/>
  </r>
  <r>
    <s v="Invoice"/>
    <n v="22970"/>
    <x v="54"/>
    <n v="103"/>
    <s v="Hardman Financial Management"/>
    <x v="3"/>
    <s v="Financial"/>
    <s v="A2111"/>
    <x v="2"/>
    <s v="USB cable - 20 feet"/>
    <n v="1"/>
    <n v="30"/>
    <n v="30"/>
    <s v="Return"/>
    <n v="6.3"/>
    <x v="49"/>
    <n v="6.3"/>
    <n v="23.7"/>
  </r>
  <r>
    <s v="Invoice"/>
    <n v="22970"/>
    <x v="54"/>
    <n v="103"/>
    <s v="Hardman Financial Management"/>
    <x v="3"/>
    <s v="Financial"/>
    <s v="A2114"/>
    <x v="2"/>
    <s v="Power cord - 20 feet"/>
    <n v="1"/>
    <n v="30"/>
    <n v="30"/>
    <s v="Return"/>
    <n v="11.59"/>
    <x v="49"/>
    <n v="11.59"/>
    <n v="18.41"/>
  </r>
  <r>
    <s v="Invoice"/>
    <n v="22970"/>
    <x v="54"/>
    <n v="103"/>
    <s v="Hardman Financial Management"/>
    <x v="3"/>
    <s v="Financial"/>
    <s v="A2116"/>
    <x v="2"/>
    <s v="Power supply - Standard"/>
    <n v="1"/>
    <n v="40"/>
    <n v="40"/>
    <s v="Return"/>
    <n v="12.33"/>
    <x v="10"/>
    <n v="12.33"/>
    <n v="27.67"/>
  </r>
  <r>
    <s v="Invoice"/>
    <n v="22971"/>
    <x v="54"/>
    <n v="118"/>
    <s v="First Trust Financial"/>
    <x v="1"/>
    <s v="Financial"/>
    <s v="A2111"/>
    <x v="2"/>
    <s v="USB cable - 20 feet"/>
    <n v="10"/>
    <n v="30"/>
    <n v="30"/>
    <s v="Return"/>
    <n v="6.3"/>
    <x v="2"/>
    <n v="63"/>
    <n v="237"/>
  </r>
  <r>
    <s v="Invoice"/>
    <n v="22971"/>
    <x v="54"/>
    <n v="118"/>
    <s v="First Trust Financial"/>
    <x v="1"/>
    <s v="Financial"/>
    <s v="A2114"/>
    <x v="2"/>
    <s v="Power cord - 20 feet"/>
    <n v="10"/>
    <n v="30"/>
    <n v="30"/>
    <s v="Return"/>
    <n v="11.59"/>
    <x v="2"/>
    <n v="115.9"/>
    <n v="184.1"/>
  </r>
  <r>
    <s v="Invoice"/>
    <n v="22971"/>
    <x v="54"/>
    <n v="118"/>
    <s v="First Trust Financial"/>
    <x v="1"/>
    <s v="Financial"/>
    <s v="A2116"/>
    <x v="2"/>
    <s v="Power supply - Standard"/>
    <n v="10"/>
    <n v="40"/>
    <n v="40"/>
    <s v="Return"/>
    <n v="12.33"/>
    <x v="22"/>
    <n v="123.3"/>
    <n v="276.7"/>
  </r>
  <r>
    <s v="Return"/>
    <n v="22972"/>
    <x v="55"/>
    <n v="118"/>
    <s v="First Trust Financial"/>
    <x v="1"/>
    <s v="Financial"/>
    <s v="P1205"/>
    <x v="1"/>
    <s v="Inkjet All-in-One - Color - 11 inch"/>
    <n v="7"/>
    <n v="350"/>
    <n v="350"/>
    <s v="Premium"/>
    <n v="212.19"/>
    <x v="78"/>
    <n v="1485.33"/>
    <n v="964.67000000000007"/>
  </r>
  <r>
    <s v="Return"/>
    <n v="22972"/>
    <x v="55"/>
    <n v="118"/>
    <s v="First Trust Financial"/>
    <x v="1"/>
    <s v="Financial"/>
    <s v="P1205"/>
    <x v="1"/>
    <s v="Inkjet All-in-One - Color - 11 inch"/>
    <n v="2"/>
    <n v="350"/>
    <n v="350"/>
    <s v="Premium"/>
    <n v="212.19"/>
    <x v="19"/>
    <n v="424.38"/>
    <n v="275.62"/>
  </r>
  <r>
    <s v="Invoice"/>
    <n v="22973"/>
    <x v="56"/>
    <n v="118"/>
    <s v="First Trust Financial"/>
    <x v="1"/>
    <s v="Financial"/>
    <s v="P1205"/>
    <x v="1"/>
    <s v="Inkjet All-in-One - Color - 11 inch"/>
    <n v="9"/>
    <n v="350"/>
    <n v="350"/>
    <s v="Premium"/>
    <n v="212.19"/>
    <x v="79"/>
    <n v="1909.71"/>
    <n v="1240.29"/>
  </r>
  <r>
    <s v="Invoice"/>
    <n v="22974"/>
    <x v="57"/>
    <n v="110"/>
    <s v="Gulf Coast Motors"/>
    <x v="4"/>
    <s v="Automotive"/>
    <s v="C5113"/>
    <x v="0"/>
    <s v="Black Toner Laser Printer"/>
    <n v="10"/>
    <n v="100"/>
    <n v="100"/>
    <s v="Premium"/>
    <n v="27.17"/>
    <x v="8"/>
    <n v="271.70000000000005"/>
    <n v="728.3"/>
  </r>
  <r>
    <s v="Invoice"/>
    <n v="22974"/>
    <x v="57"/>
    <n v="110"/>
    <s v="Gulf Coast Motors"/>
    <x v="4"/>
    <s v="Automotive"/>
    <s v="C5114"/>
    <x v="0"/>
    <s v="Color Toner Pack Laser Printer"/>
    <n v="10"/>
    <n v="140"/>
    <n v="140"/>
    <s v="Premium"/>
    <n v="34.299999999999997"/>
    <x v="1"/>
    <n v="343"/>
    <n v="1057"/>
  </r>
  <r>
    <s v="Invoice"/>
    <n v="22974"/>
    <x v="57"/>
    <n v="110"/>
    <s v="Gulf Coast Motors"/>
    <x v="4"/>
    <s v="Automotive"/>
    <s v="C5109"/>
    <x v="0"/>
    <s v="Printer Ribbon Dot Matrix - Standard"/>
    <n v="24"/>
    <n v="50"/>
    <n v="50"/>
    <s v="Return"/>
    <n v="11.67"/>
    <x v="64"/>
    <n v="280.08"/>
    <n v="919.92000000000007"/>
  </r>
  <r>
    <s v="Invoice"/>
    <n v="22974"/>
    <x v="57"/>
    <n v="110"/>
    <s v="Gulf Coast Motors"/>
    <x v="4"/>
    <s v="Automotive"/>
    <s v="C5103"/>
    <x v="0"/>
    <s v="Paper - Dot Matrix - 11 inches - Premium"/>
    <n v="24"/>
    <n v="30"/>
    <n v="30"/>
    <s v="Return"/>
    <n v="6.9"/>
    <x v="67"/>
    <n v="165.60000000000002"/>
    <n v="554.4"/>
  </r>
  <r>
    <s v="Invoice"/>
    <n v="22975"/>
    <x v="58"/>
    <n v="111"/>
    <s v="Birmingham Automotive Group"/>
    <x v="4"/>
    <s v="Automotive"/>
    <s v="C5111"/>
    <x v="0"/>
    <s v="Black Toner InkJet Printer"/>
    <n v="15"/>
    <n v="40"/>
    <n v="40"/>
    <s v="Return"/>
    <n v="5.4"/>
    <x v="52"/>
    <n v="81"/>
    <n v="519"/>
  </r>
  <r>
    <s v="Invoice"/>
    <n v="22975"/>
    <x v="58"/>
    <n v="111"/>
    <s v="Birmingham Automotive Group"/>
    <x v="4"/>
    <s v="Automotive"/>
    <s v="C5112"/>
    <x v="0"/>
    <s v="Color Toner Pack Inkjet Printer"/>
    <n v="15"/>
    <n v="70"/>
    <n v="70"/>
    <s v="Return"/>
    <n v="8.3699999999999992"/>
    <x v="80"/>
    <n v="125.54999999999998"/>
    <n v="924.4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FCBB18-9554-4E60-81AE-5A14741306A6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E64" firstHeaderRow="1" firstDataRow="2" firstDataCol="1"/>
  <pivotFields count="21">
    <pivotField showAll="0"/>
    <pivotField showAll="0"/>
    <pivotField axis="axisRow" numFmtId="166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showAll="0"/>
    <pivotField showAll="0"/>
    <pivotField axis="axisRow" showAll="0">
      <items count="7">
        <item x="4"/>
        <item x="3"/>
        <item x="1"/>
        <item x="2"/>
        <item x="5"/>
        <item x="0"/>
        <item t="default"/>
      </items>
    </pivotField>
    <pivotField showAll="0"/>
    <pivotField showAll="0"/>
    <pivotField axis="axisCol" showAll="0">
      <items count="4">
        <item x="2"/>
        <item x="0"/>
        <item x="1"/>
        <item t="default"/>
      </items>
    </pivotField>
    <pivotField showAll="0"/>
    <pivotField showAll="0"/>
    <pivotField numFmtId="168" showAll="0"/>
    <pivotField numFmtId="169" showAll="0"/>
    <pivotField showAll="0"/>
    <pivotField showAll="0"/>
    <pivotField numFmtId="44" showAll="0"/>
    <pivotField numFmtId="44" showAll="0"/>
    <pivotField dataField="1" numFmtId="44"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</pivotFields>
  <rowFields count="4">
    <field x="5"/>
    <field x="19"/>
    <field x="18"/>
    <field x="2"/>
  </rowFields>
  <rowItems count="60">
    <i>
      <x/>
    </i>
    <i r="1">
      <x v="4"/>
    </i>
    <i r="1">
      <x v="6"/>
    </i>
    <i r="1">
      <x v="8"/>
    </i>
    <i r="1">
      <x v="9"/>
    </i>
    <i r="1">
      <x v="10"/>
    </i>
    <i r="1">
      <x v="11"/>
    </i>
    <i r="1">
      <x v="12"/>
    </i>
    <i>
      <x v="1"/>
    </i>
    <i r="1">
      <x v="4"/>
    </i>
    <i r="1">
      <x v="5"/>
    </i>
    <i r="1">
      <x v="6"/>
    </i>
    <i r="1">
      <x v="7"/>
    </i>
    <i r="1">
      <x v="9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2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2"/>
    </i>
    <i>
      <x v="5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Sum of Profit" fld="17" baseField="0" baseItem="0" numFmtId="44"/>
  </dataFields>
  <conditionalFormats count="2">
    <conditionalFormat priority="4">
      <pivotAreas count="1">
        <pivotArea type="data" grandRow="1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1">
      <pivotAreas count="1">
        <pivotArea type="all" outline="0" fieldPosition="0"/>
      </pivotAreas>
    </conditionalFormat>
  </conditionalFormat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B54DF0-83A4-4B3F-AA1A-7E807F3B4531}" name="PivotTable4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I18" firstHeaderRow="1" firstDataRow="3" firstDataCol="1"/>
  <pivotFields count="21">
    <pivotField showAll="0"/>
    <pivotField showAll="0"/>
    <pivotField numFmtId="166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showAll="0"/>
    <pivotField showAll="0"/>
    <pivotField showAll="0"/>
    <pivotField showAll="0"/>
    <pivotField showAll="0"/>
    <pivotField axis="axisCol" showAll="0">
      <items count="4">
        <item x="2"/>
        <item x="0"/>
        <item x="1"/>
        <item t="default"/>
      </items>
    </pivotField>
    <pivotField showAll="0"/>
    <pivotField showAll="0"/>
    <pivotField numFmtId="168" showAll="0"/>
    <pivotField numFmtId="169" showAll="0"/>
    <pivotField showAll="0"/>
    <pivotField showAll="0"/>
    <pivotField numFmtId="44" showAll="0">
      <items count="82">
        <item x="15"/>
        <item x="28"/>
        <item x="27"/>
        <item x="49"/>
        <item x="10"/>
        <item x="9"/>
        <item x="16"/>
        <item x="25"/>
        <item x="40"/>
        <item x="11"/>
        <item x="36"/>
        <item x="41"/>
        <item x="38"/>
        <item x="30"/>
        <item x="55"/>
        <item x="3"/>
        <item x="7"/>
        <item x="42"/>
        <item x="18"/>
        <item x="39"/>
        <item x="13"/>
        <item x="35"/>
        <item x="21"/>
        <item x="50"/>
        <item x="2"/>
        <item x="6"/>
        <item x="5"/>
        <item x="59"/>
        <item x="22"/>
        <item x="74"/>
        <item x="62"/>
        <item x="47"/>
        <item x="12"/>
        <item x="75"/>
        <item x="60"/>
        <item x="70"/>
        <item x="52"/>
        <item x="19"/>
        <item x="67"/>
        <item x="53"/>
        <item x="58"/>
        <item x="4"/>
        <item x="69"/>
        <item x="61"/>
        <item x="8"/>
        <item x="80"/>
        <item x="64"/>
        <item x="63"/>
        <item x="1"/>
        <item x="0"/>
        <item x="14"/>
        <item x="23"/>
        <item x="66"/>
        <item x="24"/>
        <item x="45"/>
        <item x="56"/>
        <item x="78"/>
        <item x="77"/>
        <item x="48"/>
        <item x="57"/>
        <item x="31"/>
        <item x="32"/>
        <item x="79"/>
        <item x="54"/>
        <item x="34"/>
        <item x="29"/>
        <item x="37"/>
        <item x="76"/>
        <item x="20"/>
        <item x="73"/>
        <item x="33"/>
        <item x="68"/>
        <item x="17"/>
        <item x="51"/>
        <item x="46"/>
        <item x="71"/>
        <item x="43"/>
        <item x="65"/>
        <item x="72"/>
        <item x="44"/>
        <item x="26"/>
        <item t="default"/>
      </items>
    </pivotField>
    <pivotField numFmtId="44" showAll="0"/>
    <pivotField dataField="1" numFmtId="44" showAll="0"/>
    <pivotField showAll="0" defaultSubtota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ataField="1" dragToRow="0" dragToCol="0" dragToPage="0" showAll="0" defaultSubtotal="0"/>
  </pivotFields>
  <rowFields count="1">
    <field x="19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2">
    <field x="8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 t="grand">
      <x/>
    </i>
    <i t="grand" i="1">
      <x/>
    </i>
  </colItems>
  <dataFields count="2">
    <dataField name="Sum of Profit" fld="17" baseField="0" baseItem="0" numFmtId="44"/>
    <dataField name="Sum of Profit Margin " fld="20" baseField="0" baseItem="0" numFmtId="44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1"/>
          </reference>
          <reference field="8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1"/>
          </reference>
          <reference field="8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1"/>
          </reference>
          <reference field="8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032033-BBED-427C-9ADC-B66E056290B3}" name="Invoices" displayName="Invoices" ref="A1:S508" totalsRowShown="0" headerRowDxfId="32" tableBorderDxfId="31">
  <autoFilter ref="A1:S508" xr:uid="{333FFCBC-1D3E-40CF-A383-6AC4A0E3A7EB}"/>
  <sortState xmlns:xlrd2="http://schemas.microsoft.com/office/spreadsheetml/2017/richdata2" ref="A22:L501">
    <sortCondition ref="A1:A508"/>
  </sortState>
  <tableColumns count="19">
    <tableColumn id="1" xr3:uid="{36DF9F5D-4497-4146-8F84-5BBE811FBD62}" name="Document Type" dataDxfId="30"/>
    <tableColumn id="2" xr3:uid="{80D886A9-F056-4226-BCF8-C2A7AFBED962}" name="Document Number" dataDxfId="29"/>
    <tableColumn id="3" xr3:uid="{EF1C01C7-5A6C-414E-A3C1-D0F30D330032}" name="Date" dataDxfId="28"/>
    <tableColumn id="4" xr3:uid="{AF41BE5C-D8BA-429B-985E-C94427350EF1}" name="Customer Account" dataDxfId="27"/>
    <tableColumn id="5" xr3:uid="{2B8A27A3-AE4F-44EB-AD78-68E04150FF83}" name="Customer Name" dataDxfId="26"/>
    <tableColumn id="19" xr3:uid="{1A61BB4B-2648-488C-8887-0E2080A5E002}" name="State" dataDxfId="3">
      <calculatedColumnFormula>VLOOKUP(Invoices[[#This Row],[Customer Name]],Customers[#All],3,FALSE)</calculatedColumnFormula>
    </tableColumn>
    <tableColumn id="9" xr3:uid="{7DF74B26-8A3E-4D14-B09E-C0957170A9E7}" name="Type" dataDxfId="25">
      <calculatedColumnFormula>VLOOKUP(Invoices[[#This Row],[Customer Name]],Customers[[#All],[Customer Name]:[Type]],3,)</calculatedColumnFormula>
    </tableColumn>
    <tableColumn id="10" xr3:uid="{75B60CB0-B70F-48DE-9E91-38AEDE6BD661}" name="Part  #" dataDxfId="24"/>
    <tableColumn id="20" xr3:uid="{CCB38009-0FCD-4E8A-8E5E-AE1811162595}" name="Product Line" dataDxfId="2">
      <calculatedColumnFormula>VLOOKUP(Invoices[[#This Row],[Part  '#]],Products[[#All],[Part Number]:[Product Line]],3,)</calculatedColumnFormula>
    </tableColumn>
    <tableColumn id="11" xr3:uid="{18C28831-8073-4D0F-A9A3-2C9A323A4EC6}" name="Description" dataDxfId="23"/>
    <tableColumn id="13" xr3:uid="{F273822E-E09B-4BC6-8E05-7EEB7A966F7F}" name="Quantity" dataDxfId="22"/>
    <tableColumn id="14" xr3:uid="{4862566E-6E3E-432F-A07C-934606DD2E9F}" name="Unit Price" dataDxfId="7" dataCellStyle="Currency"/>
    <tableColumn id="6" xr3:uid="{D7B0FDB5-4F49-4C0D-8AAB-157C4828A0D3}" name="New Unit Proce " dataDxfId="6">
      <calculatedColumnFormula array="1">_xlfn.IFS(Invoices[[#This Row],[Document Number]]="Invoice", -Invoices[[#This Row],[Unit Price]], TRUE, Invoices[[#This Row],[Unit Price]])</calculatedColumnFormula>
    </tableColumn>
    <tableColumn id="7" xr3:uid="{1F5E9412-07F7-488A-8C7E-F83F7AC285FE}" name="Column1" dataDxfId="5">
      <calculatedColumnFormula array="1">_xlfn.IFS(Invoices[[#This Row],[New Unit Proce ]]&lt;100, "Return",Invoices[[#This Row],[New Unit Proce ]]=0,"Free",Invoices[[#This Row],[New Unit Proce ]]&lt;100,"sale",Invoices[[#This Row],[New Unit Proce ]]&gt;=100,"Premium")</calculatedColumnFormula>
    </tableColumn>
    <tableColumn id="12" xr3:uid="{81EF48BE-EBBF-47CF-8C94-9B9672F2908C}" name="Product Money " dataDxfId="4">
      <calculatedColumnFormula>VLOOKUP(Invoices[[#This Row],[Part  '#]],Products[#All],4,FALSE)</calculatedColumnFormula>
    </tableColumn>
    <tableColumn id="15" xr3:uid="{19712BC9-1480-4E6D-AD98-BC3F0625A1D0}" name="Revenue" dataCellStyle="Currency">
      <calculatedColumnFormula>Invoices[[#This Row],[Quantity]]*Invoices[[#This Row],[New Unit Proce ]]</calculatedColumnFormula>
    </tableColumn>
    <tableColumn id="16" xr3:uid="{110242CC-4D7C-46BA-A44F-7B78DD6E0B93}" name="Cost" dataCellStyle="Currency">
      <calculatedColumnFormula>Invoices[[#This Row],[Quantity]]*Invoices[[#This Row],[Product Money ]]</calculatedColumnFormula>
    </tableColumn>
    <tableColumn id="17" xr3:uid="{F7812552-176B-4E3E-8494-888815BE8551}" name="Profit" dataDxfId="1">
      <calculatedColumnFormula>Invoices[[#This Row],[Revenue]]-Invoices[[#This Row],[Cost]]</calculatedColumnFormula>
    </tableColumn>
    <tableColumn id="21" xr3:uid="{076D1ECF-ADF8-48E7-B11E-65497D96CC0B}" name="%Margin" dataDxfId="0" dataCellStyle="Percent">
      <calculatedColumnFormula>Invoices[[#This Row],[Profit]]/Invoices[[#This Row],[Revenue]]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B0C87F-C8ED-43F4-A7C3-477A811D1D4A}" name="Products" displayName="Products" ref="A1:D49" totalsRowShown="0" headerRowDxfId="21" dataDxfId="20" tableBorderDxfId="19">
  <autoFilter ref="A1:D49" xr:uid="{D87DF14E-9E08-42DE-897D-BF6F49E6728D}"/>
  <tableColumns count="4">
    <tableColumn id="1" xr3:uid="{590646E8-D31E-4C09-AA90-B45A39AB9597}" name="Part Number" dataDxfId="18"/>
    <tableColumn id="2" xr3:uid="{AD3ABD8F-3433-453B-8D62-BAF811F321CB}" name="Description" dataDxfId="17"/>
    <tableColumn id="3" xr3:uid="{DBDA8ABC-F8D3-49CC-B249-0E0668C83D67}" name="Product Line" dataDxfId="16"/>
    <tableColumn id="4" xr3:uid="{CDAE5525-E12D-4089-A2EE-68F6F3CC3BEA}" name="Product Cost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15F3E2-43F2-4C0A-BE43-125C41D9A541}" name="Customers" displayName="Customers" ref="A1:D20" totalsRowShown="0" headerRowDxfId="14" dataDxfId="13" tableBorderDxfId="12">
  <autoFilter ref="A1:D20" xr:uid="{6915F3E2-43F2-4C0A-BE43-125C41D9A541}"/>
  <tableColumns count="4">
    <tableColumn id="1" xr3:uid="{362375DF-2EA5-4E41-BA82-C88AEEF9261B}" name="Account" dataDxfId="11"/>
    <tableColumn id="2" xr3:uid="{CFD99665-3EFF-4931-A1C6-D73239FBCC10}" name="Customer Name" dataDxfId="10"/>
    <tableColumn id="3" xr3:uid="{DEDF0C3B-C778-4968-A4A2-3028FCD0141F}" name="State" dataDxfId="9"/>
    <tableColumn id="4" xr3:uid="{4FB372C7-1FEB-4EA8-BE80-B8DA9855E644}" name="Type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11D12-98F0-4D28-A581-D271EB056A01}">
  <dimension ref="A3:E64"/>
  <sheetViews>
    <sheetView showGridLines="0" workbookViewId="0">
      <selection activeCell="G9" sqref="G9"/>
    </sheetView>
  </sheetViews>
  <sheetFormatPr defaultRowHeight="14.5" x14ac:dyDescent="0.35"/>
  <cols>
    <col min="1" max="1" width="15" bestFit="1" customWidth="1"/>
    <col min="2" max="2" width="15.26953125" bestFit="1" customWidth="1"/>
    <col min="3" max="5" width="12.1796875" bestFit="1" customWidth="1"/>
  </cols>
  <sheetData>
    <row r="3" spans="1:5" x14ac:dyDescent="0.35">
      <c r="A3" s="37" t="s">
        <v>149</v>
      </c>
      <c r="B3" s="37" t="s">
        <v>152</v>
      </c>
    </row>
    <row r="4" spans="1:5" x14ac:dyDescent="0.35">
      <c r="A4" s="37" t="s">
        <v>150</v>
      </c>
      <c r="B4" t="s">
        <v>103</v>
      </c>
      <c r="C4" t="s">
        <v>110</v>
      </c>
      <c r="D4" t="s">
        <v>115</v>
      </c>
      <c r="E4" t="s">
        <v>151</v>
      </c>
    </row>
    <row r="5" spans="1:5" x14ac:dyDescent="0.35">
      <c r="A5" s="2" t="s">
        <v>142</v>
      </c>
      <c r="B5" s="32">
        <v>3547.9</v>
      </c>
      <c r="C5" s="32">
        <v>27070.050000000003</v>
      </c>
      <c r="D5" s="32">
        <v>37782.299999999996</v>
      </c>
      <c r="E5" s="32">
        <v>68400.250000000015</v>
      </c>
    </row>
    <row r="6" spans="1:5" x14ac:dyDescent="0.35">
      <c r="A6" s="38" t="s">
        <v>156</v>
      </c>
      <c r="B6" s="32">
        <v>209.4</v>
      </c>
      <c r="C6" s="32">
        <v>308.39999999999998</v>
      </c>
      <c r="D6" s="32">
        <v>2403.6</v>
      </c>
      <c r="E6" s="32">
        <v>2921.3999999999996</v>
      </c>
    </row>
    <row r="7" spans="1:5" x14ac:dyDescent="0.35">
      <c r="A7" s="38" t="s">
        <v>158</v>
      </c>
      <c r="B7" s="32">
        <v>-1232.1000000000001</v>
      </c>
      <c r="C7" s="32">
        <v>2284</v>
      </c>
      <c r="D7" s="32">
        <v>32872.5</v>
      </c>
      <c r="E7" s="32">
        <v>33924.400000000001</v>
      </c>
    </row>
    <row r="8" spans="1:5" x14ac:dyDescent="0.35">
      <c r="A8" s="38" t="s">
        <v>160</v>
      </c>
      <c r="B8" s="32">
        <v>4570.6000000000004</v>
      </c>
      <c r="C8" s="32">
        <v>3259.6200000000003</v>
      </c>
      <c r="D8" s="32">
        <v>2506.1999999999998</v>
      </c>
      <c r="E8" s="32">
        <v>10336.420000000002</v>
      </c>
    </row>
    <row r="9" spans="1:5" x14ac:dyDescent="0.35">
      <c r="A9" s="38" t="s">
        <v>161</v>
      </c>
      <c r="B9" s="32"/>
      <c r="C9" s="32">
        <v>5184.22</v>
      </c>
      <c r="D9" s="32"/>
      <c r="E9" s="32">
        <v>5184.22</v>
      </c>
    </row>
    <row r="10" spans="1:5" x14ac:dyDescent="0.35">
      <c r="A10" s="38" t="s">
        <v>162</v>
      </c>
      <c r="B10" s="32"/>
      <c r="C10" s="32">
        <v>3259.6200000000003</v>
      </c>
      <c r="D10" s="32"/>
      <c r="E10" s="32">
        <v>3259.6200000000003</v>
      </c>
    </row>
    <row r="11" spans="1:5" x14ac:dyDescent="0.35">
      <c r="A11" s="38" t="s">
        <v>163</v>
      </c>
      <c r="B11" s="32"/>
      <c r="C11" s="32">
        <v>8071.12</v>
      </c>
      <c r="D11" s="32"/>
      <c r="E11" s="32">
        <v>8071.12</v>
      </c>
    </row>
    <row r="12" spans="1:5" x14ac:dyDescent="0.35">
      <c r="A12" s="38" t="s">
        <v>164</v>
      </c>
      <c r="B12" s="32"/>
      <c r="C12" s="32">
        <v>4703.0700000000006</v>
      </c>
      <c r="D12" s="32"/>
      <c r="E12" s="32">
        <v>4703.0700000000006</v>
      </c>
    </row>
    <row r="13" spans="1:5" x14ac:dyDescent="0.35">
      <c r="A13" s="2" t="s">
        <v>137</v>
      </c>
      <c r="B13" s="32">
        <v>-335.63</v>
      </c>
      <c r="C13" s="32">
        <v>16567.64</v>
      </c>
      <c r="D13" s="32">
        <v>25217.210000000003</v>
      </c>
      <c r="E13" s="32">
        <v>41449.219999999994</v>
      </c>
    </row>
    <row r="14" spans="1:5" x14ac:dyDescent="0.35">
      <c r="A14" s="38" t="s">
        <v>156</v>
      </c>
      <c r="B14" s="32">
        <v>52.35</v>
      </c>
      <c r="C14" s="32">
        <v>15.42</v>
      </c>
      <c r="D14" s="32">
        <v>600.9</v>
      </c>
      <c r="E14" s="32">
        <v>668.67</v>
      </c>
    </row>
    <row r="15" spans="1:5" x14ac:dyDescent="0.35">
      <c r="A15" s="38" t="s">
        <v>157</v>
      </c>
      <c r="B15" s="32">
        <v>-775.11</v>
      </c>
      <c r="C15" s="32">
        <v>1211.0000000000002</v>
      </c>
      <c r="D15" s="32">
        <v>22675.8</v>
      </c>
      <c r="E15" s="32">
        <v>23111.69</v>
      </c>
    </row>
    <row r="16" spans="1:5" x14ac:dyDescent="0.35">
      <c r="A16" s="38" t="s">
        <v>158</v>
      </c>
      <c r="B16" s="32">
        <v>317.35000000000002</v>
      </c>
      <c r="C16" s="32">
        <v>362.98</v>
      </c>
      <c r="D16" s="32">
        <v>1802.6999999999998</v>
      </c>
      <c r="E16" s="32">
        <v>2483.0299999999997</v>
      </c>
    </row>
    <row r="17" spans="1:5" x14ac:dyDescent="0.35">
      <c r="A17" s="38" t="s">
        <v>159</v>
      </c>
      <c r="B17" s="32"/>
      <c r="C17" s="32">
        <v>4781.6000000000004</v>
      </c>
      <c r="D17" s="32"/>
      <c r="E17" s="32">
        <v>4781.6000000000004</v>
      </c>
    </row>
    <row r="18" spans="1:5" x14ac:dyDescent="0.35">
      <c r="A18" s="38" t="s">
        <v>161</v>
      </c>
      <c r="B18" s="32"/>
      <c r="C18" s="32">
        <v>5098.32</v>
      </c>
      <c r="D18" s="32"/>
      <c r="E18" s="32">
        <v>5098.32</v>
      </c>
    </row>
    <row r="19" spans="1:5" x14ac:dyDescent="0.35">
      <c r="A19" s="38" t="s">
        <v>163</v>
      </c>
      <c r="B19" s="32"/>
      <c r="C19" s="32">
        <v>5098.32</v>
      </c>
      <c r="D19" s="32"/>
      <c r="E19" s="32">
        <v>5098.32</v>
      </c>
    </row>
    <row r="20" spans="1:5" x14ac:dyDescent="0.35">
      <c r="A20" s="38" t="s">
        <v>164</v>
      </c>
      <c r="B20" s="32">
        <v>69.78</v>
      </c>
      <c r="C20" s="32"/>
      <c r="D20" s="32">
        <v>137.81</v>
      </c>
      <c r="E20" s="32">
        <v>207.59</v>
      </c>
    </row>
    <row r="21" spans="1:5" x14ac:dyDescent="0.35">
      <c r="A21" s="2" t="s">
        <v>135</v>
      </c>
      <c r="B21" s="32">
        <v>1429.1100000000001</v>
      </c>
      <c r="C21" s="32">
        <v>155516.28</v>
      </c>
      <c r="D21" s="32">
        <v>94193.26</v>
      </c>
      <c r="E21" s="32">
        <v>251138.65000000002</v>
      </c>
    </row>
    <row r="22" spans="1:5" x14ac:dyDescent="0.35">
      <c r="A22" s="38" t="s">
        <v>153</v>
      </c>
      <c r="B22" s="32">
        <v>396.61000000000007</v>
      </c>
      <c r="C22" s="32">
        <v>1889.6799999999998</v>
      </c>
      <c r="D22" s="32">
        <v>1010.6999999999999</v>
      </c>
      <c r="E22" s="32">
        <v>3296.99</v>
      </c>
    </row>
    <row r="23" spans="1:5" x14ac:dyDescent="0.35">
      <c r="A23" s="38" t="s">
        <v>154</v>
      </c>
      <c r="B23" s="32">
        <v>935.5</v>
      </c>
      <c r="C23" s="32">
        <v>3403.82</v>
      </c>
      <c r="D23" s="32">
        <v>7296.3399999999992</v>
      </c>
      <c r="E23" s="32">
        <v>11635.66</v>
      </c>
    </row>
    <row r="24" spans="1:5" x14ac:dyDescent="0.35">
      <c r="A24" s="38" t="s">
        <v>155</v>
      </c>
      <c r="B24" s="32">
        <v>-2281.65</v>
      </c>
      <c r="C24" s="32">
        <v>3130.24</v>
      </c>
      <c r="D24" s="32">
        <v>30249.9</v>
      </c>
      <c r="E24" s="32">
        <v>31098.49</v>
      </c>
    </row>
    <row r="25" spans="1:5" x14ac:dyDescent="0.35">
      <c r="A25" s="38" t="s">
        <v>156</v>
      </c>
      <c r="B25" s="32">
        <v>631.4</v>
      </c>
      <c r="C25" s="32">
        <v>12238.679999999998</v>
      </c>
      <c r="D25" s="32">
        <v>6609.9</v>
      </c>
      <c r="E25" s="32">
        <v>19479.979999999996</v>
      </c>
    </row>
    <row r="26" spans="1:5" x14ac:dyDescent="0.35">
      <c r="A26" s="38" t="s">
        <v>157</v>
      </c>
      <c r="B26" s="32"/>
      <c r="C26" s="32">
        <v>11334.82</v>
      </c>
      <c r="D26" s="32"/>
      <c r="E26" s="32">
        <v>11334.82</v>
      </c>
    </row>
    <row r="27" spans="1:5" x14ac:dyDescent="0.35">
      <c r="A27" s="38" t="s">
        <v>158</v>
      </c>
      <c r="B27" s="32">
        <v>227.49000000000009</v>
      </c>
      <c r="C27" s="32">
        <v>14982.979999999998</v>
      </c>
      <c r="D27" s="32">
        <v>13961.089999999998</v>
      </c>
      <c r="E27" s="32">
        <v>29171.559999999998</v>
      </c>
    </row>
    <row r="28" spans="1:5" x14ac:dyDescent="0.35">
      <c r="A28" s="38" t="s">
        <v>159</v>
      </c>
      <c r="B28" s="32">
        <v>-669.15</v>
      </c>
      <c r="C28" s="32">
        <v>14435.44</v>
      </c>
      <c r="D28" s="32">
        <v>15022.5</v>
      </c>
      <c r="E28" s="32">
        <v>28788.79</v>
      </c>
    </row>
    <row r="29" spans="1:5" x14ac:dyDescent="0.35">
      <c r="A29" s="38" t="s">
        <v>160</v>
      </c>
      <c r="B29" s="32">
        <v>76.39</v>
      </c>
      <c r="C29" s="32">
        <v>18621.14</v>
      </c>
      <c r="D29" s="32">
        <v>125.31</v>
      </c>
      <c r="E29" s="32">
        <v>18822.84</v>
      </c>
    </row>
    <row r="30" spans="1:5" x14ac:dyDescent="0.35">
      <c r="A30" s="38" t="s">
        <v>161</v>
      </c>
      <c r="B30" s="32">
        <v>976.65</v>
      </c>
      <c r="C30" s="32">
        <v>18198.169999999998</v>
      </c>
      <c r="D30" s="32">
        <v>6612.5400000000009</v>
      </c>
      <c r="E30" s="32">
        <v>25787.360000000001</v>
      </c>
    </row>
    <row r="31" spans="1:5" x14ac:dyDescent="0.35">
      <c r="A31" s="38" t="s">
        <v>162</v>
      </c>
      <c r="B31" s="32">
        <v>-351.1</v>
      </c>
      <c r="C31" s="32">
        <v>18779.5</v>
      </c>
      <c r="D31" s="32">
        <v>9446.3000000000011</v>
      </c>
      <c r="E31" s="32">
        <v>27874.700000000004</v>
      </c>
    </row>
    <row r="32" spans="1:5" x14ac:dyDescent="0.35">
      <c r="A32" s="38" t="s">
        <v>163</v>
      </c>
      <c r="B32" s="32"/>
      <c r="C32" s="32">
        <v>18198.170000000002</v>
      </c>
      <c r="D32" s="32"/>
      <c r="E32" s="32">
        <v>18198.170000000002</v>
      </c>
    </row>
    <row r="33" spans="1:5" x14ac:dyDescent="0.35">
      <c r="A33" s="38" t="s">
        <v>164</v>
      </c>
      <c r="B33" s="32">
        <v>1486.97</v>
      </c>
      <c r="C33" s="32">
        <v>20303.640000000003</v>
      </c>
      <c r="D33" s="32">
        <v>3858.68</v>
      </c>
      <c r="E33" s="32">
        <v>25649.290000000005</v>
      </c>
    </row>
    <row r="34" spans="1:5" x14ac:dyDescent="0.35">
      <c r="A34" s="2" t="s">
        <v>139</v>
      </c>
      <c r="B34" s="32">
        <v>445.29999999999995</v>
      </c>
      <c r="C34" s="32">
        <v>13058.06</v>
      </c>
      <c r="D34" s="32">
        <v>9226.65</v>
      </c>
      <c r="E34" s="32">
        <v>22730.010000000002</v>
      </c>
    </row>
    <row r="35" spans="1:5" x14ac:dyDescent="0.35">
      <c r="A35" s="38" t="s">
        <v>154</v>
      </c>
      <c r="B35" s="32">
        <v>294.88</v>
      </c>
      <c r="C35" s="32">
        <v>154.19999999999999</v>
      </c>
      <c r="D35" s="32">
        <v>409.79999999999995</v>
      </c>
      <c r="E35" s="32">
        <v>858.87999999999988</v>
      </c>
    </row>
    <row r="36" spans="1:5" x14ac:dyDescent="0.35">
      <c r="A36" s="38" t="s">
        <v>157</v>
      </c>
      <c r="B36" s="32">
        <v>-90.660000000000025</v>
      </c>
      <c r="C36" s="32">
        <v>1627.65</v>
      </c>
      <c r="D36" s="32">
        <v>7557.3</v>
      </c>
      <c r="E36" s="32">
        <v>9094.2900000000009</v>
      </c>
    </row>
    <row r="37" spans="1:5" x14ac:dyDescent="0.35">
      <c r="A37" s="38" t="s">
        <v>159</v>
      </c>
      <c r="B37" s="32"/>
      <c r="C37" s="32">
        <v>2040.66</v>
      </c>
      <c r="D37" s="32"/>
      <c r="E37" s="32">
        <v>2040.66</v>
      </c>
    </row>
    <row r="38" spans="1:5" x14ac:dyDescent="0.35">
      <c r="A38" s="38" t="s">
        <v>160</v>
      </c>
      <c r="B38" s="32"/>
      <c r="C38" s="32">
        <v>1886.46</v>
      </c>
      <c r="D38" s="32"/>
      <c r="E38" s="32">
        <v>1886.46</v>
      </c>
    </row>
    <row r="39" spans="1:5" x14ac:dyDescent="0.35">
      <c r="A39" s="38" t="s">
        <v>161</v>
      </c>
      <c r="B39" s="32"/>
      <c r="C39" s="32">
        <v>1886.46</v>
      </c>
      <c r="D39" s="32"/>
      <c r="E39" s="32">
        <v>1886.46</v>
      </c>
    </row>
    <row r="40" spans="1:5" x14ac:dyDescent="0.35">
      <c r="A40" s="38" t="s">
        <v>162</v>
      </c>
      <c r="B40" s="32"/>
      <c r="C40" s="32">
        <v>2062.06</v>
      </c>
      <c r="D40" s="32"/>
      <c r="E40" s="32">
        <v>2062.06</v>
      </c>
    </row>
    <row r="41" spans="1:5" x14ac:dyDescent="0.35">
      <c r="A41" s="38" t="s">
        <v>163</v>
      </c>
      <c r="B41" s="32">
        <v>84.89</v>
      </c>
      <c r="C41" s="32">
        <v>2298.13</v>
      </c>
      <c r="D41" s="32">
        <v>1259.55</v>
      </c>
      <c r="E41" s="32">
        <v>3642.5699999999997</v>
      </c>
    </row>
    <row r="42" spans="1:5" x14ac:dyDescent="0.35">
      <c r="A42" s="38" t="s">
        <v>164</v>
      </c>
      <c r="B42" s="32">
        <v>156.19</v>
      </c>
      <c r="C42" s="32">
        <v>1102.44</v>
      </c>
      <c r="D42" s="32"/>
      <c r="E42" s="32">
        <v>1258.6300000000001</v>
      </c>
    </row>
    <row r="43" spans="1:5" x14ac:dyDescent="0.35">
      <c r="A43" s="2" t="s">
        <v>140</v>
      </c>
      <c r="B43" s="32">
        <v>-6117.5</v>
      </c>
      <c r="C43" s="32">
        <v>30278</v>
      </c>
      <c r="D43" s="32">
        <v>30045</v>
      </c>
      <c r="E43" s="32">
        <v>54205.5</v>
      </c>
    </row>
    <row r="44" spans="1:5" x14ac:dyDescent="0.35">
      <c r="A44" s="38" t="s">
        <v>157</v>
      </c>
      <c r="B44" s="32">
        <v>-6117.5</v>
      </c>
      <c r="C44" s="32">
        <v>1142</v>
      </c>
      <c r="D44" s="32">
        <v>30045</v>
      </c>
      <c r="E44" s="32">
        <v>25069.5</v>
      </c>
    </row>
    <row r="45" spans="1:5" x14ac:dyDescent="0.35">
      <c r="A45" s="38" t="s">
        <v>159</v>
      </c>
      <c r="B45" s="32"/>
      <c r="C45" s="32">
        <v>4856</v>
      </c>
      <c r="D45" s="32"/>
      <c r="E45" s="32">
        <v>4856</v>
      </c>
    </row>
    <row r="46" spans="1:5" x14ac:dyDescent="0.35">
      <c r="A46" s="38" t="s">
        <v>160</v>
      </c>
      <c r="B46" s="32"/>
      <c r="C46" s="32">
        <v>4856</v>
      </c>
      <c r="D46" s="32"/>
      <c r="E46" s="32">
        <v>4856</v>
      </c>
    </row>
    <row r="47" spans="1:5" x14ac:dyDescent="0.35">
      <c r="A47" s="38" t="s">
        <v>161</v>
      </c>
      <c r="B47" s="32"/>
      <c r="C47" s="32">
        <v>4856</v>
      </c>
      <c r="D47" s="32"/>
      <c r="E47" s="32">
        <v>4856</v>
      </c>
    </row>
    <row r="48" spans="1:5" x14ac:dyDescent="0.35">
      <c r="A48" s="38" t="s">
        <v>162</v>
      </c>
      <c r="B48" s="32"/>
      <c r="C48" s="32">
        <v>4856</v>
      </c>
      <c r="D48" s="32"/>
      <c r="E48" s="32">
        <v>4856</v>
      </c>
    </row>
    <row r="49" spans="1:5" x14ac:dyDescent="0.35">
      <c r="A49" s="38" t="s">
        <v>163</v>
      </c>
      <c r="B49" s="32"/>
      <c r="C49" s="32">
        <v>4856</v>
      </c>
      <c r="D49" s="32"/>
      <c r="E49" s="32">
        <v>4856</v>
      </c>
    </row>
    <row r="50" spans="1:5" x14ac:dyDescent="0.35">
      <c r="A50" s="38" t="s">
        <v>164</v>
      </c>
      <c r="B50" s="32"/>
      <c r="C50" s="32">
        <v>4856</v>
      </c>
      <c r="D50" s="32"/>
      <c r="E50" s="32">
        <v>4856</v>
      </c>
    </row>
    <row r="51" spans="1:5" x14ac:dyDescent="0.35">
      <c r="A51" s="2" t="s">
        <v>141</v>
      </c>
      <c r="B51" s="32">
        <v>171.06000000000017</v>
      </c>
      <c r="C51" s="32">
        <v>50513.929999999993</v>
      </c>
      <c r="D51" s="32">
        <v>39822.939999999995</v>
      </c>
      <c r="E51" s="32">
        <v>90507.93</v>
      </c>
    </row>
    <row r="52" spans="1:5" x14ac:dyDescent="0.35">
      <c r="A52" s="38" t="s">
        <v>153</v>
      </c>
      <c r="B52" s="32"/>
      <c r="C52" s="32">
        <v>2195.1999999999998</v>
      </c>
      <c r="D52" s="32"/>
      <c r="E52" s="32">
        <v>2195.1999999999998</v>
      </c>
    </row>
    <row r="53" spans="1:5" x14ac:dyDescent="0.35">
      <c r="A53" s="38" t="s">
        <v>154</v>
      </c>
      <c r="B53" s="32"/>
      <c r="C53" s="32">
        <v>2195.1999999999998</v>
      </c>
      <c r="D53" s="32"/>
      <c r="E53" s="32">
        <v>2195.1999999999998</v>
      </c>
    </row>
    <row r="54" spans="1:5" x14ac:dyDescent="0.35">
      <c r="A54" s="38" t="s">
        <v>155</v>
      </c>
      <c r="B54" s="32">
        <v>164.8</v>
      </c>
      <c r="C54" s="32">
        <v>2767.7999999999997</v>
      </c>
      <c r="D54" s="32">
        <v>1499.2399999999998</v>
      </c>
      <c r="E54" s="32">
        <v>4431.84</v>
      </c>
    </row>
    <row r="55" spans="1:5" x14ac:dyDescent="0.35">
      <c r="A55" s="38" t="s">
        <v>156</v>
      </c>
      <c r="B55" s="32">
        <v>317.35000000000002</v>
      </c>
      <c r="C55" s="32">
        <v>2333.98</v>
      </c>
      <c r="D55" s="32">
        <v>614.69999999999993</v>
      </c>
      <c r="E55" s="32">
        <v>3266.0299999999997</v>
      </c>
    </row>
    <row r="56" spans="1:5" x14ac:dyDescent="0.35">
      <c r="A56" s="38" t="s">
        <v>157</v>
      </c>
      <c r="B56" s="32">
        <v>-587.70000000000005</v>
      </c>
      <c r="C56" s="32">
        <v>3337.2</v>
      </c>
      <c r="D56" s="32">
        <v>10816.199999999999</v>
      </c>
      <c r="E56" s="32">
        <v>13565.699999999999</v>
      </c>
    </row>
    <row r="57" spans="1:5" x14ac:dyDescent="0.35">
      <c r="A57" s="38" t="s">
        <v>158</v>
      </c>
      <c r="B57" s="32"/>
      <c r="C57" s="32">
        <v>5729.16</v>
      </c>
      <c r="D57" s="32"/>
      <c r="E57" s="32">
        <v>5729.16</v>
      </c>
    </row>
    <row r="58" spans="1:5" x14ac:dyDescent="0.35">
      <c r="A58" s="38" t="s">
        <v>159</v>
      </c>
      <c r="B58" s="32">
        <v>320.60000000000002</v>
      </c>
      <c r="C58" s="32">
        <v>4471.7999999999993</v>
      </c>
      <c r="D58" s="32"/>
      <c r="E58" s="32">
        <v>4792.3999999999996</v>
      </c>
    </row>
    <row r="59" spans="1:5" x14ac:dyDescent="0.35">
      <c r="A59" s="38" t="s">
        <v>160</v>
      </c>
      <c r="B59" s="32">
        <v>160.30000000000001</v>
      </c>
      <c r="C59" s="32">
        <v>5324.7999999999993</v>
      </c>
      <c r="D59" s="32"/>
      <c r="E59" s="32">
        <v>5485.0999999999995</v>
      </c>
    </row>
    <row r="60" spans="1:5" x14ac:dyDescent="0.35">
      <c r="A60" s="38" t="s">
        <v>161</v>
      </c>
      <c r="B60" s="32"/>
      <c r="C60" s="32">
        <v>4471.7999999999993</v>
      </c>
      <c r="D60" s="32">
        <v>600.9</v>
      </c>
      <c r="E60" s="32">
        <v>5072.6999999999989</v>
      </c>
    </row>
    <row r="61" spans="1:5" x14ac:dyDescent="0.35">
      <c r="A61" s="38" t="s">
        <v>162</v>
      </c>
      <c r="B61" s="32">
        <v>-842.63999999999987</v>
      </c>
      <c r="C61" s="32">
        <v>5212.6399999999994</v>
      </c>
      <c r="D61" s="32">
        <v>24132.3</v>
      </c>
      <c r="E61" s="32">
        <v>28502.3</v>
      </c>
    </row>
    <row r="62" spans="1:5" x14ac:dyDescent="0.35">
      <c r="A62" s="38" t="s">
        <v>163</v>
      </c>
      <c r="B62" s="32"/>
      <c r="C62" s="32">
        <v>4471.7999999999993</v>
      </c>
      <c r="D62" s="32"/>
      <c r="E62" s="32">
        <v>4471.7999999999993</v>
      </c>
    </row>
    <row r="63" spans="1:5" x14ac:dyDescent="0.35">
      <c r="A63" s="38" t="s">
        <v>164</v>
      </c>
      <c r="B63" s="32">
        <v>638.35</v>
      </c>
      <c r="C63" s="32">
        <v>8002.5499999999993</v>
      </c>
      <c r="D63" s="32">
        <v>2159.6</v>
      </c>
      <c r="E63" s="32">
        <v>10800.5</v>
      </c>
    </row>
    <row r="64" spans="1:5" x14ac:dyDescent="0.35">
      <c r="A64" s="2" t="s">
        <v>151</v>
      </c>
      <c r="B64" s="32">
        <v>-859.75999999999965</v>
      </c>
      <c r="C64" s="32">
        <v>293003.96000000002</v>
      </c>
      <c r="D64" s="32">
        <v>236287.35999999993</v>
      </c>
      <c r="E64" s="32">
        <v>528431.56000000006</v>
      </c>
    </row>
  </sheetData>
  <conditionalFormatting sqref="B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64:E6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B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E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5:E6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266DD-631A-4161-942B-916F1CFDE889}">
  <dimension ref="A3:I18"/>
  <sheetViews>
    <sheetView tabSelected="1" topLeftCell="A3" workbookViewId="0">
      <selection activeCell="H27" sqref="H27"/>
    </sheetView>
  </sheetViews>
  <sheetFormatPr defaultRowHeight="14.5" x14ac:dyDescent="0.35"/>
  <cols>
    <col min="1" max="1" width="12.36328125" bestFit="1" customWidth="1"/>
    <col min="2" max="2" width="15.26953125" bestFit="1" customWidth="1"/>
    <col min="3" max="3" width="18.81640625" bestFit="1" customWidth="1"/>
    <col min="4" max="4" width="12.1796875" bestFit="1" customWidth="1"/>
    <col min="5" max="5" width="18.81640625" bestFit="1" customWidth="1"/>
    <col min="6" max="6" width="12.1796875" bestFit="1" customWidth="1"/>
    <col min="7" max="7" width="18.81640625" bestFit="1" customWidth="1"/>
    <col min="8" max="8" width="16.6328125" bestFit="1" customWidth="1"/>
    <col min="9" max="9" width="23.6328125" bestFit="1" customWidth="1"/>
  </cols>
  <sheetData>
    <row r="3" spans="1:9" x14ac:dyDescent="0.35">
      <c r="B3" s="37" t="s">
        <v>152</v>
      </c>
    </row>
    <row r="4" spans="1:9" x14ac:dyDescent="0.35">
      <c r="B4" t="s">
        <v>103</v>
      </c>
      <c r="D4" t="s">
        <v>110</v>
      </c>
      <c r="F4" t="s">
        <v>115</v>
      </c>
      <c r="H4" t="s">
        <v>166</v>
      </c>
      <c r="I4" t="s">
        <v>167</v>
      </c>
    </row>
    <row r="5" spans="1:9" x14ac:dyDescent="0.35">
      <c r="A5" s="37" t="s">
        <v>150</v>
      </c>
      <c r="B5" t="s">
        <v>149</v>
      </c>
      <c r="C5" t="s">
        <v>168</v>
      </c>
      <c r="D5" t="s">
        <v>149</v>
      </c>
      <c r="E5" t="s">
        <v>168</v>
      </c>
      <c r="F5" t="s">
        <v>149</v>
      </c>
      <c r="G5" t="s">
        <v>168</v>
      </c>
    </row>
    <row r="6" spans="1:9" x14ac:dyDescent="0.35">
      <c r="A6" s="2" t="s">
        <v>153</v>
      </c>
      <c r="B6" s="32">
        <v>396.61000000000007</v>
      </c>
      <c r="C6" s="32">
        <v>0.46660000000000007</v>
      </c>
      <c r="D6" s="32">
        <v>4084.8799999999997</v>
      </c>
      <c r="E6" s="32">
        <v>0.77955725190839686</v>
      </c>
      <c r="F6" s="32">
        <v>1010.6999999999999</v>
      </c>
      <c r="G6" s="32">
        <v>0.40427999999999997</v>
      </c>
      <c r="H6" s="32">
        <v>5492.19</v>
      </c>
      <c r="I6" s="32">
        <v>0.63937019790454008</v>
      </c>
    </row>
    <row r="7" spans="1:9" x14ac:dyDescent="0.35">
      <c r="A7" s="2" t="s">
        <v>154</v>
      </c>
      <c r="B7" s="32">
        <v>1230.3799999999999</v>
      </c>
      <c r="C7" s="32">
        <v>0.63585529715762268</v>
      </c>
      <c r="D7" s="32">
        <v>5753.2199999999993</v>
      </c>
      <c r="E7" s="32">
        <v>0.76914705882352929</v>
      </c>
      <c r="F7" s="32">
        <v>7706.1399999999994</v>
      </c>
      <c r="G7" s="32">
        <v>0.41430860215053761</v>
      </c>
      <c r="H7" s="32">
        <v>14689.739999999998</v>
      </c>
      <c r="I7" s="32">
        <v>0.52435266821345705</v>
      </c>
    </row>
    <row r="8" spans="1:9" x14ac:dyDescent="0.35">
      <c r="A8" s="2" t="s">
        <v>155</v>
      </c>
      <c r="B8" s="32">
        <v>-2116.85</v>
      </c>
      <c r="C8" s="32">
        <v>-6.3189552238805966</v>
      </c>
      <c r="D8" s="32">
        <v>5898.04</v>
      </c>
      <c r="E8" s="32">
        <v>0.79168322147651005</v>
      </c>
      <c r="F8" s="32">
        <v>31749.14</v>
      </c>
      <c r="G8" s="32">
        <v>0.40137977243994943</v>
      </c>
      <c r="H8" s="32">
        <v>35530.33</v>
      </c>
      <c r="I8" s="32">
        <v>0.40893514415606841</v>
      </c>
    </row>
    <row r="9" spans="1:9" x14ac:dyDescent="0.35">
      <c r="A9" s="2" t="s">
        <v>156</v>
      </c>
      <c r="B9" s="32">
        <v>1210.5000000000002</v>
      </c>
      <c r="C9" s="32">
        <v>0.58762135922330105</v>
      </c>
      <c r="D9" s="32">
        <v>14896.48</v>
      </c>
      <c r="E9" s="32">
        <v>0.75578285134449519</v>
      </c>
      <c r="F9" s="32">
        <v>10229.099999999999</v>
      </c>
      <c r="G9" s="32">
        <v>0.40114117647058817</v>
      </c>
      <c r="H9" s="32">
        <v>26336.079999999998</v>
      </c>
      <c r="I9" s="32">
        <v>0.55714152739581135</v>
      </c>
    </row>
    <row r="10" spans="1:9" x14ac:dyDescent="0.35">
      <c r="A10" s="2" t="s">
        <v>157</v>
      </c>
      <c r="B10" s="32">
        <v>-7570.97</v>
      </c>
      <c r="C10" s="32">
        <v>-63.091416666666667</v>
      </c>
      <c r="D10" s="32">
        <v>18652.669999999998</v>
      </c>
      <c r="E10" s="32">
        <v>0.73725968379446638</v>
      </c>
      <c r="F10" s="32">
        <v>71094.3</v>
      </c>
      <c r="G10" s="32">
        <v>0.42167437722419931</v>
      </c>
      <c r="H10" s="32">
        <v>82176</v>
      </c>
      <c r="I10" s="32">
        <v>0.42354396453973819</v>
      </c>
    </row>
    <row r="11" spans="1:9" x14ac:dyDescent="0.35">
      <c r="A11" s="2" t="s">
        <v>158</v>
      </c>
      <c r="B11" s="32">
        <v>-687.25999999999988</v>
      </c>
      <c r="C11" s="32">
        <v>-0.2317908937605396</v>
      </c>
      <c r="D11" s="32">
        <v>23359.119999999999</v>
      </c>
      <c r="E11" s="32">
        <v>0.75952267923914807</v>
      </c>
      <c r="F11" s="32">
        <v>48636.290000000008</v>
      </c>
      <c r="G11" s="32">
        <v>0.41516252667520281</v>
      </c>
      <c r="H11" s="32">
        <v>71308.150000000009</v>
      </c>
      <c r="I11" s="32">
        <v>0.4726463180221383</v>
      </c>
    </row>
    <row r="12" spans="1:9" x14ac:dyDescent="0.35">
      <c r="A12" s="2" t="s">
        <v>159</v>
      </c>
      <c r="B12" s="32">
        <v>-348.54999999999995</v>
      </c>
      <c r="C12" s="32">
        <v>-0.69709999999999994</v>
      </c>
      <c r="D12" s="32">
        <v>30585.5</v>
      </c>
      <c r="E12" s="32">
        <v>0.7484888529965984</v>
      </c>
      <c r="F12" s="32">
        <v>15022.5</v>
      </c>
      <c r="G12" s="32">
        <v>0.40060000000000001</v>
      </c>
      <c r="H12" s="32">
        <v>45259.45</v>
      </c>
      <c r="I12" s="32">
        <v>0.57389967411840781</v>
      </c>
    </row>
    <row r="13" spans="1:9" x14ac:dyDescent="0.35">
      <c r="A13" s="2" t="s">
        <v>160</v>
      </c>
      <c r="B13" s="32">
        <v>4807.2899999999991</v>
      </c>
      <c r="C13" s="32">
        <v>0.6907025862068964</v>
      </c>
      <c r="D13" s="32">
        <v>33948.019999999997</v>
      </c>
      <c r="E13" s="32">
        <v>0.75670418830662234</v>
      </c>
      <c r="F13" s="32">
        <v>2631.5099999999998</v>
      </c>
      <c r="G13" s="32">
        <v>0.41769999999999996</v>
      </c>
      <c r="H13" s="32">
        <v>41386.82</v>
      </c>
      <c r="I13" s="32">
        <v>0.71205581267312412</v>
      </c>
    </row>
    <row r="14" spans="1:9" x14ac:dyDescent="0.35">
      <c r="A14" s="2" t="s">
        <v>161</v>
      </c>
      <c r="B14" s="32">
        <v>976.65</v>
      </c>
      <c r="C14" s="32">
        <v>0.65989864864864867</v>
      </c>
      <c r="D14" s="32">
        <v>39694.97</v>
      </c>
      <c r="E14" s="32">
        <v>0.75404080314571742</v>
      </c>
      <c r="F14" s="32">
        <v>7213.4400000000005</v>
      </c>
      <c r="G14" s="32">
        <v>0.45367547169811323</v>
      </c>
      <c r="H14" s="32">
        <v>47885.060000000005</v>
      </c>
      <c r="I14" s="32">
        <v>0.68384759293375053</v>
      </c>
    </row>
    <row r="15" spans="1:9" x14ac:dyDescent="0.35">
      <c r="A15" s="2" t="s">
        <v>162</v>
      </c>
      <c r="B15" s="32">
        <v>-1193.74</v>
      </c>
      <c r="C15" s="32" t="e">
        <v>#DIV/0!</v>
      </c>
      <c r="D15" s="32">
        <v>34169.82</v>
      </c>
      <c r="E15" s="32">
        <v>0.75660555334130464</v>
      </c>
      <c r="F15" s="32">
        <v>33578.6</v>
      </c>
      <c r="G15" s="32">
        <v>0.44771466666666665</v>
      </c>
      <c r="H15" s="32">
        <v>66554.679999999993</v>
      </c>
      <c r="I15" s="32">
        <v>0.55387460261979671</v>
      </c>
    </row>
    <row r="16" spans="1:9" x14ac:dyDescent="0.35">
      <c r="A16" s="2" t="s">
        <v>163</v>
      </c>
      <c r="B16" s="32">
        <v>84.89</v>
      </c>
      <c r="C16" s="32">
        <v>0.70741666666666669</v>
      </c>
      <c r="D16" s="32">
        <v>42993.540000000008</v>
      </c>
      <c r="E16" s="32">
        <v>0.7611092621441724</v>
      </c>
      <c r="F16" s="32">
        <v>1259.55</v>
      </c>
      <c r="G16" s="32">
        <v>0.46649999999999997</v>
      </c>
      <c r="H16" s="32">
        <v>44337.98000000001</v>
      </c>
      <c r="I16" s="32">
        <v>0.74758852094152572</v>
      </c>
    </row>
    <row r="17" spans="1:9" x14ac:dyDescent="0.35">
      <c r="A17" s="2" t="s">
        <v>164</v>
      </c>
      <c r="B17" s="32">
        <v>2351.29</v>
      </c>
      <c r="C17" s="32">
        <v>0.6549554317548747</v>
      </c>
      <c r="D17" s="32">
        <v>38967.700000000004</v>
      </c>
      <c r="E17" s="32">
        <v>0.75711010511181498</v>
      </c>
      <c r="F17" s="32">
        <v>6156.09</v>
      </c>
      <c r="G17" s="32">
        <v>0.41177859531772576</v>
      </c>
      <c r="H17" s="32">
        <v>47475.08</v>
      </c>
      <c r="I17" s="32">
        <v>0.67812824065477284</v>
      </c>
    </row>
    <row r="18" spans="1:9" x14ac:dyDescent="0.35">
      <c r="A18" s="2" t="s">
        <v>151</v>
      </c>
      <c r="B18" s="32">
        <v>-859.76000000000158</v>
      </c>
      <c r="C18" s="32">
        <v>-4.1107339230217373E-2</v>
      </c>
      <c r="D18" s="32">
        <v>293003.96000000002</v>
      </c>
      <c r="E18" s="32">
        <v>0.75628953366217311</v>
      </c>
      <c r="F18" s="32">
        <v>236287.36000000002</v>
      </c>
      <c r="G18" s="32">
        <v>0.41909783611209639</v>
      </c>
      <c r="H18" s="32">
        <v>528431.55999999994</v>
      </c>
      <c r="I18" s="32">
        <v>0.54357669384387808</v>
      </c>
    </row>
  </sheetData>
  <conditionalFormatting sqref="A3:I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08"/>
  <sheetViews>
    <sheetView topLeftCell="J1" zoomScale="115" zoomScaleNormal="115" workbookViewId="0">
      <selection activeCell="T7" sqref="T7"/>
    </sheetView>
  </sheetViews>
  <sheetFormatPr defaultRowHeight="14.5" x14ac:dyDescent="0.35"/>
  <cols>
    <col min="1" max="1" width="15.81640625" bestFit="1" customWidth="1"/>
    <col min="2" max="2" width="19" style="5" customWidth="1"/>
    <col min="3" max="3" width="16.81640625" style="7" customWidth="1"/>
    <col min="4" max="4" width="19.1796875" style="6" customWidth="1"/>
    <col min="5" max="5" width="32.08984375" style="2" bestFit="1" customWidth="1"/>
    <col min="6" max="6" width="32.08984375" style="2" customWidth="1"/>
    <col min="7" max="7" width="27.1796875" style="2" customWidth="1"/>
    <col min="8" max="9" width="9" style="6" customWidth="1"/>
    <col min="10" max="10" width="48.7265625" customWidth="1"/>
    <col min="11" max="11" width="10.81640625" customWidth="1"/>
    <col min="12" max="12" width="11.81640625" style="16" customWidth="1"/>
    <col min="13" max="13" width="8.7265625" style="29"/>
    <col min="16" max="17" width="11.26953125" style="31" bestFit="1" customWidth="1"/>
    <col min="18" max="18" width="10.26953125" bestFit="1" customWidth="1"/>
    <col min="19" max="19" width="8.7265625" style="40"/>
  </cols>
  <sheetData>
    <row r="1" spans="1:19" ht="29" x14ac:dyDescent="0.35">
      <c r="A1" s="17" t="s">
        <v>0</v>
      </c>
      <c r="B1" s="10" t="s">
        <v>1</v>
      </c>
      <c r="C1" s="11" t="s">
        <v>2</v>
      </c>
      <c r="D1" s="10" t="s">
        <v>3</v>
      </c>
      <c r="E1" s="10" t="s">
        <v>4</v>
      </c>
      <c r="F1" s="10" t="s">
        <v>133</v>
      </c>
      <c r="G1" s="12" t="s">
        <v>134</v>
      </c>
      <c r="H1" s="12" t="s">
        <v>5</v>
      </c>
      <c r="I1" s="12" t="s">
        <v>101</v>
      </c>
      <c r="J1" s="10" t="s">
        <v>6</v>
      </c>
      <c r="K1" s="13" t="s">
        <v>7</v>
      </c>
      <c r="L1" s="15" t="s">
        <v>8</v>
      </c>
      <c r="M1" s="28" t="s">
        <v>146</v>
      </c>
      <c r="N1" s="27" t="s">
        <v>147</v>
      </c>
      <c r="O1" s="27" t="s">
        <v>148</v>
      </c>
      <c r="P1" s="30" t="s">
        <v>144</v>
      </c>
      <c r="Q1" s="30" t="s">
        <v>143</v>
      </c>
      <c r="R1" s="27" t="s">
        <v>145</v>
      </c>
      <c r="S1" s="39" t="s">
        <v>165</v>
      </c>
    </row>
    <row r="2" spans="1:19" x14ac:dyDescent="0.35">
      <c r="A2" s="18" t="s">
        <v>9</v>
      </c>
      <c r="B2" s="4">
        <v>22801</v>
      </c>
      <c r="C2" s="14">
        <v>41275</v>
      </c>
      <c r="D2" s="8">
        <v>106</v>
      </c>
      <c r="E2" s="9" t="s">
        <v>10</v>
      </c>
      <c r="F2" s="9" t="str">
        <f>VLOOKUP(Invoices[[#This Row],[Customer Name]],Customers[[#All],[Customer Name]:[Type]],2,)</f>
        <v>Tennessee</v>
      </c>
      <c r="G2" s="9" t="str">
        <f>VLOOKUP(Invoices[[#This Row],[Customer Name]],Customers[[#All],[Customer Name]:[Type]],3,)</f>
        <v>Automotive</v>
      </c>
      <c r="H2" s="4" t="s">
        <v>11</v>
      </c>
      <c r="I2" s="36" t="str">
        <f>VLOOKUP(Invoices[[#This Row],[Part  '#]],Products[[#All],[Part Number]:[Product Line]],3,)</f>
        <v>Consumables</v>
      </c>
      <c r="J2" s="4" t="s">
        <v>12</v>
      </c>
      <c r="K2" s="4">
        <v>80</v>
      </c>
      <c r="L2" s="21">
        <v>18</v>
      </c>
      <c r="M2" s="29" cm="1">
        <f t="array" ref="M2">_xlfn.IFS(Invoices[[#This Row],[Document Number]]="Invoice", -Invoices[[#This Row],[Unit Price]], TRUE, Invoices[[#This Row],[Unit Price]])</f>
        <v>18</v>
      </c>
      <c r="N2" t="str" cm="1">
        <f t="array" ref="N2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">
        <f>VLOOKUP(Invoices[[#This Row],[Part  '#]],Products[#All],4,FALSE)</f>
        <v>4.58</v>
      </c>
      <c r="P2" s="31">
        <f>Invoices[[#This Row],[Quantity]]*Invoices[[#This Row],[New Unit Proce ]]</f>
        <v>1440</v>
      </c>
      <c r="Q2" s="31">
        <f>Invoices[[#This Row],[Quantity]]*Invoices[[#This Row],[Product Money ]]</f>
        <v>366.4</v>
      </c>
      <c r="R2" s="32">
        <f>Invoices[[#This Row],[Revenue]]-Invoices[[#This Row],[Cost]]</f>
        <v>1073.5999999999999</v>
      </c>
      <c r="S2" s="40">
        <f>Invoices[[#This Row],[Profit]]/Invoices[[#This Row],[Revenue]]</f>
        <v>0.74555555555555553</v>
      </c>
    </row>
    <row r="3" spans="1:19" x14ac:dyDescent="0.35">
      <c r="A3" s="18" t="s">
        <v>9</v>
      </c>
      <c r="B3" s="4">
        <v>22801</v>
      </c>
      <c r="C3" s="14">
        <v>41275</v>
      </c>
      <c r="D3" s="8">
        <v>106</v>
      </c>
      <c r="E3" s="9" t="s">
        <v>10</v>
      </c>
      <c r="F3" s="33" t="str">
        <f>VLOOKUP(Invoices[[#This Row],[Customer Name]],Customers[[#All],[Customer Name]:[Type]],2,)</f>
        <v>Tennessee</v>
      </c>
      <c r="G3" s="9" t="str">
        <f>VLOOKUP(Invoices[[#This Row],[Customer Name]],Customers[[#All],[Customer Name]:[Type]],3,)</f>
        <v>Automotive</v>
      </c>
      <c r="H3" s="4" t="s">
        <v>13</v>
      </c>
      <c r="I3" s="36" t="str">
        <f>VLOOKUP(Invoices[[#This Row],[Part  '#]],Products[[#All],[Part Number]:[Product Line]],3,)</f>
        <v>Consumables</v>
      </c>
      <c r="J3" s="4" t="s">
        <v>14</v>
      </c>
      <c r="K3" s="4">
        <v>20</v>
      </c>
      <c r="L3" s="21">
        <v>70</v>
      </c>
      <c r="M3" s="29" cm="1">
        <f t="array" ref="M3">_xlfn.IFS(Invoices[[#This Row],[Document Number]]="Invoice", -Invoices[[#This Row],[Unit Price]], TRUE, Invoices[[#This Row],[Unit Price]])</f>
        <v>70</v>
      </c>
      <c r="N3" t="str" cm="1">
        <f t="array" ref="N3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">
        <f>VLOOKUP(Invoices[[#This Row],[Part  '#]],Products[#All],4,FALSE)</f>
        <v>13.92</v>
      </c>
      <c r="P3" s="31">
        <f>Invoices[[#This Row],[Quantity]]*Invoices[[#This Row],[New Unit Proce ]]</f>
        <v>1400</v>
      </c>
      <c r="Q3" s="31">
        <f>Invoices[[#This Row],[Quantity]]*Invoices[[#This Row],[Product Money ]]</f>
        <v>278.39999999999998</v>
      </c>
      <c r="R3" s="32">
        <f>Invoices[[#This Row],[Revenue]]-Invoices[[#This Row],[Cost]]</f>
        <v>1121.5999999999999</v>
      </c>
      <c r="S3" s="40">
        <f>Invoices[[#This Row],[Profit]]/Invoices[[#This Row],[Revenue]]</f>
        <v>0.80114285714285705</v>
      </c>
    </row>
    <row r="4" spans="1:19" x14ac:dyDescent="0.35">
      <c r="A4" s="18" t="s">
        <v>9</v>
      </c>
      <c r="B4" s="4">
        <v>22802</v>
      </c>
      <c r="C4" s="14">
        <v>41278</v>
      </c>
      <c r="D4" s="8">
        <v>107</v>
      </c>
      <c r="E4" s="9" t="s">
        <v>15</v>
      </c>
      <c r="F4" s="33" t="str">
        <f>VLOOKUP(Invoices[[#This Row],[Customer Name]],Customers[[#All],[Customer Name]:[Type]],2,)</f>
        <v>Georgia</v>
      </c>
      <c r="G4" s="9" t="str">
        <f>VLOOKUP(Invoices[[#This Row],[Customer Name]],Customers[[#All],[Customer Name]:[Type]],3,)</f>
        <v>Financial</v>
      </c>
      <c r="H4" s="4" t="s">
        <v>16</v>
      </c>
      <c r="I4" s="36" t="str">
        <f>VLOOKUP(Invoices[[#This Row],[Part  '#]],Products[[#All],[Part Number]:[Product Line]],3,)</f>
        <v>Consumables</v>
      </c>
      <c r="J4" s="4" t="s">
        <v>17</v>
      </c>
      <c r="K4" s="4">
        <v>10</v>
      </c>
      <c r="L4" s="21">
        <v>30</v>
      </c>
      <c r="M4" s="29" cm="1">
        <f t="array" ref="M4">_xlfn.IFS(Invoices[[#This Row],[Document Number]]="Invoice", -Invoices[[#This Row],[Unit Price]], TRUE, Invoices[[#This Row],[Unit Price]])</f>
        <v>30</v>
      </c>
      <c r="N4" t="str" cm="1">
        <f t="array" ref="N4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">
        <f>VLOOKUP(Invoices[[#This Row],[Part  '#]],Products[#All],4,FALSE)</f>
        <v>6.9</v>
      </c>
      <c r="P4" s="31">
        <f>Invoices[[#This Row],[Quantity]]*Invoices[[#This Row],[New Unit Proce ]]</f>
        <v>300</v>
      </c>
      <c r="Q4" s="31">
        <f>Invoices[[#This Row],[Quantity]]*Invoices[[#This Row],[Product Money ]]</f>
        <v>69</v>
      </c>
      <c r="R4" s="32">
        <f>Invoices[[#This Row],[Revenue]]-Invoices[[#This Row],[Cost]]</f>
        <v>231</v>
      </c>
      <c r="S4" s="40">
        <f>Invoices[[#This Row],[Profit]]/Invoices[[#This Row],[Revenue]]</f>
        <v>0.77</v>
      </c>
    </row>
    <row r="5" spans="1:19" x14ac:dyDescent="0.35">
      <c r="A5" s="18" t="s">
        <v>9</v>
      </c>
      <c r="B5" s="4">
        <v>22802</v>
      </c>
      <c r="C5" s="14">
        <v>41278</v>
      </c>
      <c r="D5" s="8">
        <v>107</v>
      </c>
      <c r="E5" s="9" t="s">
        <v>15</v>
      </c>
      <c r="F5" s="33" t="str">
        <f>VLOOKUP(Invoices[[#This Row],[Customer Name]],Customers[[#All],[Customer Name]:[Type]],2,)</f>
        <v>Georgia</v>
      </c>
      <c r="G5" s="9" t="str">
        <f>VLOOKUP(Invoices[[#This Row],[Customer Name]],Customers[[#All],[Customer Name]:[Type]],3,)</f>
        <v>Financial</v>
      </c>
      <c r="H5" s="4" t="s">
        <v>13</v>
      </c>
      <c r="I5" s="36" t="str">
        <f>VLOOKUP(Invoices[[#This Row],[Part  '#]],Products[[#All],[Part Number]:[Product Line]],3,)</f>
        <v>Consumables</v>
      </c>
      <c r="J5" s="4" t="s">
        <v>14</v>
      </c>
      <c r="K5" s="4">
        <v>2</v>
      </c>
      <c r="L5" s="21">
        <v>70</v>
      </c>
      <c r="M5" s="29" cm="1">
        <f t="array" ref="M5">_xlfn.IFS(Invoices[[#This Row],[Document Number]]="Invoice", -Invoices[[#This Row],[Unit Price]], TRUE, Invoices[[#This Row],[Unit Price]])</f>
        <v>70</v>
      </c>
      <c r="N5" t="str" cm="1">
        <f t="array" ref="N5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5">
        <f>VLOOKUP(Invoices[[#This Row],[Part  '#]],Products[#All],4,FALSE)</f>
        <v>13.92</v>
      </c>
      <c r="P5" s="31">
        <f>Invoices[[#This Row],[Quantity]]*Invoices[[#This Row],[New Unit Proce ]]</f>
        <v>140</v>
      </c>
      <c r="Q5" s="31">
        <f>Invoices[[#This Row],[Quantity]]*Invoices[[#This Row],[Product Money ]]</f>
        <v>27.84</v>
      </c>
      <c r="R5" s="32">
        <f>Invoices[[#This Row],[Revenue]]-Invoices[[#This Row],[Cost]]</f>
        <v>112.16</v>
      </c>
      <c r="S5" s="40">
        <f>Invoices[[#This Row],[Profit]]/Invoices[[#This Row],[Revenue]]</f>
        <v>0.80114285714285716</v>
      </c>
    </row>
    <row r="6" spans="1:19" x14ac:dyDescent="0.35">
      <c r="A6" s="18" t="s">
        <v>9</v>
      </c>
      <c r="B6" s="4">
        <v>22803</v>
      </c>
      <c r="C6" s="14">
        <v>41279</v>
      </c>
      <c r="D6" s="8">
        <v>117</v>
      </c>
      <c r="E6" s="9" t="s">
        <v>18</v>
      </c>
      <c r="F6" s="33" t="str">
        <f>VLOOKUP(Invoices[[#This Row],[Customer Name]],Customers[[#All],[Customer Name]:[Type]],2,)</f>
        <v>Georgia</v>
      </c>
      <c r="G6" s="9" t="str">
        <f>VLOOKUP(Invoices[[#This Row],[Customer Name]],Customers[[#All],[Customer Name]:[Type]],3,)</f>
        <v>Automotive</v>
      </c>
      <c r="H6" s="4" t="s">
        <v>13</v>
      </c>
      <c r="I6" s="36" t="str">
        <f>VLOOKUP(Invoices[[#This Row],[Part  '#]],Products[[#All],[Part Number]:[Product Line]],3,)</f>
        <v>Consumables</v>
      </c>
      <c r="J6" s="4" t="s">
        <v>14</v>
      </c>
      <c r="K6" s="4">
        <v>12</v>
      </c>
      <c r="L6" s="21">
        <v>70</v>
      </c>
      <c r="M6" s="29" cm="1">
        <f t="array" ref="M6">_xlfn.IFS(Invoices[[#This Row],[Document Number]]="Invoice", -Invoices[[#This Row],[Unit Price]], TRUE, Invoices[[#This Row],[Unit Price]])</f>
        <v>70</v>
      </c>
      <c r="N6" t="str" cm="1">
        <f t="array" ref="N6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6">
        <f>VLOOKUP(Invoices[[#This Row],[Part  '#]],Products[#All],4,FALSE)</f>
        <v>13.92</v>
      </c>
      <c r="P6" s="31">
        <f>Invoices[[#This Row],[Quantity]]*Invoices[[#This Row],[New Unit Proce ]]</f>
        <v>840</v>
      </c>
      <c r="Q6" s="31">
        <f>Invoices[[#This Row],[Quantity]]*Invoices[[#This Row],[Product Money ]]</f>
        <v>167.04</v>
      </c>
      <c r="R6" s="32">
        <f>Invoices[[#This Row],[Revenue]]-Invoices[[#This Row],[Cost]]</f>
        <v>672.96</v>
      </c>
      <c r="S6" s="40">
        <f>Invoices[[#This Row],[Profit]]/Invoices[[#This Row],[Revenue]]</f>
        <v>0.80114285714285716</v>
      </c>
    </row>
    <row r="7" spans="1:19" x14ac:dyDescent="0.35">
      <c r="A7" s="18" t="s">
        <v>9</v>
      </c>
      <c r="B7" s="4">
        <v>22803</v>
      </c>
      <c r="C7" s="14">
        <v>41279</v>
      </c>
      <c r="D7" s="8">
        <v>117</v>
      </c>
      <c r="E7" s="9" t="s">
        <v>18</v>
      </c>
      <c r="F7" s="33" t="str">
        <f>VLOOKUP(Invoices[[#This Row],[Customer Name]],Customers[[#All],[Customer Name]:[Type]],2,)</f>
        <v>Georgia</v>
      </c>
      <c r="G7" s="9" t="str">
        <f>VLOOKUP(Invoices[[#This Row],[Customer Name]],Customers[[#All],[Customer Name]:[Type]],3,)</f>
        <v>Automotive</v>
      </c>
      <c r="H7" s="4" t="s">
        <v>16</v>
      </c>
      <c r="I7" s="36" t="str">
        <f>VLOOKUP(Invoices[[#This Row],[Part  '#]],Products[[#All],[Part Number]:[Product Line]],3,)</f>
        <v>Consumables</v>
      </c>
      <c r="J7" s="4" t="s">
        <v>17</v>
      </c>
      <c r="K7" s="4">
        <v>12</v>
      </c>
      <c r="L7" s="21">
        <v>30</v>
      </c>
      <c r="M7" s="29" cm="1">
        <f t="array" ref="M7">_xlfn.IFS(Invoices[[#This Row],[Document Number]]="Invoice", -Invoices[[#This Row],[Unit Price]], TRUE, Invoices[[#This Row],[Unit Price]])</f>
        <v>30</v>
      </c>
      <c r="N7" t="str" cm="1">
        <f t="array" ref="N7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7">
        <f>VLOOKUP(Invoices[[#This Row],[Part  '#]],Products[#All],4,FALSE)</f>
        <v>6.9</v>
      </c>
      <c r="P7" s="31">
        <f>Invoices[[#This Row],[Quantity]]*Invoices[[#This Row],[New Unit Proce ]]</f>
        <v>360</v>
      </c>
      <c r="Q7" s="31">
        <f>Invoices[[#This Row],[Quantity]]*Invoices[[#This Row],[Product Money ]]</f>
        <v>82.800000000000011</v>
      </c>
      <c r="R7" s="32">
        <f>Invoices[[#This Row],[Revenue]]-Invoices[[#This Row],[Cost]]</f>
        <v>277.2</v>
      </c>
      <c r="S7" s="40">
        <f>Invoices[[#This Row],[Profit]]/Invoices[[#This Row],[Revenue]]</f>
        <v>0.77</v>
      </c>
    </row>
    <row r="8" spans="1:19" x14ac:dyDescent="0.35">
      <c r="A8" s="18" t="s">
        <v>9</v>
      </c>
      <c r="B8" s="4">
        <v>22804</v>
      </c>
      <c r="C8" s="14">
        <v>41279</v>
      </c>
      <c r="D8" s="8">
        <v>112</v>
      </c>
      <c r="E8" s="9" t="s">
        <v>19</v>
      </c>
      <c r="F8" s="33" t="str">
        <f>VLOOKUP(Invoices[[#This Row],[Customer Name]],Customers[[#All],[Customer Name]:[Type]],2,)</f>
        <v>Georgia</v>
      </c>
      <c r="G8" s="9" t="str">
        <f>VLOOKUP(Invoices[[#This Row],[Customer Name]],Customers[[#All],[Customer Name]:[Type]],3,)</f>
        <v>Financial</v>
      </c>
      <c r="H8" s="4" t="s">
        <v>13</v>
      </c>
      <c r="I8" s="36" t="str">
        <f>VLOOKUP(Invoices[[#This Row],[Part  '#]],Products[[#All],[Part Number]:[Product Line]],3,)</f>
        <v>Consumables</v>
      </c>
      <c r="J8" s="4" t="s">
        <v>14</v>
      </c>
      <c r="K8" s="4">
        <v>5</v>
      </c>
      <c r="L8" s="21">
        <v>70</v>
      </c>
      <c r="M8" s="29" cm="1">
        <f t="array" ref="M8">_xlfn.IFS(Invoices[[#This Row],[Document Number]]="Invoice", -Invoices[[#This Row],[Unit Price]], TRUE, Invoices[[#This Row],[Unit Price]])</f>
        <v>70</v>
      </c>
      <c r="N8" t="str" cm="1">
        <f t="array" ref="N8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8">
        <f>VLOOKUP(Invoices[[#This Row],[Part  '#]],Products[#All],4,FALSE)</f>
        <v>13.92</v>
      </c>
      <c r="P8" s="31">
        <f>Invoices[[#This Row],[Quantity]]*Invoices[[#This Row],[New Unit Proce ]]</f>
        <v>350</v>
      </c>
      <c r="Q8" s="31">
        <f>Invoices[[#This Row],[Quantity]]*Invoices[[#This Row],[Product Money ]]</f>
        <v>69.599999999999994</v>
      </c>
      <c r="R8" s="32">
        <f>Invoices[[#This Row],[Revenue]]-Invoices[[#This Row],[Cost]]</f>
        <v>280.39999999999998</v>
      </c>
      <c r="S8" s="40">
        <f>Invoices[[#This Row],[Profit]]/Invoices[[#This Row],[Revenue]]</f>
        <v>0.80114285714285705</v>
      </c>
    </row>
    <row r="9" spans="1:19" x14ac:dyDescent="0.35">
      <c r="A9" s="18" t="s">
        <v>9</v>
      </c>
      <c r="B9" s="4">
        <v>22804</v>
      </c>
      <c r="C9" s="14">
        <v>41279</v>
      </c>
      <c r="D9" s="8">
        <v>112</v>
      </c>
      <c r="E9" s="9" t="s">
        <v>19</v>
      </c>
      <c r="F9" s="33" t="str">
        <f>VLOOKUP(Invoices[[#This Row],[Customer Name]],Customers[[#All],[Customer Name]:[Type]],2,)</f>
        <v>Georgia</v>
      </c>
      <c r="G9" s="9" t="str">
        <f>VLOOKUP(Invoices[[#This Row],[Customer Name]],Customers[[#All],[Customer Name]:[Type]],3,)</f>
        <v>Financial</v>
      </c>
      <c r="H9" s="4" t="s">
        <v>16</v>
      </c>
      <c r="I9" s="36" t="str">
        <f>VLOOKUP(Invoices[[#This Row],[Part  '#]],Products[[#All],[Part Number]:[Product Line]],3,)</f>
        <v>Consumables</v>
      </c>
      <c r="J9" s="4" t="s">
        <v>17</v>
      </c>
      <c r="K9" s="4">
        <v>5</v>
      </c>
      <c r="L9" s="21">
        <v>30</v>
      </c>
      <c r="M9" s="29" cm="1">
        <f t="array" ref="M9">_xlfn.IFS(Invoices[[#This Row],[Document Number]]="Invoice", -Invoices[[#This Row],[Unit Price]], TRUE, Invoices[[#This Row],[Unit Price]])</f>
        <v>30</v>
      </c>
      <c r="N9" t="str" cm="1">
        <f t="array" ref="N9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9">
        <f>VLOOKUP(Invoices[[#This Row],[Part  '#]],Products[#All],4,FALSE)</f>
        <v>6.9</v>
      </c>
      <c r="P9" s="31">
        <f>Invoices[[#This Row],[Quantity]]*Invoices[[#This Row],[New Unit Proce ]]</f>
        <v>150</v>
      </c>
      <c r="Q9" s="31">
        <f>Invoices[[#This Row],[Quantity]]*Invoices[[#This Row],[Product Money ]]</f>
        <v>34.5</v>
      </c>
      <c r="R9" s="32">
        <f>Invoices[[#This Row],[Revenue]]-Invoices[[#This Row],[Cost]]</f>
        <v>115.5</v>
      </c>
      <c r="S9" s="40">
        <f>Invoices[[#This Row],[Profit]]/Invoices[[#This Row],[Revenue]]</f>
        <v>0.77</v>
      </c>
    </row>
    <row r="10" spans="1:19" x14ac:dyDescent="0.35">
      <c r="A10" s="18" t="s">
        <v>9</v>
      </c>
      <c r="B10" s="4">
        <v>22805</v>
      </c>
      <c r="C10" s="14">
        <v>41284</v>
      </c>
      <c r="D10" s="8">
        <v>101</v>
      </c>
      <c r="E10" s="9" t="s">
        <v>20</v>
      </c>
      <c r="F10" s="33" t="str">
        <f>VLOOKUP(Invoices[[#This Row],[Customer Name]],Customers[[#All],[Customer Name]:[Type]],2,)</f>
        <v>Georgia</v>
      </c>
      <c r="G10" s="9" t="str">
        <f>VLOOKUP(Invoices[[#This Row],[Customer Name]],Customers[[#All],[Customer Name]:[Type]],3,)</f>
        <v>Automotive</v>
      </c>
      <c r="H10" s="4" t="s">
        <v>21</v>
      </c>
      <c r="I10" s="36" t="str">
        <f>VLOOKUP(Invoices[[#This Row],[Part  '#]],Products[[#All],[Part Number]:[Product Line]],3,)</f>
        <v>Product</v>
      </c>
      <c r="J10" s="4" t="s">
        <v>22</v>
      </c>
      <c r="K10" s="4">
        <v>2</v>
      </c>
      <c r="L10" s="21">
        <v>500</v>
      </c>
      <c r="M10" s="29" cm="1">
        <f t="array" ref="M10">_xlfn.IFS(Invoices[[#This Row],[Document Number]]="Invoice", -Invoices[[#This Row],[Unit Price]], TRUE, Invoices[[#This Row],[Unit Price]])</f>
        <v>500</v>
      </c>
      <c r="N10" t="str" cm="1">
        <f t="array" ref="N10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10">
        <f>VLOOKUP(Invoices[[#This Row],[Part  '#]],Products[#All],4,FALSE)</f>
        <v>295.10000000000002</v>
      </c>
      <c r="P10" s="31">
        <f>Invoices[[#This Row],[Quantity]]*Invoices[[#This Row],[New Unit Proce ]]</f>
        <v>1000</v>
      </c>
      <c r="Q10" s="31">
        <f>Invoices[[#This Row],[Quantity]]*Invoices[[#This Row],[Product Money ]]</f>
        <v>590.20000000000005</v>
      </c>
      <c r="R10" s="32">
        <f>Invoices[[#This Row],[Revenue]]-Invoices[[#This Row],[Cost]]</f>
        <v>409.79999999999995</v>
      </c>
      <c r="S10" s="40">
        <f>Invoices[[#This Row],[Profit]]/Invoices[[#This Row],[Revenue]]</f>
        <v>0.40979999999999994</v>
      </c>
    </row>
    <row r="11" spans="1:19" x14ac:dyDescent="0.35">
      <c r="A11" s="18" t="s">
        <v>9</v>
      </c>
      <c r="B11" s="4">
        <v>22805</v>
      </c>
      <c r="C11" s="14">
        <v>41284</v>
      </c>
      <c r="D11" s="8">
        <v>101</v>
      </c>
      <c r="E11" s="9" t="s">
        <v>20</v>
      </c>
      <c r="F11" s="33" t="str">
        <f>VLOOKUP(Invoices[[#This Row],[Customer Name]],Customers[[#All],[Customer Name]:[Type]],2,)</f>
        <v>Georgia</v>
      </c>
      <c r="G11" s="9" t="str">
        <f>VLOOKUP(Invoices[[#This Row],[Customer Name]],Customers[[#All],[Customer Name]:[Type]],3,)</f>
        <v>Automotive</v>
      </c>
      <c r="H11" s="4" t="s">
        <v>23</v>
      </c>
      <c r="I11" s="36" t="str">
        <f>VLOOKUP(Invoices[[#This Row],[Part  '#]],Products[[#All],[Part Number]:[Product Line]],3,)</f>
        <v>Accessories</v>
      </c>
      <c r="J11" s="4" t="s">
        <v>24</v>
      </c>
      <c r="K11" s="4">
        <v>2</v>
      </c>
      <c r="L11" s="21">
        <v>25</v>
      </c>
      <c r="M11" s="29" cm="1">
        <f t="array" ref="M11">_xlfn.IFS(Invoices[[#This Row],[Document Number]]="Invoice", -Invoices[[#This Row],[Unit Price]], TRUE, Invoices[[#This Row],[Unit Price]])</f>
        <v>25</v>
      </c>
      <c r="N11" t="str" cm="1">
        <f t="array" ref="N11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1">
        <f>VLOOKUP(Invoices[[#This Row],[Part  '#]],Products[#All],4,FALSE)</f>
        <v>12.17</v>
      </c>
      <c r="P11" s="31">
        <f>Invoices[[#This Row],[Quantity]]*Invoices[[#This Row],[New Unit Proce ]]</f>
        <v>50</v>
      </c>
      <c r="Q11" s="31">
        <f>Invoices[[#This Row],[Quantity]]*Invoices[[#This Row],[Product Money ]]</f>
        <v>24.34</v>
      </c>
      <c r="R11" s="32">
        <f>Invoices[[#This Row],[Revenue]]-Invoices[[#This Row],[Cost]]</f>
        <v>25.66</v>
      </c>
      <c r="S11" s="40">
        <f>Invoices[[#This Row],[Profit]]/Invoices[[#This Row],[Revenue]]</f>
        <v>0.51319999999999999</v>
      </c>
    </row>
    <row r="12" spans="1:19" x14ac:dyDescent="0.35">
      <c r="A12" s="18" t="s">
        <v>9</v>
      </c>
      <c r="B12" s="4">
        <v>22805</v>
      </c>
      <c r="C12" s="14">
        <v>41284</v>
      </c>
      <c r="D12" s="8">
        <v>101</v>
      </c>
      <c r="E12" s="9" t="s">
        <v>20</v>
      </c>
      <c r="F12" s="33" t="str">
        <f>VLOOKUP(Invoices[[#This Row],[Customer Name]],Customers[[#All],[Customer Name]:[Type]],2,)</f>
        <v>Georgia</v>
      </c>
      <c r="G12" s="9" t="str">
        <f>VLOOKUP(Invoices[[#This Row],[Customer Name]],Customers[[#All],[Customer Name]:[Type]],3,)</f>
        <v>Automotive</v>
      </c>
      <c r="H12" s="4" t="s">
        <v>25</v>
      </c>
      <c r="I12" s="36" t="str">
        <f>VLOOKUP(Invoices[[#This Row],[Part  '#]],Products[[#All],[Part Number]:[Product Line]],3,)</f>
        <v>Accessories</v>
      </c>
      <c r="J12" s="4" t="s">
        <v>26</v>
      </c>
      <c r="K12" s="4">
        <v>2</v>
      </c>
      <c r="L12" s="21">
        <v>20</v>
      </c>
      <c r="M12" s="29" cm="1">
        <f t="array" ref="M12">_xlfn.IFS(Invoices[[#This Row],[Document Number]]="Invoice", -Invoices[[#This Row],[Unit Price]], TRUE, Invoices[[#This Row],[Unit Price]])</f>
        <v>20</v>
      </c>
      <c r="N12" t="str" cm="1">
        <f t="array" ref="N12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2">
        <f>VLOOKUP(Invoices[[#This Row],[Part  '#]],Products[#All],4,FALSE)</f>
        <v>8.15</v>
      </c>
      <c r="P12" s="31">
        <f>Invoices[[#This Row],[Quantity]]*Invoices[[#This Row],[New Unit Proce ]]</f>
        <v>40</v>
      </c>
      <c r="Q12" s="31">
        <f>Invoices[[#This Row],[Quantity]]*Invoices[[#This Row],[Product Money ]]</f>
        <v>16.3</v>
      </c>
      <c r="R12" s="32">
        <f>Invoices[[#This Row],[Revenue]]-Invoices[[#This Row],[Cost]]</f>
        <v>23.7</v>
      </c>
      <c r="S12" s="40">
        <f>Invoices[[#This Row],[Profit]]/Invoices[[#This Row],[Revenue]]</f>
        <v>0.59250000000000003</v>
      </c>
    </row>
    <row r="13" spans="1:19" x14ac:dyDescent="0.35">
      <c r="A13" s="18" t="s">
        <v>9</v>
      </c>
      <c r="B13" s="4">
        <v>22805</v>
      </c>
      <c r="C13" s="14">
        <v>41284</v>
      </c>
      <c r="D13" s="8">
        <v>101</v>
      </c>
      <c r="E13" s="9" t="s">
        <v>20</v>
      </c>
      <c r="F13" s="33" t="str">
        <f>VLOOKUP(Invoices[[#This Row],[Customer Name]],Customers[[#All],[Customer Name]:[Type]],2,)</f>
        <v>Georgia</v>
      </c>
      <c r="G13" s="9" t="str">
        <f>VLOOKUP(Invoices[[#This Row],[Customer Name]],Customers[[#All],[Customer Name]:[Type]],3,)</f>
        <v>Automotive</v>
      </c>
      <c r="H13" s="4" t="s">
        <v>27</v>
      </c>
      <c r="I13" s="36" t="str">
        <f>VLOOKUP(Invoices[[#This Row],[Part  '#]],Products[[#All],[Part Number]:[Product Line]],3,)</f>
        <v>Accessories</v>
      </c>
      <c r="J13" s="4" t="s">
        <v>28</v>
      </c>
      <c r="K13" s="4">
        <v>2</v>
      </c>
      <c r="L13" s="21">
        <v>40</v>
      </c>
      <c r="M13" s="29" cm="1">
        <f t="array" ref="M13">_xlfn.IFS(Invoices[[#This Row],[Document Number]]="Invoice", -Invoices[[#This Row],[Unit Price]], TRUE, Invoices[[#This Row],[Unit Price]])</f>
        <v>40</v>
      </c>
      <c r="N13" t="str" cm="1">
        <f t="array" ref="N13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3">
        <f>VLOOKUP(Invoices[[#This Row],[Part  '#]],Products[#All],4,FALSE)</f>
        <v>12.33</v>
      </c>
      <c r="P13" s="31">
        <f>Invoices[[#This Row],[Quantity]]*Invoices[[#This Row],[New Unit Proce ]]</f>
        <v>80</v>
      </c>
      <c r="Q13" s="31">
        <f>Invoices[[#This Row],[Quantity]]*Invoices[[#This Row],[Product Money ]]</f>
        <v>24.66</v>
      </c>
      <c r="R13" s="32">
        <f>Invoices[[#This Row],[Revenue]]-Invoices[[#This Row],[Cost]]</f>
        <v>55.34</v>
      </c>
      <c r="S13" s="40">
        <f>Invoices[[#This Row],[Profit]]/Invoices[[#This Row],[Revenue]]</f>
        <v>0.69175000000000009</v>
      </c>
    </row>
    <row r="14" spans="1:19" x14ac:dyDescent="0.35">
      <c r="A14" s="18" t="s">
        <v>9</v>
      </c>
      <c r="B14" s="4">
        <v>22805</v>
      </c>
      <c r="C14" s="14">
        <v>41284</v>
      </c>
      <c r="D14" s="8">
        <v>101</v>
      </c>
      <c r="E14" s="9" t="s">
        <v>20</v>
      </c>
      <c r="F14" s="33" t="str">
        <f>VLOOKUP(Invoices[[#This Row],[Customer Name]],Customers[[#All],[Customer Name]:[Type]],2,)</f>
        <v>Georgia</v>
      </c>
      <c r="G14" s="9" t="str">
        <f>VLOOKUP(Invoices[[#This Row],[Customer Name]],Customers[[#All],[Customer Name]:[Type]],3,)</f>
        <v>Automotive</v>
      </c>
      <c r="H14" s="4" t="s">
        <v>29</v>
      </c>
      <c r="I14" s="36" t="str">
        <f>VLOOKUP(Invoices[[#This Row],[Part  '#]],Products[[#All],[Part Number]:[Product Line]],3,)</f>
        <v>Accessories</v>
      </c>
      <c r="J14" s="4" t="s">
        <v>30</v>
      </c>
      <c r="K14" s="4">
        <v>2</v>
      </c>
      <c r="L14" s="21">
        <v>250</v>
      </c>
      <c r="M14" s="29" cm="1">
        <f t="array" ref="M14">_xlfn.IFS(Invoices[[#This Row],[Document Number]]="Invoice", -Invoices[[#This Row],[Unit Price]], TRUE, Invoices[[#This Row],[Unit Price]])</f>
        <v>250</v>
      </c>
      <c r="N14" t="str" cm="1">
        <f t="array" ref="N14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14">
        <f>VLOOKUP(Invoices[[#This Row],[Part  '#]],Products[#All],4,FALSE)</f>
        <v>89.7</v>
      </c>
      <c r="P14" s="31">
        <f>Invoices[[#This Row],[Quantity]]*Invoices[[#This Row],[New Unit Proce ]]</f>
        <v>500</v>
      </c>
      <c r="Q14" s="31">
        <f>Invoices[[#This Row],[Quantity]]*Invoices[[#This Row],[Product Money ]]</f>
        <v>179.4</v>
      </c>
      <c r="R14" s="32">
        <f>Invoices[[#This Row],[Revenue]]-Invoices[[#This Row],[Cost]]</f>
        <v>320.60000000000002</v>
      </c>
      <c r="S14" s="40">
        <f>Invoices[[#This Row],[Profit]]/Invoices[[#This Row],[Revenue]]</f>
        <v>0.64119999999999999</v>
      </c>
    </row>
    <row r="15" spans="1:19" x14ac:dyDescent="0.35">
      <c r="A15" s="18" t="s">
        <v>9</v>
      </c>
      <c r="B15" s="4">
        <v>22807</v>
      </c>
      <c r="C15" s="14">
        <v>41284</v>
      </c>
      <c r="D15" s="8">
        <v>101</v>
      </c>
      <c r="E15" s="9" t="s">
        <v>20</v>
      </c>
      <c r="F15" s="33" t="str">
        <f>VLOOKUP(Invoices[[#This Row],[Customer Name]],Customers[[#All],[Customer Name]:[Type]],2,)</f>
        <v>Georgia</v>
      </c>
      <c r="G15" s="9" t="str">
        <f>VLOOKUP(Invoices[[#This Row],[Customer Name]],Customers[[#All],[Customer Name]:[Type]],3,)</f>
        <v>Automotive</v>
      </c>
      <c r="H15" s="4" t="s">
        <v>11</v>
      </c>
      <c r="I15" s="36" t="str">
        <f>VLOOKUP(Invoices[[#This Row],[Part  '#]],Products[[#All],[Part Number]:[Product Line]],3,)</f>
        <v>Consumables</v>
      </c>
      <c r="J15" s="4" t="s">
        <v>12</v>
      </c>
      <c r="K15" s="4">
        <v>10</v>
      </c>
      <c r="L15" s="21">
        <v>20</v>
      </c>
      <c r="M15" s="29" cm="1">
        <f t="array" ref="M15">_xlfn.IFS(Invoices[[#This Row],[Document Number]]="Invoice", -Invoices[[#This Row],[Unit Price]], TRUE, Invoices[[#This Row],[Unit Price]])</f>
        <v>20</v>
      </c>
      <c r="N15" t="str" cm="1">
        <f t="array" ref="N15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5">
        <f>VLOOKUP(Invoices[[#This Row],[Part  '#]],Products[#All],4,FALSE)</f>
        <v>4.58</v>
      </c>
      <c r="P15" s="31">
        <f>Invoices[[#This Row],[Quantity]]*Invoices[[#This Row],[New Unit Proce ]]</f>
        <v>200</v>
      </c>
      <c r="Q15" s="31">
        <f>Invoices[[#This Row],[Quantity]]*Invoices[[#This Row],[Product Money ]]</f>
        <v>45.8</v>
      </c>
      <c r="R15" s="32">
        <f>Invoices[[#This Row],[Revenue]]-Invoices[[#This Row],[Cost]]</f>
        <v>154.19999999999999</v>
      </c>
      <c r="S15" s="40">
        <f>Invoices[[#This Row],[Profit]]/Invoices[[#This Row],[Revenue]]</f>
        <v>0.77099999999999991</v>
      </c>
    </row>
    <row r="16" spans="1:19" x14ac:dyDescent="0.35">
      <c r="A16" s="18" t="s">
        <v>9</v>
      </c>
      <c r="B16" s="4">
        <v>22808</v>
      </c>
      <c r="C16" s="14">
        <v>41284</v>
      </c>
      <c r="D16" s="8">
        <v>113</v>
      </c>
      <c r="E16" s="9" t="s">
        <v>31</v>
      </c>
      <c r="F16" s="33" t="str">
        <f>VLOOKUP(Invoices[[#This Row],[Customer Name]],Customers[[#All],[Customer Name]:[Type]],2,)</f>
        <v>Georgia</v>
      </c>
      <c r="G16" s="9" t="str">
        <f>VLOOKUP(Invoices[[#This Row],[Customer Name]],Customers[[#All],[Customer Name]:[Type]],3,)</f>
        <v>Financial</v>
      </c>
      <c r="H16" s="4" t="s">
        <v>32</v>
      </c>
      <c r="I16" s="36" t="str">
        <f>VLOOKUP(Invoices[[#This Row],[Part  '#]],Products[[#All],[Part Number]:[Product Line]],3,)</f>
        <v>Product</v>
      </c>
      <c r="J16" s="4" t="s">
        <v>33</v>
      </c>
      <c r="K16" s="4">
        <v>1</v>
      </c>
      <c r="L16" s="21">
        <v>1500</v>
      </c>
      <c r="M16" s="29" cm="1">
        <f t="array" ref="M16">_xlfn.IFS(Invoices[[#This Row],[Document Number]]="Invoice", -Invoices[[#This Row],[Unit Price]], TRUE, Invoices[[#This Row],[Unit Price]])</f>
        <v>1500</v>
      </c>
      <c r="N16" t="str" cm="1">
        <f t="array" ref="N16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16">
        <f>VLOOKUP(Invoices[[#This Row],[Part  '#]],Products[#All],4,FALSE)</f>
        <v>899.1</v>
      </c>
      <c r="P16" s="31">
        <f>Invoices[[#This Row],[Quantity]]*Invoices[[#This Row],[New Unit Proce ]]</f>
        <v>1500</v>
      </c>
      <c r="Q16" s="31">
        <f>Invoices[[#This Row],[Quantity]]*Invoices[[#This Row],[Product Money ]]</f>
        <v>899.1</v>
      </c>
      <c r="R16" s="32">
        <f>Invoices[[#This Row],[Revenue]]-Invoices[[#This Row],[Cost]]</f>
        <v>600.9</v>
      </c>
      <c r="S16" s="40">
        <f>Invoices[[#This Row],[Profit]]/Invoices[[#This Row],[Revenue]]</f>
        <v>0.40060000000000001</v>
      </c>
    </row>
    <row r="17" spans="1:19" x14ac:dyDescent="0.35">
      <c r="A17" s="18" t="s">
        <v>9</v>
      </c>
      <c r="B17" s="4">
        <v>22808</v>
      </c>
      <c r="C17" s="14">
        <v>41284</v>
      </c>
      <c r="D17" s="8">
        <v>113</v>
      </c>
      <c r="E17" s="9" t="s">
        <v>31</v>
      </c>
      <c r="F17" s="33" t="str">
        <f>VLOOKUP(Invoices[[#This Row],[Customer Name]],Customers[[#All],[Customer Name]:[Type]],2,)</f>
        <v>Georgia</v>
      </c>
      <c r="G17" s="9" t="str">
        <f>VLOOKUP(Invoices[[#This Row],[Customer Name]],Customers[[#All],[Customer Name]:[Type]],3,)</f>
        <v>Financial</v>
      </c>
      <c r="H17" s="4" t="s">
        <v>34</v>
      </c>
      <c r="I17" s="36" t="str">
        <f>VLOOKUP(Invoices[[#This Row],[Part  '#]],Products[[#All],[Part Number]:[Product Line]],3,)</f>
        <v>Accessories</v>
      </c>
      <c r="J17" s="4" t="s">
        <v>35</v>
      </c>
      <c r="K17" s="4">
        <v>1</v>
      </c>
      <c r="L17" s="21">
        <v>0</v>
      </c>
      <c r="M17" s="29" cm="1">
        <f t="array" ref="M17">_xlfn.IFS(Invoices[[#This Row],[Document Number]]="Invoice", -Invoices[[#This Row],[Unit Price]], TRUE, Invoices[[#This Row],[Unit Price]])</f>
        <v>0</v>
      </c>
      <c r="N17" t="str" cm="1">
        <f t="array" ref="N17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7">
        <f>VLOOKUP(Invoices[[#This Row],[Part  '#]],Products[#All],4,FALSE)</f>
        <v>13.79</v>
      </c>
      <c r="P17" s="31">
        <f>Invoices[[#This Row],[Quantity]]*Invoices[[#This Row],[New Unit Proce ]]</f>
        <v>0</v>
      </c>
      <c r="Q17" s="31">
        <f>Invoices[[#This Row],[Quantity]]*Invoices[[#This Row],[Product Money ]]</f>
        <v>13.79</v>
      </c>
      <c r="R17" s="32">
        <f>Invoices[[#This Row],[Revenue]]-Invoices[[#This Row],[Cost]]</f>
        <v>-13.79</v>
      </c>
      <c r="S17" s="40" t="e">
        <f>Invoices[[#This Row],[Profit]]/Invoices[[#This Row],[Revenue]]</f>
        <v>#DIV/0!</v>
      </c>
    </row>
    <row r="18" spans="1:19" x14ac:dyDescent="0.35">
      <c r="A18" s="18" t="s">
        <v>9</v>
      </c>
      <c r="B18" s="4">
        <v>22808</v>
      </c>
      <c r="C18" s="14">
        <v>41284</v>
      </c>
      <c r="D18" s="8">
        <v>113</v>
      </c>
      <c r="E18" s="9" t="s">
        <v>31</v>
      </c>
      <c r="F18" s="33" t="str">
        <f>VLOOKUP(Invoices[[#This Row],[Customer Name]],Customers[[#All],[Customer Name]:[Type]],2,)</f>
        <v>Georgia</v>
      </c>
      <c r="G18" s="9" t="str">
        <f>VLOOKUP(Invoices[[#This Row],[Customer Name]],Customers[[#All],[Customer Name]:[Type]],3,)</f>
        <v>Financial</v>
      </c>
      <c r="H18" s="4" t="s">
        <v>36</v>
      </c>
      <c r="I18" s="36" t="str">
        <f>VLOOKUP(Invoices[[#This Row],[Part  '#]],Products[[#All],[Part Number]:[Product Line]],3,)</f>
        <v>Accessories</v>
      </c>
      <c r="J18" s="4" t="s">
        <v>37</v>
      </c>
      <c r="K18" s="4">
        <v>1</v>
      </c>
      <c r="L18" s="21">
        <v>0</v>
      </c>
      <c r="M18" s="29" cm="1">
        <f t="array" ref="M18">_xlfn.IFS(Invoices[[#This Row],[Document Number]]="Invoice", -Invoices[[#This Row],[Unit Price]], TRUE, Invoices[[#This Row],[Unit Price]])</f>
        <v>0</v>
      </c>
      <c r="N18" t="str" cm="1">
        <f t="array" ref="N18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8">
        <f>VLOOKUP(Invoices[[#This Row],[Part  '#]],Products[#All],4,FALSE)</f>
        <v>11.59</v>
      </c>
      <c r="P18" s="31">
        <f>Invoices[[#This Row],[Quantity]]*Invoices[[#This Row],[New Unit Proce ]]</f>
        <v>0</v>
      </c>
      <c r="Q18" s="31">
        <f>Invoices[[#This Row],[Quantity]]*Invoices[[#This Row],[Product Money ]]</f>
        <v>11.59</v>
      </c>
      <c r="R18" s="32">
        <f>Invoices[[#This Row],[Revenue]]-Invoices[[#This Row],[Cost]]</f>
        <v>-11.59</v>
      </c>
      <c r="S18" s="40" t="e">
        <f>Invoices[[#This Row],[Profit]]/Invoices[[#This Row],[Revenue]]</f>
        <v>#DIV/0!</v>
      </c>
    </row>
    <row r="19" spans="1:19" x14ac:dyDescent="0.35">
      <c r="A19" s="18" t="s">
        <v>9</v>
      </c>
      <c r="B19" s="4">
        <v>22808</v>
      </c>
      <c r="C19" s="14">
        <v>41284</v>
      </c>
      <c r="D19" s="8">
        <v>113</v>
      </c>
      <c r="E19" s="9" t="s">
        <v>31</v>
      </c>
      <c r="F19" s="33" t="str">
        <f>VLOOKUP(Invoices[[#This Row],[Customer Name]],Customers[[#All],[Customer Name]:[Type]],2,)</f>
        <v>Georgia</v>
      </c>
      <c r="G19" s="9" t="str">
        <f>VLOOKUP(Invoices[[#This Row],[Customer Name]],Customers[[#All],[Customer Name]:[Type]],3,)</f>
        <v>Financial</v>
      </c>
      <c r="H19" s="4" t="s">
        <v>27</v>
      </c>
      <c r="I19" s="36" t="str">
        <f>VLOOKUP(Invoices[[#This Row],[Part  '#]],Products[[#All],[Part Number]:[Product Line]],3,)</f>
        <v>Accessories</v>
      </c>
      <c r="J19" s="4" t="s">
        <v>28</v>
      </c>
      <c r="K19" s="4">
        <v>1</v>
      </c>
      <c r="L19" s="21">
        <v>0</v>
      </c>
      <c r="M19" s="29" cm="1">
        <f t="array" ref="M19">_xlfn.IFS(Invoices[[#This Row],[Document Number]]="Invoice", -Invoices[[#This Row],[Unit Price]], TRUE, Invoices[[#This Row],[Unit Price]])</f>
        <v>0</v>
      </c>
      <c r="N19" t="str" cm="1">
        <f t="array" ref="N19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9">
        <f>VLOOKUP(Invoices[[#This Row],[Part  '#]],Products[#All],4,FALSE)</f>
        <v>12.33</v>
      </c>
      <c r="P19" s="31">
        <f>Invoices[[#This Row],[Quantity]]*Invoices[[#This Row],[New Unit Proce ]]</f>
        <v>0</v>
      </c>
      <c r="Q19" s="31">
        <f>Invoices[[#This Row],[Quantity]]*Invoices[[#This Row],[Product Money ]]</f>
        <v>12.33</v>
      </c>
      <c r="R19" s="32">
        <f>Invoices[[#This Row],[Revenue]]-Invoices[[#This Row],[Cost]]</f>
        <v>-12.33</v>
      </c>
      <c r="S19" s="40" t="e">
        <f>Invoices[[#This Row],[Profit]]/Invoices[[#This Row],[Revenue]]</f>
        <v>#DIV/0!</v>
      </c>
    </row>
    <row r="20" spans="1:19" x14ac:dyDescent="0.35">
      <c r="A20" s="18" t="s">
        <v>9</v>
      </c>
      <c r="B20" s="4">
        <v>22808</v>
      </c>
      <c r="C20" s="14">
        <v>41284</v>
      </c>
      <c r="D20" s="8">
        <v>113</v>
      </c>
      <c r="E20" s="9" t="s">
        <v>31</v>
      </c>
      <c r="F20" s="33" t="str">
        <f>VLOOKUP(Invoices[[#This Row],[Customer Name]],Customers[[#All],[Customer Name]:[Type]],2,)</f>
        <v>Georgia</v>
      </c>
      <c r="G20" s="9" t="str">
        <f>VLOOKUP(Invoices[[#This Row],[Customer Name]],Customers[[#All],[Customer Name]:[Type]],3,)</f>
        <v>Financial</v>
      </c>
      <c r="H20" s="4" t="s">
        <v>29</v>
      </c>
      <c r="I20" s="36" t="str">
        <f>VLOOKUP(Invoices[[#This Row],[Part  '#]],Products[[#All],[Part Number]:[Product Line]],3,)</f>
        <v>Accessories</v>
      </c>
      <c r="J20" s="4" t="s">
        <v>30</v>
      </c>
      <c r="K20" s="4">
        <v>1</v>
      </c>
      <c r="L20" s="21">
        <v>0</v>
      </c>
      <c r="M20" s="29" cm="1">
        <f t="array" ref="M20">_xlfn.IFS(Invoices[[#This Row],[Document Number]]="Invoice", -Invoices[[#This Row],[Unit Price]], TRUE, Invoices[[#This Row],[Unit Price]])</f>
        <v>0</v>
      </c>
      <c r="N20" t="str" cm="1">
        <f t="array" ref="N20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0">
        <f>VLOOKUP(Invoices[[#This Row],[Part  '#]],Products[#All],4,FALSE)</f>
        <v>89.7</v>
      </c>
      <c r="P20" s="31">
        <f>Invoices[[#This Row],[Quantity]]*Invoices[[#This Row],[New Unit Proce ]]</f>
        <v>0</v>
      </c>
      <c r="Q20" s="31">
        <f>Invoices[[#This Row],[Quantity]]*Invoices[[#This Row],[Product Money ]]</f>
        <v>89.7</v>
      </c>
      <c r="R20" s="32">
        <f>Invoices[[#This Row],[Revenue]]-Invoices[[#This Row],[Cost]]</f>
        <v>-89.7</v>
      </c>
      <c r="S20" s="40" t="e">
        <f>Invoices[[#This Row],[Profit]]/Invoices[[#This Row],[Revenue]]</f>
        <v>#DIV/0!</v>
      </c>
    </row>
    <row r="21" spans="1:19" x14ac:dyDescent="0.35">
      <c r="A21" s="18" t="s">
        <v>9</v>
      </c>
      <c r="B21" s="4">
        <v>22808</v>
      </c>
      <c r="C21" s="14">
        <v>41284</v>
      </c>
      <c r="D21" s="8">
        <v>113</v>
      </c>
      <c r="E21" s="9" t="s">
        <v>31</v>
      </c>
      <c r="F21" s="33" t="str">
        <f>VLOOKUP(Invoices[[#This Row],[Customer Name]],Customers[[#All],[Customer Name]:[Type]],2,)</f>
        <v>Georgia</v>
      </c>
      <c r="G21" s="9" t="str">
        <f>VLOOKUP(Invoices[[#This Row],[Customer Name]],Customers[[#All],[Customer Name]:[Type]],3,)</f>
        <v>Financial</v>
      </c>
      <c r="H21" s="4" t="s">
        <v>11</v>
      </c>
      <c r="I21" s="36" t="str">
        <f>VLOOKUP(Invoices[[#This Row],[Part  '#]],Products[[#All],[Part Number]:[Product Line]],3,)</f>
        <v>Consumables</v>
      </c>
      <c r="J21" s="4" t="s">
        <v>12</v>
      </c>
      <c r="K21" s="4">
        <v>3</v>
      </c>
      <c r="L21" s="21">
        <v>20</v>
      </c>
      <c r="M21" s="29" cm="1">
        <f t="array" ref="M21">_xlfn.IFS(Invoices[[#This Row],[Document Number]]="Invoice", -Invoices[[#This Row],[Unit Price]], TRUE, Invoices[[#This Row],[Unit Price]])</f>
        <v>20</v>
      </c>
      <c r="N21" t="str" cm="1">
        <f t="array" ref="N21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1">
        <f>VLOOKUP(Invoices[[#This Row],[Part  '#]],Products[#All],4,FALSE)</f>
        <v>4.58</v>
      </c>
      <c r="P21" s="31">
        <f>Invoices[[#This Row],[Quantity]]*Invoices[[#This Row],[New Unit Proce ]]</f>
        <v>60</v>
      </c>
      <c r="Q21" s="31">
        <f>Invoices[[#This Row],[Quantity]]*Invoices[[#This Row],[Product Money ]]</f>
        <v>13.74</v>
      </c>
      <c r="R21" s="32">
        <f>Invoices[[#This Row],[Revenue]]-Invoices[[#This Row],[Cost]]</f>
        <v>46.26</v>
      </c>
      <c r="S21" s="40">
        <f>Invoices[[#This Row],[Profit]]/Invoices[[#This Row],[Revenue]]</f>
        <v>0.77100000000000002</v>
      </c>
    </row>
    <row r="22" spans="1:19" x14ac:dyDescent="0.35">
      <c r="A22" s="18" t="s">
        <v>38</v>
      </c>
      <c r="B22" s="4">
        <v>22806</v>
      </c>
      <c r="C22" s="14">
        <v>41291</v>
      </c>
      <c r="D22" s="8">
        <v>101</v>
      </c>
      <c r="E22" s="9" t="s">
        <v>20</v>
      </c>
      <c r="F22" s="33" t="str">
        <f>VLOOKUP(Invoices[[#This Row],[Customer Name]],Customers[[#All],[Customer Name]:[Type]],2,)</f>
        <v>Georgia</v>
      </c>
      <c r="G22" s="9" t="str">
        <f>VLOOKUP(Invoices[[#This Row],[Customer Name]],Customers[[#All],[Customer Name]:[Type]],3,)</f>
        <v>Automotive</v>
      </c>
      <c r="H22" s="4" t="s">
        <v>23</v>
      </c>
      <c r="I22" s="36" t="str">
        <f>VLOOKUP(Invoices[[#This Row],[Part  '#]],Products[[#All],[Part Number]:[Product Line]],3,)</f>
        <v>Accessories</v>
      </c>
      <c r="J22" s="4" t="s">
        <v>24</v>
      </c>
      <c r="K22" s="4">
        <v>2</v>
      </c>
      <c r="L22" s="21">
        <v>25</v>
      </c>
      <c r="M22" s="29" cm="1">
        <f t="array" ref="M22">_xlfn.IFS(Invoices[[#This Row],[Document Number]]="Invoice", -Invoices[[#This Row],[Unit Price]], TRUE, Invoices[[#This Row],[Unit Price]])</f>
        <v>25</v>
      </c>
      <c r="N22" t="str" cm="1">
        <f t="array" ref="N22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2">
        <f>VLOOKUP(Invoices[[#This Row],[Part  '#]],Products[#All],4,FALSE)</f>
        <v>12.17</v>
      </c>
      <c r="P22" s="31">
        <f>Invoices[[#This Row],[Quantity]]*Invoices[[#This Row],[New Unit Proce ]]</f>
        <v>50</v>
      </c>
      <c r="Q22" s="31">
        <f>Invoices[[#This Row],[Quantity]]*Invoices[[#This Row],[Product Money ]]</f>
        <v>24.34</v>
      </c>
      <c r="R22" s="32">
        <f>Invoices[[#This Row],[Revenue]]-Invoices[[#This Row],[Cost]]</f>
        <v>25.66</v>
      </c>
      <c r="S22" s="40">
        <f>Invoices[[#This Row],[Profit]]/Invoices[[#This Row],[Revenue]]</f>
        <v>0.51319999999999999</v>
      </c>
    </row>
    <row r="23" spans="1:19" x14ac:dyDescent="0.35">
      <c r="A23" s="18" t="s">
        <v>38</v>
      </c>
      <c r="B23" s="4">
        <v>22806</v>
      </c>
      <c r="C23" s="14">
        <v>41291</v>
      </c>
      <c r="D23" s="8">
        <v>101</v>
      </c>
      <c r="E23" s="9" t="s">
        <v>20</v>
      </c>
      <c r="F23" s="33" t="str">
        <f>VLOOKUP(Invoices[[#This Row],[Customer Name]],Customers[[#All],[Customer Name]:[Type]],2,)</f>
        <v>Georgia</v>
      </c>
      <c r="G23" s="9" t="str">
        <f>VLOOKUP(Invoices[[#This Row],[Customer Name]],Customers[[#All],[Customer Name]:[Type]],3,)</f>
        <v>Automotive</v>
      </c>
      <c r="H23" s="4" t="s">
        <v>25</v>
      </c>
      <c r="I23" s="36" t="str">
        <f>VLOOKUP(Invoices[[#This Row],[Part  '#]],Products[[#All],[Part Number]:[Product Line]],3,)</f>
        <v>Accessories</v>
      </c>
      <c r="J23" s="4" t="s">
        <v>26</v>
      </c>
      <c r="K23" s="4">
        <v>2</v>
      </c>
      <c r="L23" s="21">
        <v>20</v>
      </c>
      <c r="M23" s="29" cm="1">
        <f t="array" ref="M23">_xlfn.IFS(Invoices[[#This Row],[Document Number]]="Invoice", -Invoices[[#This Row],[Unit Price]], TRUE, Invoices[[#This Row],[Unit Price]])</f>
        <v>20</v>
      </c>
      <c r="N23" t="str" cm="1">
        <f t="array" ref="N23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3">
        <f>VLOOKUP(Invoices[[#This Row],[Part  '#]],Products[#All],4,FALSE)</f>
        <v>8.15</v>
      </c>
      <c r="P23" s="31">
        <f>Invoices[[#This Row],[Quantity]]*Invoices[[#This Row],[New Unit Proce ]]</f>
        <v>40</v>
      </c>
      <c r="Q23" s="31">
        <f>Invoices[[#This Row],[Quantity]]*Invoices[[#This Row],[Product Money ]]</f>
        <v>16.3</v>
      </c>
      <c r="R23" s="32">
        <f>Invoices[[#This Row],[Revenue]]-Invoices[[#This Row],[Cost]]</f>
        <v>23.7</v>
      </c>
      <c r="S23" s="40">
        <f>Invoices[[#This Row],[Profit]]/Invoices[[#This Row],[Revenue]]</f>
        <v>0.59250000000000003</v>
      </c>
    </row>
    <row r="24" spans="1:19" x14ac:dyDescent="0.35">
      <c r="A24" s="18" t="s">
        <v>9</v>
      </c>
      <c r="B24" s="4">
        <v>22807</v>
      </c>
      <c r="C24" s="14">
        <v>41298</v>
      </c>
      <c r="D24" s="8">
        <v>101</v>
      </c>
      <c r="E24" s="9" t="s">
        <v>20</v>
      </c>
      <c r="F24" s="33" t="str">
        <f>VLOOKUP(Invoices[[#This Row],[Customer Name]],Customers[[#All],[Customer Name]:[Type]],2,)</f>
        <v>Georgia</v>
      </c>
      <c r="G24" s="9" t="str">
        <f>VLOOKUP(Invoices[[#This Row],[Customer Name]],Customers[[#All],[Customer Name]:[Type]],3,)</f>
        <v>Automotive</v>
      </c>
      <c r="H24" s="4" t="s">
        <v>23</v>
      </c>
      <c r="I24" s="36" t="str">
        <f>VLOOKUP(Invoices[[#This Row],[Part  '#]],Products[[#All],[Part Number]:[Product Line]],3,)</f>
        <v>Accessories</v>
      </c>
      <c r="J24" s="4" t="s">
        <v>24</v>
      </c>
      <c r="K24" s="4">
        <v>2</v>
      </c>
      <c r="L24" s="21">
        <v>25</v>
      </c>
      <c r="M24" s="29" cm="1">
        <f t="array" ref="M24">_xlfn.IFS(Invoices[[#This Row],[Document Number]]="Invoice", -Invoices[[#This Row],[Unit Price]], TRUE, Invoices[[#This Row],[Unit Price]])</f>
        <v>25</v>
      </c>
      <c r="N24" t="str" cm="1">
        <f t="array" ref="N24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4">
        <f>VLOOKUP(Invoices[[#This Row],[Part  '#]],Products[#All],4,FALSE)</f>
        <v>12.17</v>
      </c>
      <c r="P24" s="31">
        <f>Invoices[[#This Row],[Quantity]]*Invoices[[#This Row],[New Unit Proce ]]</f>
        <v>50</v>
      </c>
      <c r="Q24" s="31">
        <f>Invoices[[#This Row],[Quantity]]*Invoices[[#This Row],[Product Money ]]</f>
        <v>24.34</v>
      </c>
      <c r="R24" s="32">
        <f>Invoices[[#This Row],[Revenue]]-Invoices[[#This Row],[Cost]]</f>
        <v>25.66</v>
      </c>
      <c r="S24" s="40">
        <f>Invoices[[#This Row],[Profit]]/Invoices[[#This Row],[Revenue]]</f>
        <v>0.51319999999999999</v>
      </c>
    </row>
    <row r="25" spans="1:19" x14ac:dyDescent="0.35">
      <c r="A25" s="18" t="s">
        <v>9</v>
      </c>
      <c r="B25" s="4">
        <v>22807</v>
      </c>
      <c r="C25" s="14">
        <v>41298</v>
      </c>
      <c r="D25" s="8">
        <v>101</v>
      </c>
      <c r="E25" s="9" t="s">
        <v>20</v>
      </c>
      <c r="F25" s="33" t="str">
        <f>VLOOKUP(Invoices[[#This Row],[Customer Name]],Customers[[#All],[Customer Name]:[Type]],2,)</f>
        <v>Georgia</v>
      </c>
      <c r="G25" s="9" t="str">
        <f>VLOOKUP(Invoices[[#This Row],[Customer Name]],Customers[[#All],[Customer Name]:[Type]],3,)</f>
        <v>Automotive</v>
      </c>
      <c r="H25" s="4" t="s">
        <v>25</v>
      </c>
      <c r="I25" s="36" t="str">
        <f>VLOOKUP(Invoices[[#This Row],[Part  '#]],Products[[#All],[Part Number]:[Product Line]],3,)</f>
        <v>Accessories</v>
      </c>
      <c r="J25" s="4" t="s">
        <v>26</v>
      </c>
      <c r="K25" s="4">
        <v>2</v>
      </c>
      <c r="L25" s="21">
        <v>20</v>
      </c>
      <c r="M25" s="29" cm="1">
        <f t="array" ref="M25">_xlfn.IFS(Invoices[[#This Row],[Document Number]]="Invoice", -Invoices[[#This Row],[Unit Price]], TRUE, Invoices[[#This Row],[Unit Price]])</f>
        <v>20</v>
      </c>
      <c r="N25" t="str" cm="1">
        <f t="array" ref="N25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5">
        <f>VLOOKUP(Invoices[[#This Row],[Part  '#]],Products[#All],4,FALSE)</f>
        <v>8.15</v>
      </c>
      <c r="P25" s="31">
        <f>Invoices[[#This Row],[Quantity]]*Invoices[[#This Row],[New Unit Proce ]]</f>
        <v>40</v>
      </c>
      <c r="Q25" s="31">
        <f>Invoices[[#This Row],[Quantity]]*Invoices[[#This Row],[Product Money ]]</f>
        <v>16.3</v>
      </c>
      <c r="R25" s="32">
        <f>Invoices[[#This Row],[Revenue]]-Invoices[[#This Row],[Cost]]</f>
        <v>23.7</v>
      </c>
      <c r="S25" s="40">
        <f>Invoices[[#This Row],[Profit]]/Invoices[[#This Row],[Revenue]]</f>
        <v>0.59250000000000003</v>
      </c>
    </row>
    <row r="26" spans="1:19" x14ac:dyDescent="0.35">
      <c r="A26" s="18" t="s">
        <v>9</v>
      </c>
      <c r="B26" s="4">
        <v>22809</v>
      </c>
      <c r="C26" s="14">
        <v>41306</v>
      </c>
      <c r="D26" s="8">
        <v>106</v>
      </c>
      <c r="E26" s="9" t="s">
        <v>10</v>
      </c>
      <c r="F26" s="33" t="str">
        <f>VLOOKUP(Invoices[[#This Row],[Customer Name]],Customers[[#All],[Customer Name]:[Type]],2,)</f>
        <v>Tennessee</v>
      </c>
      <c r="G26" s="9" t="str">
        <f>VLOOKUP(Invoices[[#This Row],[Customer Name]],Customers[[#All],[Customer Name]:[Type]],3,)</f>
        <v>Automotive</v>
      </c>
      <c r="H26" s="4" t="s">
        <v>11</v>
      </c>
      <c r="I26" s="36" t="str">
        <f>VLOOKUP(Invoices[[#This Row],[Part  '#]],Products[[#All],[Part Number]:[Product Line]],3,)</f>
        <v>Consumables</v>
      </c>
      <c r="J26" s="4" t="s">
        <v>12</v>
      </c>
      <c r="K26" s="4">
        <v>80</v>
      </c>
      <c r="L26" s="21">
        <v>18</v>
      </c>
      <c r="M26" s="29" cm="1">
        <f t="array" ref="M26">_xlfn.IFS(Invoices[[#This Row],[Document Number]]="Invoice", -Invoices[[#This Row],[Unit Price]], TRUE, Invoices[[#This Row],[Unit Price]])</f>
        <v>18</v>
      </c>
      <c r="N26" t="str" cm="1">
        <f t="array" ref="N26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6">
        <f>VLOOKUP(Invoices[[#This Row],[Part  '#]],Products[#All],4,FALSE)</f>
        <v>4.58</v>
      </c>
      <c r="P26" s="31">
        <f>Invoices[[#This Row],[Quantity]]*Invoices[[#This Row],[New Unit Proce ]]</f>
        <v>1440</v>
      </c>
      <c r="Q26" s="31">
        <f>Invoices[[#This Row],[Quantity]]*Invoices[[#This Row],[Product Money ]]</f>
        <v>366.4</v>
      </c>
      <c r="R26" s="32">
        <f>Invoices[[#This Row],[Revenue]]-Invoices[[#This Row],[Cost]]</f>
        <v>1073.5999999999999</v>
      </c>
      <c r="S26" s="40">
        <f>Invoices[[#This Row],[Profit]]/Invoices[[#This Row],[Revenue]]</f>
        <v>0.74555555555555553</v>
      </c>
    </row>
    <row r="27" spans="1:19" x14ac:dyDescent="0.35">
      <c r="A27" s="18" t="s">
        <v>9</v>
      </c>
      <c r="B27" s="4">
        <v>22809</v>
      </c>
      <c r="C27" s="14">
        <v>41306</v>
      </c>
      <c r="D27" s="8">
        <v>106</v>
      </c>
      <c r="E27" s="9" t="s">
        <v>10</v>
      </c>
      <c r="F27" s="33" t="str">
        <f>VLOOKUP(Invoices[[#This Row],[Customer Name]],Customers[[#All],[Customer Name]:[Type]],2,)</f>
        <v>Tennessee</v>
      </c>
      <c r="G27" s="9" t="str">
        <f>VLOOKUP(Invoices[[#This Row],[Customer Name]],Customers[[#All],[Customer Name]:[Type]],3,)</f>
        <v>Automotive</v>
      </c>
      <c r="H27" s="4" t="s">
        <v>13</v>
      </c>
      <c r="I27" s="36" t="str">
        <f>VLOOKUP(Invoices[[#This Row],[Part  '#]],Products[[#All],[Part Number]:[Product Line]],3,)</f>
        <v>Consumables</v>
      </c>
      <c r="J27" s="4" t="s">
        <v>14</v>
      </c>
      <c r="K27" s="4">
        <v>20</v>
      </c>
      <c r="L27" s="21">
        <v>70</v>
      </c>
      <c r="M27" s="29" cm="1">
        <f t="array" ref="M27">_xlfn.IFS(Invoices[[#This Row],[Document Number]]="Invoice", -Invoices[[#This Row],[Unit Price]], TRUE, Invoices[[#This Row],[Unit Price]])</f>
        <v>70</v>
      </c>
      <c r="N27" t="str" cm="1">
        <f t="array" ref="N27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7">
        <f>VLOOKUP(Invoices[[#This Row],[Part  '#]],Products[#All],4,FALSE)</f>
        <v>13.92</v>
      </c>
      <c r="P27" s="31">
        <f>Invoices[[#This Row],[Quantity]]*Invoices[[#This Row],[New Unit Proce ]]</f>
        <v>1400</v>
      </c>
      <c r="Q27" s="31">
        <f>Invoices[[#This Row],[Quantity]]*Invoices[[#This Row],[Product Money ]]</f>
        <v>278.39999999999998</v>
      </c>
      <c r="R27" s="32">
        <f>Invoices[[#This Row],[Revenue]]-Invoices[[#This Row],[Cost]]</f>
        <v>1121.5999999999999</v>
      </c>
      <c r="S27" s="40">
        <f>Invoices[[#This Row],[Profit]]/Invoices[[#This Row],[Revenue]]</f>
        <v>0.80114285714285705</v>
      </c>
    </row>
    <row r="28" spans="1:19" x14ac:dyDescent="0.35">
      <c r="A28" s="18" t="s">
        <v>9</v>
      </c>
      <c r="B28" s="4">
        <v>22810</v>
      </c>
      <c r="C28" s="14">
        <v>41306</v>
      </c>
      <c r="D28" s="8">
        <v>107</v>
      </c>
      <c r="E28" s="9" t="s">
        <v>15</v>
      </c>
      <c r="F28" s="33" t="str">
        <f>VLOOKUP(Invoices[[#This Row],[Customer Name]],Customers[[#All],[Customer Name]:[Type]],2,)</f>
        <v>Georgia</v>
      </c>
      <c r="G28" s="9" t="str">
        <f>VLOOKUP(Invoices[[#This Row],[Customer Name]],Customers[[#All],[Customer Name]:[Type]],3,)</f>
        <v>Financial</v>
      </c>
      <c r="H28" s="4" t="s">
        <v>16</v>
      </c>
      <c r="I28" s="36" t="str">
        <f>VLOOKUP(Invoices[[#This Row],[Part  '#]],Products[[#All],[Part Number]:[Product Line]],3,)</f>
        <v>Consumables</v>
      </c>
      <c r="J28" s="4" t="s">
        <v>17</v>
      </c>
      <c r="K28" s="4">
        <v>10</v>
      </c>
      <c r="L28" s="21">
        <v>30</v>
      </c>
      <c r="M28" s="29" cm="1">
        <f t="array" ref="M28">_xlfn.IFS(Invoices[[#This Row],[Document Number]]="Invoice", -Invoices[[#This Row],[Unit Price]], TRUE, Invoices[[#This Row],[Unit Price]])</f>
        <v>30</v>
      </c>
      <c r="N28" t="str" cm="1">
        <f t="array" ref="N28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8">
        <f>VLOOKUP(Invoices[[#This Row],[Part  '#]],Products[#All],4,FALSE)</f>
        <v>6.9</v>
      </c>
      <c r="P28" s="31">
        <f>Invoices[[#This Row],[Quantity]]*Invoices[[#This Row],[New Unit Proce ]]</f>
        <v>300</v>
      </c>
      <c r="Q28" s="31">
        <f>Invoices[[#This Row],[Quantity]]*Invoices[[#This Row],[Product Money ]]</f>
        <v>69</v>
      </c>
      <c r="R28" s="32">
        <f>Invoices[[#This Row],[Revenue]]-Invoices[[#This Row],[Cost]]</f>
        <v>231</v>
      </c>
      <c r="S28" s="40">
        <f>Invoices[[#This Row],[Profit]]/Invoices[[#This Row],[Revenue]]</f>
        <v>0.77</v>
      </c>
    </row>
    <row r="29" spans="1:19" x14ac:dyDescent="0.35">
      <c r="A29" s="18" t="s">
        <v>9</v>
      </c>
      <c r="B29" s="4">
        <v>22810</v>
      </c>
      <c r="C29" s="14">
        <v>41306</v>
      </c>
      <c r="D29" s="8">
        <v>107</v>
      </c>
      <c r="E29" s="9" t="s">
        <v>15</v>
      </c>
      <c r="F29" s="33" t="str">
        <f>VLOOKUP(Invoices[[#This Row],[Customer Name]],Customers[[#All],[Customer Name]:[Type]],2,)</f>
        <v>Georgia</v>
      </c>
      <c r="G29" s="9" t="str">
        <f>VLOOKUP(Invoices[[#This Row],[Customer Name]],Customers[[#All],[Customer Name]:[Type]],3,)</f>
        <v>Financial</v>
      </c>
      <c r="H29" s="4" t="s">
        <v>13</v>
      </c>
      <c r="I29" s="36" t="str">
        <f>VLOOKUP(Invoices[[#This Row],[Part  '#]],Products[[#All],[Part Number]:[Product Line]],3,)</f>
        <v>Consumables</v>
      </c>
      <c r="J29" s="4" t="s">
        <v>14</v>
      </c>
      <c r="K29" s="4">
        <v>2</v>
      </c>
      <c r="L29" s="21">
        <v>70</v>
      </c>
      <c r="M29" s="29" cm="1">
        <f t="array" ref="M29">_xlfn.IFS(Invoices[[#This Row],[Document Number]]="Invoice", -Invoices[[#This Row],[Unit Price]], TRUE, Invoices[[#This Row],[Unit Price]])</f>
        <v>70</v>
      </c>
      <c r="N29" t="str" cm="1">
        <f t="array" ref="N29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9">
        <f>VLOOKUP(Invoices[[#This Row],[Part  '#]],Products[#All],4,FALSE)</f>
        <v>13.92</v>
      </c>
      <c r="P29" s="31">
        <f>Invoices[[#This Row],[Quantity]]*Invoices[[#This Row],[New Unit Proce ]]</f>
        <v>140</v>
      </c>
      <c r="Q29" s="31">
        <f>Invoices[[#This Row],[Quantity]]*Invoices[[#This Row],[Product Money ]]</f>
        <v>27.84</v>
      </c>
      <c r="R29" s="32">
        <f>Invoices[[#This Row],[Revenue]]-Invoices[[#This Row],[Cost]]</f>
        <v>112.16</v>
      </c>
      <c r="S29" s="40">
        <f>Invoices[[#This Row],[Profit]]/Invoices[[#This Row],[Revenue]]</f>
        <v>0.80114285714285716</v>
      </c>
    </row>
    <row r="30" spans="1:19" x14ac:dyDescent="0.35">
      <c r="A30" s="18" t="s">
        <v>9</v>
      </c>
      <c r="B30" s="4">
        <v>22811</v>
      </c>
      <c r="C30" s="14">
        <v>41306</v>
      </c>
      <c r="D30" s="8">
        <v>112</v>
      </c>
      <c r="E30" s="9" t="s">
        <v>19</v>
      </c>
      <c r="F30" s="33" t="str">
        <f>VLOOKUP(Invoices[[#This Row],[Customer Name]],Customers[[#All],[Customer Name]:[Type]],2,)</f>
        <v>Georgia</v>
      </c>
      <c r="G30" s="9" t="str">
        <f>VLOOKUP(Invoices[[#This Row],[Customer Name]],Customers[[#All],[Customer Name]:[Type]],3,)</f>
        <v>Financial</v>
      </c>
      <c r="H30" s="4" t="s">
        <v>13</v>
      </c>
      <c r="I30" s="36" t="str">
        <f>VLOOKUP(Invoices[[#This Row],[Part  '#]],Products[[#All],[Part Number]:[Product Line]],3,)</f>
        <v>Consumables</v>
      </c>
      <c r="J30" s="4" t="s">
        <v>14</v>
      </c>
      <c r="K30" s="4">
        <v>5</v>
      </c>
      <c r="L30" s="21">
        <v>70</v>
      </c>
      <c r="M30" s="29" cm="1">
        <f t="array" ref="M30">_xlfn.IFS(Invoices[[#This Row],[Document Number]]="Invoice", -Invoices[[#This Row],[Unit Price]], TRUE, Invoices[[#This Row],[Unit Price]])</f>
        <v>70</v>
      </c>
      <c r="N30" t="str" cm="1">
        <f t="array" ref="N30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0">
        <f>VLOOKUP(Invoices[[#This Row],[Part  '#]],Products[#All],4,FALSE)</f>
        <v>13.92</v>
      </c>
      <c r="P30" s="31">
        <f>Invoices[[#This Row],[Quantity]]*Invoices[[#This Row],[New Unit Proce ]]</f>
        <v>350</v>
      </c>
      <c r="Q30" s="31">
        <f>Invoices[[#This Row],[Quantity]]*Invoices[[#This Row],[Product Money ]]</f>
        <v>69.599999999999994</v>
      </c>
      <c r="R30" s="32">
        <f>Invoices[[#This Row],[Revenue]]-Invoices[[#This Row],[Cost]]</f>
        <v>280.39999999999998</v>
      </c>
      <c r="S30" s="40">
        <f>Invoices[[#This Row],[Profit]]/Invoices[[#This Row],[Revenue]]</f>
        <v>0.80114285714285705</v>
      </c>
    </row>
    <row r="31" spans="1:19" x14ac:dyDescent="0.35">
      <c r="A31" s="18" t="s">
        <v>9</v>
      </c>
      <c r="B31" s="4">
        <v>22811</v>
      </c>
      <c r="C31" s="14">
        <v>41306</v>
      </c>
      <c r="D31" s="8">
        <v>112</v>
      </c>
      <c r="E31" s="9" t="s">
        <v>19</v>
      </c>
      <c r="F31" s="33" t="str">
        <f>VLOOKUP(Invoices[[#This Row],[Customer Name]],Customers[[#All],[Customer Name]:[Type]],2,)</f>
        <v>Georgia</v>
      </c>
      <c r="G31" s="9" t="str">
        <f>VLOOKUP(Invoices[[#This Row],[Customer Name]],Customers[[#All],[Customer Name]:[Type]],3,)</f>
        <v>Financial</v>
      </c>
      <c r="H31" s="4" t="s">
        <v>16</v>
      </c>
      <c r="I31" s="36" t="str">
        <f>VLOOKUP(Invoices[[#This Row],[Part  '#]],Products[[#All],[Part Number]:[Product Line]],3,)</f>
        <v>Consumables</v>
      </c>
      <c r="J31" s="4" t="s">
        <v>17</v>
      </c>
      <c r="K31" s="4">
        <v>5</v>
      </c>
      <c r="L31" s="21">
        <v>30</v>
      </c>
      <c r="M31" s="29" cm="1">
        <f t="array" ref="M31">_xlfn.IFS(Invoices[[#This Row],[Document Number]]="Invoice", -Invoices[[#This Row],[Unit Price]], TRUE, Invoices[[#This Row],[Unit Price]])</f>
        <v>30</v>
      </c>
      <c r="N31" t="str" cm="1">
        <f t="array" ref="N31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1">
        <f>VLOOKUP(Invoices[[#This Row],[Part  '#]],Products[#All],4,FALSE)</f>
        <v>6.9</v>
      </c>
      <c r="P31" s="31">
        <f>Invoices[[#This Row],[Quantity]]*Invoices[[#This Row],[New Unit Proce ]]</f>
        <v>150</v>
      </c>
      <c r="Q31" s="31">
        <f>Invoices[[#This Row],[Quantity]]*Invoices[[#This Row],[Product Money ]]</f>
        <v>34.5</v>
      </c>
      <c r="R31" s="32">
        <f>Invoices[[#This Row],[Revenue]]-Invoices[[#This Row],[Cost]]</f>
        <v>115.5</v>
      </c>
      <c r="S31" s="40">
        <f>Invoices[[#This Row],[Profit]]/Invoices[[#This Row],[Revenue]]</f>
        <v>0.77</v>
      </c>
    </row>
    <row r="32" spans="1:19" x14ac:dyDescent="0.35">
      <c r="A32" s="18" t="s">
        <v>9</v>
      </c>
      <c r="B32" s="4">
        <v>22812</v>
      </c>
      <c r="C32" s="14">
        <v>41306</v>
      </c>
      <c r="D32" s="8">
        <v>117</v>
      </c>
      <c r="E32" s="9" t="s">
        <v>18</v>
      </c>
      <c r="F32" s="33" t="str">
        <f>VLOOKUP(Invoices[[#This Row],[Customer Name]],Customers[[#All],[Customer Name]:[Type]],2,)</f>
        <v>Georgia</v>
      </c>
      <c r="G32" s="9" t="str">
        <f>VLOOKUP(Invoices[[#This Row],[Customer Name]],Customers[[#All],[Customer Name]:[Type]],3,)</f>
        <v>Automotive</v>
      </c>
      <c r="H32" s="4" t="s">
        <v>13</v>
      </c>
      <c r="I32" s="36" t="str">
        <f>VLOOKUP(Invoices[[#This Row],[Part  '#]],Products[[#All],[Part Number]:[Product Line]],3,)</f>
        <v>Consumables</v>
      </c>
      <c r="J32" s="4" t="s">
        <v>14</v>
      </c>
      <c r="K32" s="4">
        <v>12</v>
      </c>
      <c r="L32" s="21">
        <v>70</v>
      </c>
      <c r="M32" s="29" cm="1">
        <f t="array" ref="M32">_xlfn.IFS(Invoices[[#This Row],[Document Number]]="Invoice", -Invoices[[#This Row],[Unit Price]], TRUE, Invoices[[#This Row],[Unit Price]])</f>
        <v>70</v>
      </c>
      <c r="N32" t="str" cm="1">
        <f t="array" ref="N32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2">
        <f>VLOOKUP(Invoices[[#This Row],[Part  '#]],Products[#All],4,FALSE)</f>
        <v>13.92</v>
      </c>
      <c r="P32" s="31">
        <f>Invoices[[#This Row],[Quantity]]*Invoices[[#This Row],[New Unit Proce ]]</f>
        <v>840</v>
      </c>
      <c r="Q32" s="31">
        <f>Invoices[[#This Row],[Quantity]]*Invoices[[#This Row],[Product Money ]]</f>
        <v>167.04</v>
      </c>
      <c r="R32" s="32">
        <f>Invoices[[#This Row],[Revenue]]-Invoices[[#This Row],[Cost]]</f>
        <v>672.96</v>
      </c>
      <c r="S32" s="40">
        <f>Invoices[[#This Row],[Profit]]/Invoices[[#This Row],[Revenue]]</f>
        <v>0.80114285714285716</v>
      </c>
    </row>
    <row r="33" spans="1:19" x14ac:dyDescent="0.35">
      <c r="A33" s="18" t="s">
        <v>9</v>
      </c>
      <c r="B33" s="4">
        <v>22812</v>
      </c>
      <c r="C33" s="14">
        <v>41306</v>
      </c>
      <c r="D33" s="8">
        <v>117</v>
      </c>
      <c r="E33" s="9" t="s">
        <v>18</v>
      </c>
      <c r="F33" s="33" t="str">
        <f>VLOOKUP(Invoices[[#This Row],[Customer Name]],Customers[[#All],[Customer Name]:[Type]],2,)</f>
        <v>Georgia</v>
      </c>
      <c r="G33" s="9" t="str">
        <f>VLOOKUP(Invoices[[#This Row],[Customer Name]],Customers[[#All],[Customer Name]:[Type]],3,)</f>
        <v>Automotive</v>
      </c>
      <c r="H33" s="4" t="s">
        <v>16</v>
      </c>
      <c r="I33" s="36" t="str">
        <f>VLOOKUP(Invoices[[#This Row],[Part  '#]],Products[[#All],[Part Number]:[Product Line]],3,)</f>
        <v>Consumables</v>
      </c>
      <c r="J33" s="4" t="s">
        <v>17</v>
      </c>
      <c r="K33" s="4">
        <v>12</v>
      </c>
      <c r="L33" s="21">
        <v>30</v>
      </c>
      <c r="M33" s="29" cm="1">
        <f t="array" ref="M33">_xlfn.IFS(Invoices[[#This Row],[Document Number]]="Invoice", -Invoices[[#This Row],[Unit Price]], TRUE, Invoices[[#This Row],[Unit Price]])</f>
        <v>30</v>
      </c>
      <c r="N33" t="str" cm="1">
        <f t="array" ref="N33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3">
        <f>VLOOKUP(Invoices[[#This Row],[Part  '#]],Products[#All],4,FALSE)</f>
        <v>6.9</v>
      </c>
      <c r="P33" s="31">
        <f>Invoices[[#This Row],[Quantity]]*Invoices[[#This Row],[New Unit Proce ]]</f>
        <v>360</v>
      </c>
      <c r="Q33" s="31">
        <f>Invoices[[#This Row],[Quantity]]*Invoices[[#This Row],[Product Money ]]</f>
        <v>82.800000000000011</v>
      </c>
      <c r="R33" s="32">
        <f>Invoices[[#This Row],[Revenue]]-Invoices[[#This Row],[Cost]]</f>
        <v>277.2</v>
      </c>
      <c r="S33" s="40">
        <f>Invoices[[#This Row],[Profit]]/Invoices[[#This Row],[Revenue]]</f>
        <v>0.77</v>
      </c>
    </row>
    <row r="34" spans="1:19" x14ac:dyDescent="0.35">
      <c r="A34" s="18" t="s">
        <v>9</v>
      </c>
      <c r="B34" s="4">
        <v>22813</v>
      </c>
      <c r="C34" s="14">
        <v>41309</v>
      </c>
      <c r="D34" s="8">
        <v>102</v>
      </c>
      <c r="E34" s="9" t="s">
        <v>39</v>
      </c>
      <c r="F34" s="33" t="str">
        <f>VLOOKUP(Invoices[[#This Row],[Customer Name]],Customers[[#All],[Customer Name]:[Type]],2,)</f>
        <v>Georgia</v>
      </c>
      <c r="G34" s="9" t="str">
        <f>VLOOKUP(Invoices[[#This Row],[Customer Name]],Customers[[#All],[Customer Name]:[Type]],3,)</f>
        <v>Automotive</v>
      </c>
      <c r="H34" s="4" t="s">
        <v>40</v>
      </c>
      <c r="I34" s="36" t="str">
        <f>VLOOKUP(Invoices[[#This Row],[Part  '#]],Products[[#All],[Part Number]:[Product Line]],3,)</f>
        <v>Product</v>
      </c>
      <c r="J34" s="4" t="s">
        <v>41</v>
      </c>
      <c r="K34" s="4">
        <v>5</v>
      </c>
      <c r="L34" s="21">
        <v>1800</v>
      </c>
      <c r="M34" s="29" cm="1">
        <f t="array" ref="M34">_xlfn.IFS(Invoices[[#This Row],[Document Number]]="Invoice", -Invoices[[#This Row],[Unit Price]], TRUE, Invoices[[#This Row],[Unit Price]])</f>
        <v>1800</v>
      </c>
      <c r="N34" t="str" cm="1">
        <f t="array" ref="N34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34">
        <f>VLOOKUP(Invoices[[#This Row],[Part  '#]],Products[#All],4,FALSE)</f>
        <v>1050.3800000000001</v>
      </c>
      <c r="P34" s="31">
        <f>Invoices[[#This Row],[Quantity]]*Invoices[[#This Row],[New Unit Proce ]]</f>
        <v>9000</v>
      </c>
      <c r="Q34" s="31">
        <f>Invoices[[#This Row],[Quantity]]*Invoices[[#This Row],[Product Money ]]</f>
        <v>5251.9000000000005</v>
      </c>
      <c r="R34" s="32">
        <f>Invoices[[#This Row],[Revenue]]-Invoices[[#This Row],[Cost]]</f>
        <v>3748.0999999999995</v>
      </c>
      <c r="S34" s="40">
        <f>Invoices[[#This Row],[Profit]]/Invoices[[#This Row],[Revenue]]</f>
        <v>0.41645555555555547</v>
      </c>
    </row>
    <row r="35" spans="1:19" x14ac:dyDescent="0.35">
      <c r="A35" s="18" t="s">
        <v>9</v>
      </c>
      <c r="B35" s="4">
        <v>22813</v>
      </c>
      <c r="C35" s="14">
        <v>41309</v>
      </c>
      <c r="D35" s="8">
        <v>102</v>
      </c>
      <c r="E35" s="9" t="s">
        <v>39</v>
      </c>
      <c r="F35" s="33" t="str">
        <f>VLOOKUP(Invoices[[#This Row],[Customer Name]],Customers[[#All],[Customer Name]:[Type]],2,)</f>
        <v>Georgia</v>
      </c>
      <c r="G35" s="9" t="str">
        <f>VLOOKUP(Invoices[[#This Row],[Customer Name]],Customers[[#All],[Customer Name]:[Type]],3,)</f>
        <v>Automotive</v>
      </c>
      <c r="H35" s="4" t="s">
        <v>34</v>
      </c>
      <c r="I35" s="36" t="str">
        <f>VLOOKUP(Invoices[[#This Row],[Part  '#]],Products[[#All],[Part Number]:[Product Line]],3,)</f>
        <v>Accessories</v>
      </c>
      <c r="J35" s="4" t="s">
        <v>35</v>
      </c>
      <c r="K35" s="4">
        <v>5</v>
      </c>
      <c r="L35" s="21">
        <v>35</v>
      </c>
      <c r="M35" s="29" cm="1">
        <f t="array" ref="M35">_xlfn.IFS(Invoices[[#This Row],[Document Number]]="Invoice", -Invoices[[#This Row],[Unit Price]], TRUE, Invoices[[#This Row],[Unit Price]])</f>
        <v>35</v>
      </c>
      <c r="N35" t="str" cm="1">
        <f t="array" ref="N35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5">
        <f>VLOOKUP(Invoices[[#This Row],[Part  '#]],Products[#All],4,FALSE)</f>
        <v>13.79</v>
      </c>
      <c r="P35" s="31">
        <f>Invoices[[#This Row],[Quantity]]*Invoices[[#This Row],[New Unit Proce ]]</f>
        <v>175</v>
      </c>
      <c r="Q35" s="31">
        <f>Invoices[[#This Row],[Quantity]]*Invoices[[#This Row],[Product Money ]]</f>
        <v>68.949999999999989</v>
      </c>
      <c r="R35" s="32">
        <f>Invoices[[#This Row],[Revenue]]-Invoices[[#This Row],[Cost]]</f>
        <v>106.05000000000001</v>
      </c>
      <c r="S35" s="40">
        <f>Invoices[[#This Row],[Profit]]/Invoices[[#This Row],[Revenue]]</f>
        <v>0.60600000000000009</v>
      </c>
    </row>
    <row r="36" spans="1:19" x14ac:dyDescent="0.35">
      <c r="A36" s="18" t="s">
        <v>9</v>
      </c>
      <c r="B36" s="4">
        <v>22813</v>
      </c>
      <c r="C36" s="14">
        <v>41309</v>
      </c>
      <c r="D36" s="8">
        <v>102</v>
      </c>
      <c r="E36" s="9" t="s">
        <v>39</v>
      </c>
      <c r="F36" s="33" t="str">
        <f>VLOOKUP(Invoices[[#This Row],[Customer Name]],Customers[[#All],[Customer Name]:[Type]],2,)</f>
        <v>Georgia</v>
      </c>
      <c r="G36" s="9" t="str">
        <f>VLOOKUP(Invoices[[#This Row],[Customer Name]],Customers[[#All],[Customer Name]:[Type]],3,)</f>
        <v>Automotive</v>
      </c>
      <c r="H36" s="4" t="s">
        <v>36</v>
      </c>
      <c r="I36" s="36" t="str">
        <f>VLOOKUP(Invoices[[#This Row],[Part  '#]],Products[[#All],[Part Number]:[Product Line]],3,)</f>
        <v>Accessories</v>
      </c>
      <c r="J36" s="4" t="s">
        <v>37</v>
      </c>
      <c r="K36" s="4">
        <v>5</v>
      </c>
      <c r="L36" s="21">
        <v>30</v>
      </c>
      <c r="M36" s="29" cm="1">
        <f t="array" ref="M36">_xlfn.IFS(Invoices[[#This Row],[Document Number]]="Invoice", -Invoices[[#This Row],[Unit Price]], TRUE, Invoices[[#This Row],[Unit Price]])</f>
        <v>30</v>
      </c>
      <c r="N36" t="str" cm="1">
        <f t="array" ref="N36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6">
        <f>VLOOKUP(Invoices[[#This Row],[Part  '#]],Products[#All],4,FALSE)</f>
        <v>11.59</v>
      </c>
      <c r="P36" s="31">
        <f>Invoices[[#This Row],[Quantity]]*Invoices[[#This Row],[New Unit Proce ]]</f>
        <v>150</v>
      </c>
      <c r="Q36" s="31">
        <f>Invoices[[#This Row],[Quantity]]*Invoices[[#This Row],[Product Money ]]</f>
        <v>57.95</v>
      </c>
      <c r="R36" s="32">
        <f>Invoices[[#This Row],[Revenue]]-Invoices[[#This Row],[Cost]]</f>
        <v>92.05</v>
      </c>
      <c r="S36" s="40">
        <f>Invoices[[#This Row],[Profit]]/Invoices[[#This Row],[Revenue]]</f>
        <v>0.61366666666666669</v>
      </c>
    </row>
    <row r="37" spans="1:19" x14ac:dyDescent="0.35">
      <c r="A37" s="18" t="s">
        <v>9</v>
      </c>
      <c r="B37" s="4">
        <v>22813</v>
      </c>
      <c r="C37" s="14">
        <v>41309</v>
      </c>
      <c r="D37" s="8">
        <v>102</v>
      </c>
      <c r="E37" s="9" t="s">
        <v>39</v>
      </c>
      <c r="F37" s="33" t="str">
        <f>VLOOKUP(Invoices[[#This Row],[Customer Name]],Customers[[#All],[Customer Name]:[Type]],2,)</f>
        <v>Georgia</v>
      </c>
      <c r="G37" s="9" t="str">
        <f>VLOOKUP(Invoices[[#This Row],[Customer Name]],Customers[[#All],[Customer Name]:[Type]],3,)</f>
        <v>Automotive</v>
      </c>
      <c r="H37" s="4" t="s">
        <v>42</v>
      </c>
      <c r="I37" s="36" t="str">
        <f>VLOOKUP(Invoices[[#This Row],[Part  '#]],Products[[#All],[Part Number]:[Product Line]],3,)</f>
        <v>Accessories</v>
      </c>
      <c r="J37" s="4" t="s">
        <v>43</v>
      </c>
      <c r="K37" s="4">
        <v>5</v>
      </c>
      <c r="L37" s="21">
        <v>60</v>
      </c>
      <c r="M37" s="29" cm="1">
        <f t="array" ref="M37">_xlfn.IFS(Invoices[[#This Row],[Document Number]]="Invoice", -Invoices[[#This Row],[Unit Price]], TRUE, Invoices[[#This Row],[Unit Price]])</f>
        <v>60</v>
      </c>
      <c r="N37" t="str" cm="1">
        <f t="array" ref="N37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7">
        <f>VLOOKUP(Invoices[[#This Row],[Part  '#]],Products[#All],4,FALSE)</f>
        <v>17.22</v>
      </c>
      <c r="P37" s="31">
        <f>Invoices[[#This Row],[Quantity]]*Invoices[[#This Row],[New Unit Proce ]]</f>
        <v>300</v>
      </c>
      <c r="Q37" s="31">
        <f>Invoices[[#This Row],[Quantity]]*Invoices[[#This Row],[Product Money ]]</f>
        <v>86.1</v>
      </c>
      <c r="R37" s="32">
        <f>Invoices[[#This Row],[Revenue]]-Invoices[[#This Row],[Cost]]</f>
        <v>213.9</v>
      </c>
      <c r="S37" s="40">
        <f>Invoices[[#This Row],[Profit]]/Invoices[[#This Row],[Revenue]]</f>
        <v>0.71299999999999997</v>
      </c>
    </row>
    <row r="38" spans="1:19" x14ac:dyDescent="0.35">
      <c r="A38" s="18" t="s">
        <v>9</v>
      </c>
      <c r="B38" s="4">
        <v>22813</v>
      </c>
      <c r="C38" s="14">
        <v>41309</v>
      </c>
      <c r="D38" s="8">
        <v>102</v>
      </c>
      <c r="E38" s="9" t="s">
        <v>39</v>
      </c>
      <c r="F38" s="33" t="str">
        <f>VLOOKUP(Invoices[[#This Row],[Customer Name]],Customers[[#All],[Customer Name]:[Type]],2,)</f>
        <v>Georgia</v>
      </c>
      <c r="G38" s="9" t="str">
        <f>VLOOKUP(Invoices[[#This Row],[Customer Name]],Customers[[#All],[Customer Name]:[Type]],3,)</f>
        <v>Automotive</v>
      </c>
      <c r="H38" s="4" t="s">
        <v>44</v>
      </c>
      <c r="I38" s="36" t="str">
        <f>VLOOKUP(Invoices[[#This Row],[Part  '#]],Products[[#All],[Part Number]:[Product Line]],3,)</f>
        <v>Consumables</v>
      </c>
      <c r="J38" s="4" t="s">
        <v>45</v>
      </c>
      <c r="K38" s="4">
        <v>20</v>
      </c>
      <c r="L38" s="21">
        <v>35</v>
      </c>
      <c r="M38" s="29" cm="1">
        <f t="array" ref="M38">_xlfn.IFS(Invoices[[#This Row],[Document Number]]="Invoice", -Invoices[[#This Row],[Unit Price]], TRUE, Invoices[[#This Row],[Unit Price]])</f>
        <v>35</v>
      </c>
      <c r="N38" t="str" cm="1">
        <f t="array" ref="N38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8">
        <f>VLOOKUP(Invoices[[#This Row],[Part  '#]],Products[#All],4,FALSE)</f>
        <v>6.37</v>
      </c>
      <c r="P38" s="31">
        <f>Invoices[[#This Row],[Quantity]]*Invoices[[#This Row],[New Unit Proce ]]</f>
        <v>700</v>
      </c>
      <c r="Q38" s="31">
        <f>Invoices[[#This Row],[Quantity]]*Invoices[[#This Row],[Product Money ]]</f>
        <v>127.4</v>
      </c>
      <c r="R38" s="32">
        <f>Invoices[[#This Row],[Revenue]]-Invoices[[#This Row],[Cost]]</f>
        <v>572.6</v>
      </c>
      <c r="S38" s="40">
        <f>Invoices[[#This Row],[Profit]]/Invoices[[#This Row],[Revenue]]</f>
        <v>0.81800000000000006</v>
      </c>
    </row>
    <row r="39" spans="1:19" x14ac:dyDescent="0.35">
      <c r="A39" s="18" t="s">
        <v>9</v>
      </c>
      <c r="B39" s="4">
        <v>22816</v>
      </c>
      <c r="C39" s="14">
        <v>41310</v>
      </c>
      <c r="D39" s="8">
        <v>101</v>
      </c>
      <c r="E39" s="9" t="s">
        <v>20</v>
      </c>
      <c r="F39" s="33" t="str">
        <f>VLOOKUP(Invoices[[#This Row],[Customer Name]],Customers[[#All],[Customer Name]:[Type]],2,)</f>
        <v>Georgia</v>
      </c>
      <c r="G39" s="9" t="str">
        <f>VLOOKUP(Invoices[[#This Row],[Customer Name]],Customers[[#All],[Customer Name]:[Type]],3,)</f>
        <v>Automotive</v>
      </c>
      <c r="H39" s="4" t="s">
        <v>21</v>
      </c>
      <c r="I39" s="36" t="str">
        <f>VLOOKUP(Invoices[[#This Row],[Part  '#]],Products[[#All],[Part Number]:[Product Line]],3,)</f>
        <v>Product</v>
      </c>
      <c r="J39" s="4" t="s">
        <v>22</v>
      </c>
      <c r="K39" s="4">
        <v>10</v>
      </c>
      <c r="L39" s="21">
        <v>500</v>
      </c>
      <c r="M39" s="29" cm="1">
        <f t="array" ref="M39">_xlfn.IFS(Invoices[[#This Row],[Document Number]]="Invoice", -Invoices[[#This Row],[Unit Price]], TRUE, Invoices[[#This Row],[Unit Price]])</f>
        <v>500</v>
      </c>
      <c r="N39" t="str" cm="1">
        <f t="array" ref="N39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39">
        <f>VLOOKUP(Invoices[[#This Row],[Part  '#]],Products[#All],4,FALSE)</f>
        <v>295.10000000000002</v>
      </c>
      <c r="P39" s="31">
        <f>Invoices[[#This Row],[Quantity]]*Invoices[[#This Row],[New Unit Proce ]]</f>
        <v>5000</v>
      </c>
      <c r="Q39" s="31">
        <f>Invoices[[#This Row],[Quantity]]*Invoices[[#This Row],[Product Money ]]</f>
        <v>2951</v>
      </c>
      <c r="R39" s="32">
        <f>Invoices[[#This Row],[Revenue]]-Invoices[[#This Row],[Cost]]</f>
        <v>2049</v>
      </c>
      <c r="S39" s="40">
        <f>Invoices[[#This Row],[Profit]]/Invoices[[#This Row],[Revenue]]</f>
        <v>0.4098</v>
      </c>
    </row>
    <row r="40" spans="1:19" x14ac:dyDescent="0.35">
      <c r="A40" s="18" t="s">
        <v>9</v>
      </c>
      <c r="B40" s="4">
        <v>22816</v>
      </c>
      <c r="C40" s="14">
        <v>41310</v>
      </c>
      <c r="D40" s="8">
        <v>101</v>
      </c>
      <c r="E40" s="9" t="s">
        <v>20</v>
      </c>
      <c r="F40" s="33" t="str">
        <f>VLOOKUP(Invoices[[#This Row],[Customer Name]],Customers[[#All],[Customer Name]:[Type]],2,)</f>
        <v>Georgia</v>
      </c>
      <c r="G40" s="9" t="str">
        <f>VLOOKUP(Invoices[[#This Row],[Customer Name]],Customers[[#All],[Customer Name]:[Type]],3,)</f>
        <v>Automotive</v>
      </c>
      <c r="H40" s="4" t="s">
        <v>23</v>
      </c>
      <c r="I40" s="36" t="str">
        <f>VLOOKUP(Invoices[[#This Row],[Part  '#]],Products[[#All],[Part Number]:[Product Line]],3,)</f>
        <v>Accessories</v>
      </c>
      <c r="J40" s="4" t="s">
        <v>24</v>
      </c>
      <c r="K40" s="4">
        <v>10</v>
      </c>
      <c r="L40" s="21">
        <v>25</v>
      </c>
      <c r="M40" s="29" cm="1">
        <f t="array" ref="M40">_xlfn.IFS(Invoices[[#This Row],[Document Number]]="Invoice", -Invoices[[#This Row],[Unit Price]], TRUE, Invoices[[#This Row],[Unit Price]])</f>
        <v>25</v>
      </c>
      <c r="N40" t="str" cm="1">
        <f t="array" ref="N40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0">
        <f>VLOOKUP(Invoices[[#This Row],[Part  '#]],Products[#All],4,FALSE)</f>
        <v>12.17</v>
      </c>
      <c r="P40" s="31">
        <f>Invoices[[#This Row],[Quantity]]*Invoices[[#This Row],[New Unit Proce ]]</f>
        <v>250</v>
      </c>
      <c r="Q40" s="31">
        <f>Invoices[[#This Row],[Quantity]]*Invoices[[#This Row],[Product Money ]]</f>
        <v>121.7</v>
      </c>
      <c r="R40" s="32">
        <f>Invoices[[#This Row],[Revenue]]-Invoices[[#This Row],[Cost]]</f>
        <v>128.30000000000001</v>
      </c>
      <c r="S40" s="40">
        <f>Invoices[[#This Row],[Profit]]/Invoices[[#This Row],[Revenue]]</f>
        <v>0.5132000000000001</v>
      </c>
    </row>
    <row r="41" spans="1:19" x14ac:dyDescent="0.35">
      <c r="A41" s="18" t="s">
        <v>9</v>
      </c>
      <c r="B41" s="4">
        <v>22816</v>
      </c>
      <c r="C41" s="14">
        <v>41310</v>
      </c>
      <c r="D41" s="8">
        <v>101</v>
      </c>
      <c r="E41" s="9" t="s">
        <v>20</v>
      </c>
      <c r="F41" s="33" t="str">
        <f>VLOOKUP(Invoices[[#This Row],[Customer Name]],Customers[[#All],[Customer Name]:[Type]],2,)</f>
        <v>Georgia</v>
      </c>
      <c r="G41" s="9" t="str">
        <f>VLOOKUP(Invoices[[#This Row],[Customer Name]],Customers[[#All],[Customer Name]:[Type]],3,)</f>
        <v>Automotive</v>
      </c>
      <c r="H41" s="4" t="s">
        <v>25</v>
      </c>
      <c r="I41" s="36" t="str">
        <f>VLOOKUP(Invoices[[#This Row],[Part  '#]],Products[[#All],[Part Number]:[Product Line]],3,)</f>
        <v>Accessories</v>
      </c>
      <c r="J41" s="4" t="s">
        <v>26</v>
      </c>
      <c r="K41" s="4">
        <v>10</v>
      </c>
      <c r="L41" s="21">
        <v>20</v>
      </c>
      <c r="M41" s="29" cm="1">
        <f t="array" ref="M41">_xlfn.IFS(Invoices[[#This Row],[Document Number]]="Invoice", -Invoices[[#This Row],[Unit Price]], TRUE, Invoices[[#This Row],[Unit Price]])</f>
        <v>20</v>
      </c>
      <c r="N41" t="str" cm="1">
        <f t="array" ref="N41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1">
        <f>VLOOKUP(Invoices[[#This Row],[Part  '#]],Products[#All],4,FALSE)</f>
        <v>8.15</v>
      </c>
      <c r="P41" s="31">
        <f>Invoices[[#This Row],[Quantity]]*Invoices[[#This Row],[New Unit Proce ]]</f>
        <v>200</v>
      </c>
      <c r="Q41" s="31">
        <f>Invoices[[#This Row],[Quantity]]*Invoices[[#This Row],[Product Money ]]</f>
        <v>81.5</v>
      </c>
      <c r="R41" s="32">
        <f>Invoices[[#This Row],[Revenue]]-Invoices[[#This Row],[Cost]]</f>
        <v>118.5</v>
      </c>
      <c r="S41" s="40">
        <f>Invoices[[#This Row],[Profit]]/Invoices[[#This Row],[Revenue]]</f>
        <v>0.59250000000000003</v>
      </c>
    </row>
    <row r="42" spans="1:19" x14ac:dyDescent="0.35">
      <c r="A42" s="18" t="s">
        <v>9</v>
      </c>
      <c r="B42" s="4">
        <v>22816</v>
      </c>
      <c r="C42" s="14">
        <v>41310</v>
      </c>
      <c r="D42" s="8">
        <v>101</v>
      </c>
      <c r="E42" s="9" t="s">
        <v>20</v>
      </c>
      <c r="F42" s="33" t="str">
        <f>VLOOKUP(Invoices[[#This Row],[Customer Name]],Customers[[#All],[Customer Name]:[Type]],2,)</f>
        <v>Georgia</v>
      </c>
      <c r="G42" s="9" t="str">
        <f>VLOOKUP(Invoices[[#This Row],[Customer Name]],Customers[[#All],[Customer Name]:[Type]],3,)</f>
        <v>Automotive</v>
      </c>
      <c r="H42" s="4" t="s">
        <v>27</v>
      </c>
      <c r="I42" s="36" t="str">
        <f>VLOOKUP(Invoices[[#This Row],[Part  '#]],Products[[#All],[Part Number]:[Product Line]],3,)</f>
        <v>Accessories</v>
      </c>
      <c r="J42" s="4" t="s">
        <v>28</v>
      </c>
      <c r="K42" s="4">
        <v>10</v>
      </c>
      <c r="L42" s="21">
        <v>40</v>
      </c>
      <c r="M42" s="29" cm="1">
        <f t="array" ref="M42">_xlfn.IFS(Invoices[[#This Row],[Document Number]]="Invoice", -Invoices[[#This Row],[Unit Price]], TRUE, Invoices[[#This Row],[Unit Price]])</f>
        <v>40</v>
      </c>
      <c r="N42" t="str" cm="1">
        <f t="array" ref="N42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2">
        <f>VLOOKUP(Invoices[[#This Row],[Part  '#]],Products[#All],4,FALSE)</f>
        <v>12.33</v>
      </c>
      <c r="P42" s="31">
        <f>Invoices[[#This Row],[Quantity]]*Invoices[[#This Row],[New Unit Proce ]]</f>
        <v>400</v>
      </c>
      <c r="Q42" s="31">
        <f>Invoices[[#This Row],[Quantity]]*Invoices[[#This Row],[Product Money ]]</f>
        <v>123.3</v>
      </c>
      <c r="R42" s="32">
        <f>Invoices[[#This Row],[Revenue]]-Invoices[[#This Row],[Cost]]</f>
        <v>276.7</v>
      </c>
      <c r="S42" s="40">
        <f>Invoices[[#This Row],[Profit]]/Invoices[[#This Row],[Revenue]]</f>
        <v>0.69174999999999998</v>
      </c>
    </row>
    <row r="43" spans="1:19" x14ac:dyDescent="0.35">
      <c r="A43" s="18" t="s">
        <v>9</v>
      </c>
      <c r="B43" s="4">
        <v>22816</v>
      </c>
      <c r="C43" s="14">
        <v>41310</v>
      </c>
      <c r="D43" s="8">
        <v>101</v>
      </c>
      <c r="E43" s="9" t="s">
        <v>20</v>
      </c>
      <c r="F43" s="33" t="str">
        <f>VLOOKUP(Invoices[[#This Row],[Customer Name]],Customers[[#All],[Customer Name]:[Type]],2,)</f>
        <v>Georgia</v>
      </c>
      <c r="G43" s="9" t="str">
        <f>VLOOKUP(Invoices[[#This Row],[Customer Name]],Customers[[#All],[Customer Name]:[Type]],3,)</f>
        <v>Automotive</v>
      </c>
      <c r="H43" s="4" t="s">
        <v>11</v>
      </c>
      <c r="I43" s="36" t="str">
        <f>VLOOKUP(Invoices[[#This Row],[Part  '#]],Products[[#All],[Part Number]:[Product Line]],3,)</f>
        <v>Consumables</v>
      </c>
      <c r="J43" s="4" t="s">
        <v>12</v>
      </c>
      <c r="K43" s="4">
        <v>100</v>
      </c>
      <c r="L43" s="21">
        <v>16</v>
      </c>
      <c r="M43" s="29" cm="1">
        <f t="array" ref="M43">_xlfn.IFS(Invoices[[#This Row],[Document Number]]="Invoice", -Invoices[[#This Row],[Unit Price]], TRUE, Invoices[[#This Row],[Unit Price]])</f>
        <v>16</v>
      </c>
      <c r="N43" t="str" cm="1">
        <f t="array" ref="N43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3">
        <f>VLOOKUP(Invoices[[#This Row],[Part  '#]],Products[#All],4,FALSE)</f>
        <v>4.58</v>
      </c>
      <c r="P43" s="31">
        <f>Invoices[[#This Row],[Quantity]]*Invoices[[#This Row],[New Unit Proce ]]</f>
        <v>1600</v>
      </c>
      <c r="Q43" s="31">
        <f>Invoices[[#This Row],[Quantity]]*Invoices[[#This Row],[Product Money ]]</f>
        <v>458</v>
      </c>
      <c r="R43" s="32">
        <f>Invoices[[#This Row],[Revenue]]-Invoices[[#This Row],[Cost]]</f>
        <v>1142</v>
      </c>
      <c r="S43" s="40">
        <f>Invoices[[#This Row],[Profit]]/Invoices[[#This Row],[Revenue]]</f>
        <v>0.71375</v>
      </c>
    </row>
    <row r="44" spans="1:19" x14ac:dyDescent="0.35">
      <c r="A44" s="18" t="s">
        <v>38</v>
      </c>
      <c r="B44" s="4">
        <v>22814</v>
      </c>
      <c r="C44" s="14">
        <v>41312</v>
      </c>
      <c r="D44" s="8">
        <v>102</v>
      </c>
      <c r="E44" s="9" t="s">
        <v>39</v>
      </c>
      <c r="F44" s="33" t="str">
        <f>VLOOKUP(Invoices[[#This Row],[Customer Name]],Customers[[#All],[Customer Name]:[Type]],2,)</f>
        <v>Georgia</v>
      </c>
      <c r="G44" s="9" t="str">
        <f>VLOOKUP(Invoices[[#This Row],[Customer Name]],Customers[[#All],[Customer Name]:[Type]],3,)</f>
        <v>Automotive</v>
      </c>
      <c r="H44" s="4" t="s">
        <v>40</v>
      </c>
      <c r="I44" s="36" t="str">
        <f>VLOOKUP(Invoices[[#This Row],[Part  '#]],Products[[#All],[Part Number]:[Product Line]],3,)</f>
        <v>Product</v>
      </c>
      <c r="J44" s="4" t="s">
        <v>41</v>
      </c>
      <c r="K44" s="4">
        <v>1</v>
      </c>
      <c r="L44" s="21">
        <v>1800</v>
      </c>
      <c r="M44" s="29" cm="1">
        <f t="array" ref="M44">_xlfn.IFS(Invoices[[#This Row],[Document Number]]="Invoice", -Invoices[[#This Row],[Unit Price]], TRUE, Invoices[[#This Row],[Unit Price]])</f>
        <v>1800</v>
      </c>
      <c r="N44" t="str" cm="1">
        <f t="array" ref="N44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44">
        <f>VLOOKUP(Invoices[[#This Row],[Part  '#]],Products[#All],4,FALSE)</f>
        <v>1050.3800000000001</v>
      </c>
      <c r="P44" s="31">
        <f>Invoices[[#This Row],[Quantity]]*Invoices[[#This Row],[New Unit Proce ]]</f>
        <v>1800</v>
      </c>
      <c r="Q44" s="31">
        <f>Invoices[[#This Row],[Quantity]]*Invoices[[#This Row],[Product Money ]]</f>
        <v>1050.3800000000001</v>
      </c>
      <c r="R44" s="32">
        <f>Invoices[[#This Row],[Revenue]]-Invoices[[#This Row],[Cost]]</f>
        <v>749.61999999999989</v>
      </c>
      <c r="S44" s="40">
        <f>Invoices[[#This Row],[Profit]]/Invoices[[#This Row],[Revenue]]</f>
        <v>0.41645555555555547</v>
      </c>
    </row>
    <row r="45" spans="1:19" x14ac:dyDescent="0.35">
      <c r="A45" s="18" t="s">
        <v>9</v>
      </c>
      <c r="B45" s="4">
        <v>22817</v>
      </c>
      <c r="C45" s="14">
        <v>41312</v>
      </c>
      <c r="D45" s="8">
        <v>104</v>
      </c>
      <c r="E45" s="9" t="s">
        <v>46</v>
      </c>
      <c r="F45" s="33" t="str">
        <f>VLOOKUP(Invoices[[#This Row],[Customer Name]],Customers[[#All],[Customer Name]:[Type]],2,)</f>
        <v>North Carolina</v>
      </c>
      <c r="G45" s="9" t="str">
        <f>VLOOKUP(Invoices[[#This Row],[Customer Name]],Customers[[#All],[Customer Name]:[Type]],3,)</f>
        <v>Automotive</v>
      </c>
      <c r="H45" s="4" t="s">
        <v>21</v>
      </c>
      <c r="I45" s="36" t="str">
        <f>VLOOKUP(Invoices[[#This Row],[Part  '#]],Products[[#All],[Part Number]:[Product Line]],3,)</f>
        <v>Product</v>
      </c>
      <c r="J45" s="4" t="s">
        <v>22</v>
      </c>
      <c r="K45" s="4">
        <v>2</v>
      </c>
      <c r="L45" s="21">
        <v>500</v>
      </c>
      <c r="M45" s="29" cm="1">
        <f t="array" ref="M45">_xlfn.IFS(Invoices[[#This Row],[Document Number]]="Invoice", -Invoices[[#This Row],[Unit Price]], TRUE, Invoices[[#This Row],[Unit Price]])</f>
        <v>500</v>
      </c>
      <c r="N45" t="str" cm="1">
        <f t="array" ref="N45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45">
        <f>VLOOKUP(Invoices[[#This Row],[Part  '#]],Products[#All],4,FALSE)</f>
        <v>295.10000000000002</v>
      </c>
      <c r="P45" s="31">
        <f>Invoices[[#This Row],[Quantity]]*Invoices[[#This Row],[New Unit Proce ]]</f>
        <v>1000</v>
      </c>
      <c r="Q45" s="31">
        <f>Invoices[[#This Row],[Quantity]]*Invoices[[#This Row],[Product Money ]]</f>
        <v>590.20000000000005</v>
      </c>
      <c r="R45" s="32">
        <f>Invoices[[#This Row],[Revenue]]-Invoices[[#This Row],[Cost]]</f>
        <v>409.79999999999995</v>
      </c>
      <c r="S45" s="40">
        <f>Invoices[[#This Row],[Profit]]/Invoices[[#This Row],[Revenue]]</f>
        <v>0.40979999999999994</v>
      </c>
    </row>
    <row r="46" spans="1:19" x14ac:dyDescent="0.35">
      <c r="A46" s="18" t="s">
        <v>9</v>
      </c>
      <c r="B46" s="4">
        <v>22817</v>
      </c>
      <c r="C46" s="14">
        <v>41312</v>
      </c>
      <c r="D46" s="8">
        <v>104</v>
      </c>
      <c r="E46" s="9" t="s">
        <v>46</v>
      </c>
      <c r="F46" s="33" t="str">
        <f>VLOOKUP(Invoices[[#This Row],[Customer Name]],Customers[[#All],[Customer Name]:[Type]],2,)</f>
        <v>North Carolina</v>
      </c>
      <c r="G46" s="9" t="str">
        <f>VLOOKUP(Invoices[[#This Row],[Customer Name]],Customers[[#All],[Customer Name]:[Type]],3,)</f>
        <v>Automotive</v>
      </c>
      <c r="H46" s="4" t="s">
        <v>34</v>
      </c>
      <c r="I46" s="36" t="str">
        <f>VLOOKUP(Invoices[[#This Row],[Part  '#]],Products[[#All],[Part Number]:[Product Line]],3,)</f>
        <v>Accessories</v>
      </c>
      <c r="J46" s="4" t="s">
        <v>35</v>
      </c>
      <c r="K46" s="4">
        <v>2</v>
      </c>
      <c r="L46" s="21">
        <v>35</v>
      </c>
      <c r="M46" s="29" cm="1">
        <f t="array" ref="M46">_xlfn.IFS(Invoices[[#This Row],[Document Number]]="Invoice", -Invoices[[#This Row],[Unit Price]], TRUE, Invoices[[#This Row],[Unit Price]])</f>
        <v>35</v>
      </c>
      <c r="N46" t="str" cm="1">
        <f t="array" ref="N46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6">
        <f>VLOOKUP(Invoices[[#This Row],[Part  '#]],Products[#All],4,FALSE)</f>
        <v>13.79</v>
      </c>
      <c r="P46" s="31">
        <f>Invoices[[#This Row],[Quantity]]*Invoices[[#This Row],[New Unit Proce ]]</f>
        <v>70</v>
      </c>
      <c r="Q46" s="31">
        <f>Invoices[[#This Row],[Quantity]]*Invoices[[#This Row],[Product Money ]]</f>
        <v>27.58</v>
      </c>
      <c r="R46" s="32">
        <f>Invoices[[#This Row],[Revenue]]-Invoices[[#This Row],[Cost]]</f>
        <v>42.42</v>
      </c>
      <c r="S46" s="40">
        <f>Invoices[[#This Row],[Profit]]/Invoices[[#This Row],[Revenue]]</f>
        <v>0.60599999999999998</v>
      </c>
    </row>
    <row r="47" spans="1:19" x14ac:dyDescent="0.35">
      <c r="A47" s="18" t="s">
        <v>9</v>
      </c>
      <c r="B47" s="4">
        <v>22817</v>
      </c>
      <c r="C47" s="14">
        <v>41312</v>
      </c>
      <c r="D47" s="8">
        <v>104</v>
      </c>
      <c r="E47" s="9" t="s">
        <v>46</v>
      </c>
      <c r="F47" s="33" t="str">
        <f>VLOOKUP(Invoices[[#This Row],[Customer Name]],Customers[[#All],[Customer Name]:[Type]],2,)</f>
        <v>North Carolina</v>
      </c>
      <c r="G47" s="9" t="str">
        <f>VLOOKUP(Invoices[[#This Row],[Customer Name]],Customers[[#All],[Customer Name]:[Type]],3,)</f>
        <v>Automotive</v>
      </c>
      <c r="H47" s="4" t="s">
        <v>36</v>
      </c>
      <c r="I47" s="36" t="str">
        <f>VLOOKUP(Invoices[[#This Row],[Part  '#]],Products[[#All],[Part Number]:[Product Line]],3,)</f>
        <v>Accessories</v>
      </c>
      <c r="J47" s="4" t="s">
        <v>37</v>
      </c>
      <c r="K47" s="4">
        <v>2</v>
      </c>
      <c r="L47" s="21">
        <v>30</v>
      </c>
      <c r="M47" s="29" cm="1">
        <f t="array" ref="M47">_xlfn.IFS(Invoices[[#This Row],[Document Number]]="Invoice", -Invoices[[#This Row],[Unit Price]], TRUE, Invoices[[#This Row],[Unit Price]])</f>
        <v>30</v>
      </c>
      <c r="N47" t="str" cm="1">
        <f t="array" ref="N47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7">
        <f>VLOOKUP(Invoices[[#This Row],[Part  '#]],Products[#All],4,FALSE)</f>
        <v>11.59</v>
      </c>
      <c r="P47" s="31">
        <f>Invoices[[#This Row],[Quantity]]*Invoices[[#This Row],[New Unit Proce ]]</f>
        <v>60</v>
      </c>
      <c r="Q47" s="31">
        <f>Invoices[[#This Row],[Quantity]]*Invoices[[#This Row],[Product Money ]]</f>
        <v>23.18</v>
      </c>
      <c r="R47" s="32">
        <f>Invoices[[#This Row],[Revenue]]-Invoices[[#This Row],[Cost]]</f>
        <v>36.82</v>
      </c>
      <c r="S47" s="40">
        <f>Invoices[[#This Row],[Profit]]/Invoices[[#This Row],[Revenue]]</f>
        <v>0.61366666666666669</v>
      </c>
    </row>
    <row r="48" spans="1:19" x14ac:dyDescent="0.35">
      <c r="A48" s="18" t="s">
        <v>9</v>
      </c>
      <c r="B48" s="4">
        <v>22817</v>
      </c>
      <c r="C48" s="14">
        <v>41312</v>
      </c>
      <c r="D48" s="8">
        <v>104</v>
      </c>
      <c r="E48" s="9" t="s">
        <v>46</v>
      </c>
      <c r="F48" s="33" t="str">
        <f>VLOOKUP(Invoices[[#This Row],[Customer Name]],Customers[[#All],[Customer Name]:[Type]],2,)</f>
        <v>North Carolina</v>
      </c>
      <c r="G48" s="9" t="str">
        <f>VLOOKUP(Invoices[[#This Row],[Customer Name]],Customers[[#All],[Customer Name]:[Type]],3,)</f>
        <v>Automotive</v>
      </c>
      <c r="H48" s="4" t="s">
        <v>27</v>
      </c>
      <c r="I48" s="36" t="str">
        <f>VLOOKUP(Invoices[[#This Row],[Part  '#]],Products[[#All],[Part Number]:[Product Line]],3,)</f>
        <v>Accessories</v>
      </c>
      <c r="J48" s="4" t="s">
        <v>28</v>
      </c>
      <c r="K48" s="4">
        <v>2</v>
      </c>
      <c r="L48" s="21">
        <v>40</v>
      </c>
      <c r="M48" s="29" cm="1">
        <f t="array" ref="M48">_xlfn.IFS(Invoices[[#This Row],[Document Number]]="Invoice", -Invoices[[#This Row],[Unit Price]], TRUE, Invoices[[#This Row],[Unit Price]])</f>
        <v>40</v>
      </c>
      <c r="N48" t="str" cm="1">
        <f t="array" ref="N48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8">
        <f>VLOOKUP(Invoices[[#This Row],[Part  '#]],Products[#All],4,FALSE)</f>
        <v>12.33</v>
      </c>
      <c r="P48" s="31">
        <f>Invoices[[#This Row],[Quantity]]*Invoices[[#This Row],[New Unit Proce ]]</f>
        <v>80</v>
      </c>
      <c r="Q48" s="31">
        <f>Invoices[[#This Row],[Quantity]]*Invoices[[#This Row],[Product Money ]]</f>
        <v>24.66</v>
      </c>
      <c r="R48" s="32">
        <f>Invoices[[#This Row],[Revenue]]-Invoices[[#This Row],[Cost]]</f>
        <v>55.34</v>
      </c>
      <c r="S48" s="40">
        <f>Invoices[[#This Row],[Profit]]/Invoices[[#This Row],[Revenue]]</f>
        <v>0.69175000000000009</v>
      </c>
    </row>
    <row r="49" spans="1:19" x14ac:dyDescent="0.35">
      <c r="A49" s="18" t="s">
        <v>9</v>
      </c>
      <c r="B49" s="4">
        <v>22817</v>
      </c>
      <c r="C49" s="14">
        <v>41312</v>
      </c>
      <c r="D49" s="8">
        <v>104</v>
      </c>
      <c r="E49" s="9" t="s">
        <v>46</v>
      </c>
      <c r="F49" s="33" t="str">
        <f>VLOOKUP(Invoices[[#This Row],[Customer Name]],Customers[[#All],[Customer Name]:[Type]],2,)</f>
        <v>North Carolina</v>
      </c>
      <c r="G49" s="9" t="str">
        <f>VLOOKUP(Invoices[[#This Row],[Customer Name]],Customers[[#All],[Customer Name]:[Type]],3,)</f>
        <v>Automotive</v>
      </c>
      <c r="H49" s="4" t="s">
        <v>29</v>
      </c>
      <c r="I49" s="36" t="str">
        <f>VLOOKUP(Invoices[[#This Row],[Part  '#]],Products[[#All],[Part Number]:[Product Line]],3,)</f>
        <v>Accessories</v>
      </c>
      <c r="J49" s="4" t="s">
        <v>30</v>
      </c>
      <c r="K49" s="4">
        <v>1</v>
      </c>
      <c r="L49" s="21">
        <v>250</v>
      </c>
      <c r="M49" s="29" cm="1">
        <f t="array" ref="M49">_xlfn.IFS(Invoices[[#This Row],[Document Number]]="Invoice", -Invoices[[#This Row],[Unit Price]], TRUE, Invoices[[#This Row],[Unit Price]])</f>
        <v>250</v>
      </c>
      <c r="N49" t="str" cm="1">
        <f t="array" ref="N49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49">
        <f>VLOOKUP(Invoices[[#This Row],[Part  '#]],Products[#All],4,FALSE)</f>
        <v>89.7</v>
      </c>
      <c r="P49" s="31">
        <f>Invoices[[#This Row],[Quantity]]*Invoices[[#This Row],[New Unit Proce ]]</f>
        <v>250</v>
      </c>
      <c r="Q49" s="31">
        <f>Invoices[[#This Row],[Quantity]]*Invoices[[#This Row],[Product Money ]]</f>
        <v>89.7</v>
      </c>
      <c r="R49" s="32">
        <f>Invoices[[#This Row],[Revenue]]-Invoices[[#This Row],[Cost]]</f>
        <v>160.30000000000001</v>
      </c>
      <c r="S49" s="40">
        <f>Invoices[[#This Row],[Profit]]/Invoices[[#This Row],[Revenue]]</f>
        <v>0.64119999999999999</v>
      </c>
    </row>
    <row r="50" spans="1:19" x14ac:dyDescent="0.35">
      <c r="A50" s="18" t="s">
        <v>9</v>
      </c>
      <c r="B50" s="4">
        <v>22817</v>
      </c>
      <c r="C50" s="14">
        <v>41312</v>
      </c>
      <c r="D50" s="8">
        <v>104</v>
      </c>
      <c r="E50" s="9" t="s">
        <v>46</v>
      </c>
      <c r="F50" s="33" t="str">
        <f>VLOOKUP(Invoices[[#This Row],[Customer Name]],Customers[[#All],[Customer Name]:[Type]],2,)</f>
        <v>North Carolina</v>
      </c>
      <c r="G50" s="9" t="str">
        <f>VLOOKUP(Invoices[[#This Row],[Customer Name]],Customers[[#All],[Customer Name]:[Type]],3,)</f>
        <v>Automotive</v>
      </c>
      <c r="H50" s="4" t="s">
        <v>11</v>
      </c>
      <c r="I50" s="36" t="str">
        <f>VLOOKUP(Invoices[[#This Row],[Part  '#]],Products[[#All],[Part Number]:[Product Line]],3,)</f>
        <v>Consumables</v>
      </c>
      <c r="J50" s="4" t="s">
        <v>12</v>
      </c>
      <c r="K50" s="4">
        <v>10</v>
      </c>
      <c r="L50" s="21">
        <v>20</v>
      </c>
      <c r="M50" s="29" cm="1">
        <f t="array" ref="M50">_xlfn.IFS(Invoices[[#This Row],[Document Number]]="Invoice", -Invoices[[#This Row],[Unit Price]], TRUE, Invoices[[#This Row],[Unit Price]])</f>
        <v>20</v>
      </c>
      <c r="N50" t="str" cm="1">
        <f t="array" ref="N50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50">
        <f>VLOOKUP(Invoices[[#This Row],[Part  '#]],Products[#All],4,FALSE)</f>
        <v>4.58</v>
      </c>
      <c r="P50" s="31">
        <f>Invoices[[#This Row],[Quantity]]*Invoices[[#This Row],[New Unit Proce ]]</f>
        <v>200</v>
      </c>
      <c r="Q50" s="31">
        <f>Invoices[[#This Row],[Quantity]]*Invoices[[#This Row],[Product Money ]]</f>
        <v>45.8</v>
      </c>
      <c r="R50" s="32">
        <f>Invoices[[#This Row],[Revenue]]-Invoices[[#This Row],[Cost]]</f>
        <v>154.19999999999999</v>
      </c>
      <c r="S50" s="40">
        <f>Invoices[[#This Row],[Profit]]/Invoices[[#This Row],[Revenue]]</f>
        <v>0.77099999999999991</v>
      </c>
    </row>
    <row r="51" spans="1:19" x14ac:dyDescent="0.35">
      <c r="A51" s="18" t="s">
        <v>9</v>
      </c>
      <c r="B51" s="4">
        <v>22815</v>
      </c>
      <c r="C51" s="14">
        <v>41314</v>
      </c>
      <c r="D51" s="8">
        <v>102</v>
      </c>
      <c r="E51" s="9" t="s">
        <v>39</v>
      </c>
      <c r="F51" s="33" t="str">
        <f>VLOOKUP(Invoices[[#This Row],[Customer Name]],Customers[[#All],[Customer Name]:[Type]],2,)</f>
        <v>Georgia</v>
      </c>
      <c r="G51" s="9" t="str">
        <f>VLOOKUP(Invoices[[#This Row],[Customer Name]],Customers[[#All],[Customer Name]:[Type]],3,)</f>
        <v>Automotive</v>
      </c>
      <c r="H51" s="4" t="s">
        <v>40</v>
      </c>
      <c r="I51" s="36" t="str">
        <f>VLOOKUP(Invoices[[#This Row],[Part  '#]],Products[[#All],[Part Number]:[Product Line]],3,)</f>
        <v>Product</v>
      </c>
      <c r="J51" s="4" t="s">
        <v>41</v>
      </c>
      <c r="K51" s="4">
        <v>1</v>
      </c>
      <c r="L51" s="21">
        <v>1800</v>
      </c>
      <c r="M51" s="29" cm="1">
        <f t="array" ref="M51">_xlfn.IFS(Invoices[[#This Row],[Document Number]]="Invoice", -Invoices[[#This Row],[Unit Price]], TRUE, Invoices[[#This Row],[Unit Price]])</f>
        <v>1800</v>
      </c>
      <c r="N51" t="str" cm="1">
        <f t="array" ref="N51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51">
        <f>VLOOKUP(Invoices[[#This Row],[Part  '#]],Products[#All],4,FALSE)</f>
        <v>1050.3800000000001</v>
      </c>
      <c r="P51" s="31">
        <f>Invoices[[#This Row],[Quantity]]*Invoices[[#This Row],[New Unit Proce ]]</f>
        <v>1800</v>
      </c>
      <c r="Q51" s="31">
        <f>Invoices[[#This Row],[Quantity]]*Invoices[[#This Row],[Product Money ]]</f>
        <v>1050.3800000000001</v>
      </c>
      <c r="R51" s="32">
        <f>Invoices[[#This Row],[Revenue]]-Invoices[[#This Row],[Cost]]</f>
        <v>749.61999999999989</v>
      </c>
      <c r="S51" s="40">
        <f>Invoices[[#This Row],[Profit]]/Invoices[[#This Row],[Revenue]]</f>
        <v>0.41645555555555547</v>
      </c>
    </row>
    <row r="52" spans="1:19" x14ac:dyDescent="0.35">
      <c r="A52" s="18" t="s">
        <v>9</v>
      </c>
      <c r="B52" s="4">
        <v>22818</v>
      </c>
      <c r="C52" s="14">
        <v>41334</v>
      </c>
      <c r="D52" s="8">
        <v>102</v>
      </c>
      <c r="E52" s="9" t="s">
        <v>39</v>
      </c>
      <c r="F52" s="33" t="str">
        <f>VLOOKUP(Invoices[[#This Row],[Customer Name]],Customers[[#All],[Customer Name]:[Type]],2,)</f>
        <v>Georgia</v>
      </c>
      <c r="G52" s="9" t="str">
        <f>VLOOKUP(Invoices[[#This Row],[Customer Name]],Customers[[#All],[Customer Name]:[Type]],3,)</f>
        <v>Automotive</v>
      </c>
      <c r="H52" s="4" t="s">
        <v>44</v>
      </c>
      <c r="I52" s="36" t="str">
        <f>VLOOKUP(Invoices[[#This Row],[Part  '#]],Products[[#All],[Part Number]:[Product Line]],3,)</f>
        <v>Consumables</v>
      </c>
      <c r="J52" s="4" t="s">
        <v>45</v>
      </c>
      <c r="K52" s="4">
        <v>40</v>
      </c>
      <c r="L52" s="21">
        <v>35</v>
      </c>
      <c r="M52" s="29" cm="1">
        <f t="array" ref="M52">_xlfn.IFS(Invoices[[#This Row],[Document Number]]="Invoice", -Invoices[[#This Row],[Unit Price]], TRUE, Invoices[[#This Row],[Unit Price]])</f>
        <v>35</v>
      </c>
      <c r="N52" t="str" cm="1">
        <f t="array" ref="N52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52">
        <f>VLOOKUP(Invoices[[#This Row],[Part  '#]],Products[#All],4,FALSE)</f>
        <v>6.37</v>
      </c>
      <c r="P52" s="31">
        <f>Invoices[[#This Row],[Quantity]]*Invoices[[#This Row],[New Unit Proce ]]</f>
        <v>1400</v>
      </c>
      <c r="Q52" s="31">
        <f>Invoices[[#This Row],[Quantity]]*Invoices[[#This Row],[Product Money ]]</f>
        <v>254.8</v>
      </c>
      <c r="R52" s="32">
        <f>Invoices[[#This Row],[Revenue]]-Invoices[[#This Row],[Cost]]</f>
        <v>1145.2</v>
      </c>
      <c r="S52" s="40">
        <f>Invoices[[#This Row],[Profit]]/Invoices[[#This Row],[Revenue]]</f>
        <v>0.81800000000000006</v>
      </c>
    </row>
    <row r="53" spans="1:19" x14ac:dyDescent="0.35">
      <c r="A53" s="18" t="s">
        <v>9</v>
      </c>
      <c r="B53" s="4">
        <v>22818</v>
      </c>
      <c r="C53" s="14">
        <v>41334</v>
      </c>
      <c r="D53" s="8">
        <v>102</v>
      </c>
      <c r="E53" s="9" t="s">
        <v>39</v>
      </c>
      <c r="F53" s="33" t="str">
        <f>VLOOKUP(Invoices[[#This Row],[Customer Name]],Customers[[#All],[Customer Name]:[Type]],2,)</f>
        <v>Georgia</v>
      </c>
      <c r="G53" s="9" t="str">
        <f>VLOOKUP(Invoices[[#This Row],[Customer Name]],Customers[[#All],[Customer Name]:[Type]],3,)</f>
        <v>Automotive</v>
      </c>
      <c r="H53" s="4" t="s">
        <v>13</v>
      </c>
      <c r="I53" s="36" t="str">
        <f>VLOOKUP(Invoices[[#This Row],[Part  '#]],Products[[#All],[Part Number]:[Product Line]],3,)</f>
        <v>Consumables</v>
      </c>
      <c r="J53" s="4" t="s">
        <v>14</v>
      </c>
      <c r="K53" s="4">
        <v>5</v>
      </c>
      <c r="L53" s="21">
        <v>70</v>
      </c>
      <c r="M53" s="29" cm="1">
        <f t="array" ref="M53">_xlfn.IFS(Invoices[[#This Row],[Document Number]]="Invoice", -Invoices[[#This Row],[Unit Price]], TRUE, Invoices[[#This Row],[Unit Price]])</f>
        <v>70</v>
      </c>
      <c r="N53" t="str" cm="1">
        <f t="array" ref="N53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53">
        <f>VLOOKUP(Invoices[[#This Row],[Part  '#]],Products[#All],4,FALSE)</f>
        <v>13.92</v>
      </c>
      <c r="P53" s="31">
        <f>Invoices[[#This Row],[Quantity]]*Invoices[[#This Row],[New Unit Proce ]]</f>
        <v>350</v>
      </c>
      <c r="Q53" s="31">
        <f>Invoices[[#This Row],[Quantity]]*Invoices[[#This Row],[Product Money ]]</f>
        <v>69.599999999999994</v>
      </c>
      <c r="R53" s="32">
        <f>Invoices[[#This Row],[Revenue]]-Invoices[[#This Row],[Cost]]</f>
        <v>280.39999999999998</v>
      </c>
      <c r="S53" s="40">
        <f>Invoices[[#This Row],[Profit]]/Invoices[[#This Row],[Revenue]]</f>
        <v>0.80114285714285705</v>
      </c>
    </row>
    <row r="54" spans="1:19" x14ac:dyDescent="0.35">
      <c r="A54" s="18" t="s">
        <v>9</v>
      </c>
      <c r="B54" s="4">
        <v>22819</v>
      </c>
      <c r="C54" s="14">
        <v>41334</v>
      </c>
      <c r="D54" s="8">
        <v>106</v>
      </c>
      <c r="E54" s="9" t="s">
        <v>10</v>
      </c>
      <c r="F54" s="33" t="str">
        <f>VLOOKUP(Invoices[[#This Row],[Customer Name]],Customers[[#All],[Customer Name]:[Type]],2,)</f>
        <v>Tennessee</v>
      </c>
      <c r="G54" s="9" t="str">
        <f>VLOOKUP(Invoices[[#This Row],[Customer Name]],Customers[[#All],[Customer Name]:[Type]],3,)</f>
        <v>Automotive</v>
      </c>
      <c r="H54" s="4" t="s">
        <v>11</v>
      </c>
      <c r="I54" s="36" t="str">
        <f>VLOOKUP(Invoices[[#This Row],[Part  '#]],Products[[#All],[Part Number]:[Product Line]],3,)</f>
        <v>Consumables</v>
      </c>
      <c r="J54" s="4" t="s">
        <v>12</v>
      </c>
      <c r="K54" s="4">
        <v>80</v>
      </c>
      <c r="L54" s="21">
        <v>18</v>
      </c>
      <c r="M54" s="29" cm="1">
        <f t="array" ref="M54">_xlfn.IFS(Invoices[[#This Row],[Document Number]]="Invoice", -Invoices[[#This Row],[Unit Price]], TRUE, Invoices[[#This Row],[Unit Price]])</f>
        <v>18</v>
      </c>
      <c r="N54" t="str" cm="1">
        <f t="array" ref="N54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54">
        <f>VLOOKUP(Invoices[[#This Row],[Part  '#]],Products[#All],4,FALSE)</f>
        <v>4.58</v>
      </c>
      <c r="P54" s="31">
        <f>Invoices[[#This Row],[Quantity]]*Invoices[[#This Row],[New Unit Proce ]]</f>
        <v>1440</v>
      </c>
      <c r="Q54" s="31">
        <f>Invoices[[#This Row],[Quantity]]*Invoices[[#This Row],[Product Money ]]</f>
        <v>366.4</v>
      </c>
      <c r="R54" s="32">
        <f>Invoices[[#This Row],[Revenue]]-Invoices[[#This Row],[Cost]]</f>
        <v>1073.5999999999999</v>
      </c>
      <c r="S54" s="40">
        <f>Invoices[[#This Row],[Profit]]/Invoices[[#This Row],[Revenue]]</f>
        <v>0.74555555555555553</v>
      </c>
    </row>
    <row r="55" spans="1:19" x14ac:dyDescent="0.35">
      <c r="A55" s="18" t="s">
        <v>9</v>
      </c>
      <c r="B55" s="4">
        <v>22819</v>
      </c>
      <c r="C55" s="14">
        <v>41334</v>
      </c>
      <c r="D55" s="8">
        <v>106</v>
      </c>
      <c r="E55" s="9" t="s">
        <v>10</v>
      </c>
      <c r="F55" s="33" t="str">
        <f>VLOOKUP(Invoices[[#This Row],[Customer Name]],Customers[[#All],[Customer Name]:[Type]],2,)</f>
        <v>Tennessee</v>
      </c>
      <c r="G55" s="9" t="str">
        <f>VLOOKUP(Invoices[[#This Row],[Customer Name]],Customers[[#All],[Customer Name]:[Type]],3,)</f>
        <v>Automotive</v>
      </c>
      <c r="H55" s="4" t="s">
        <v>13</v>
      </c>
      <c r="I55" s="36" t="str">
        <f>VLOOKUP(Invoices[[#This Row],[Part  '#]],Products[[#All],[Part Number]:[Product Line]],3,)</f>
        <v>Consumables</v>
      </c>
      <c r="J55" s="4" t="s">
        <v>14</v>
      </c>
      <c r="K55" s="4">
        <v>20</v>
      </c>
      <c r="L55" s="21">
        <v>70</v>
      </c>
      <c r="M55" s="29" cm="1">
        <f t="array" ref="M55">_xlfn.IFS(Invoices[[#This Row],[Document Number]]="Invoice", -Invoices[[#This Row],[Unit Price]], TRUE, Invoices[[#This Row],[Unit Price]])</f>
        <v>70</v>
      </c>
      <c r="N55" t="str" cm="1">
        <f t="array" ref="N55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55">
        <f>VLOOKUP(Invoices[[#This Row],[Part  '#]],Products[#All],4,FALSE)</f>
        <v>13.92</v>
      </c>
      <c r="P55" s="31">
        <f>Invoices[[#This Row],[Quantity]]*Invoices[[#This Row],[New Unit Proce ]]</f>
        <v>1400</v>
      </c>
      <c r="Q55" s="31">
        <f>Invoices[[#This Row],[Quantity]]*Invoices[[#This Row],[Product Money ]]</f>
        <v>278.39999999999998</v>
      </c>
      <c r="R55" s="32">
        <f>Invoices[[#This Row],[Revenue]]-Invoices[[#This Row],[Cost]]</f>
        <v>1121.5999999999999</v>
      </c>
      <c r="S55" s="40">
        <f>Invoices[[#This Row],[Profit]]/Invoices[[#This Row],[Revenue]]</f>
        <v>0.80114285714285705</v>
      </c>
    </row>
    <row r="56" spans="1:19" x14ac:dyDescent="0.35">
      <c r="A56" s="18" t="s">
        <v>9</v>
      </c>
      <c r="B56" s="4">
        <v>22820</v>
      </c>
      <c r="C56" s="14">
        <v>41334</v>
      </c>
      <c r="D56" s="8">
        <v>107</v>
      </c>
      <c r="E56" s="9" t="s">
        <v>15</v>
      </c>
      <c r="F56" s="33" t="str">
        <f>VLOOKUP(Invoices[[#This Row],[Customer Name]],Customers[[#All],[Customer Name]:[Type]],2,)</f>
        <v>Georgia</v>
      </c>
      <c r="G56" s="9" t="str">
        <f>VLOOKUP(Invoices[[#This Row],[Customer Name]],Customers[[#All],[Customer Name]:[Type]],3,)</f>
        <v>Financial</v>
      </c>
      <c r="H56" s="4" t="s">
        <v>16</v>
      </c>
      <c r="I56" s="36" t="str">
        <f>VLOOKUP(Invoices[[#This Row],[Part  '#]],Products[[#All],[Part Number]:[Product Line]],3,)</f>
        <v>Consumables</v>
      </c>
      <c r="J56" s="4" t="s">
        <v>17</v>
      </c>
      <c r="K56" s="4">
        <v>10</v>
      </c>
      <c r="L56" s="21">
        <v>30</v>
      </c>
      <c r="M56" s="29" cm="1">
        <f t="array" ref="M56">_xlfn.IFS(Invoices[[#This Row],[Document Number]]="Invoice", -Invoices[[#This Row],[Unit Price]], TRUE, Invoices[[#This Row],[Unit Price]])</f>
        <v>30</v>
      </c>
      <c r="N56" t="str" cm="1">
        <f t="array" ref="N56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56">
        <f>VLOOKUP(Invoices[[#This Row],[Part  '#]],Products[#All],4,FALSE)</f>
        <v>6.9</v>
      </c>
      <c r="P56" s="31">
        <f>Invoices[[#This Row],[Quantity]]*Invoices[[#This Row],[New Unit Proce ]]</f>
        <v>300</v>
      </c>
      <c r="Q56" s="31">
        <f>Invoices[[#This Row],[Quantity]]*Invoices[[#This Row],[Product Money ]]</f>
        <v>69</v>
      </c>
      <c r="R56" s="32">
        <f>Invoices[[#This Row],[Revenue]]-Invoices[[#This Row],[Cost]]</f>
        <v>231</v>
      </c>
      <c r="S56" s="40">
        <f>Invoices[[#This Row],[Profit]]/Invoices[[#This Row],[Revenue]]</f>
        <v>0.77</v>
      </c>
    </row>
    <row r="57" spans="1:19" x14ac:dyDescent="0.35">
      <c r="A57" s="18" t="s">
        <v>9</v>
      </c>
      <c r="B57" s="4">
        <v>22820</v>
      </c>
      <c r="C57" s="14">
        <v>41334</v>
      </c>
      <c r="D57" s="8">
        <v>107</v>
      </c>
      <c r="E57" s="9" t="s">
        <v>15</v>
      </c>
      <c r="F57" s="33" t="str">
        <f>VLOOKUP(Invoices[[#This Row],[Customer Name]],Customers[[#All],[Customer Name]:[Type]],2,)</f>
        <v>Georgia</v>
      </c>
      <c r="G57" s="9" t="str">
        <f>VLOOKUP(Invoices[[#This Row],[Customer Name]],Customers[[#All],[Customer Name]:[Type]],3,)</f>
        <v>Financial</v>
      </c>
      <c r="H57" s="4" t="s">
        <v>13</v>
      </c>
      <c r="I57" s="36" t="str">
        <f>VLOOKUP(Invoices[[#This Row],[Part  '#]],Products[[#All],[Part Number]:[Product Line]],3,)</f>
        <v>Consumables</v>
      </c>
      <c r="J57" s="4" t="s">
        <v>14</v>
      </c>
      <c r="K57" s="4">
        <v>2</v>
      </c>
      <c r="L57" s="21">
        <v>70</v>
      </c>
      <c r="M57" s="29" cm="1">
        <f t="array" ref="M57">_xlfn.IFS(Invoices[[#This Row],[Document Number]]="Invoice", -Invoices[[#This Row],[Unit Price]], TRUE, Invoices[[#This Row],[Unit Price]])</f>
        <v>70</v>
      </c>
      <c r="N57" t="str" cm="1">
        <f t="array" ref="N57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57">
        <f>VLOOKUP(Invoices[[#This Row],[Part  '#]],Products[#All],4,FALSE)</f>
        <v>13.92</v>
      </c>
      <c r="P57" s="31">
        <f>Invoices[[#This Row],[Quantity]]*Invoices[[#This Row],[New Unit Proce ]]</f>
        <v>140</v>
      </c>
      <c r="Q57" s="31">
        <f>Invoices[[#This Row],[Quantity]]*Invoices[[#This Row],[Product Money ]]</f>
        <v>27.84</v>
      </c>
      <c r="R57" s="32">
        <f>Invoices[[#This Row],[Revenue]]-Invoices[[#This Row],[Cost]]</f>
        <v>112.16</v>
      </c>
      <c r="S57" s="40">
        <f>Invoices[[#This Row],[Profit]]/Invoices[[#This Row],[Revenue]]</f>
        <v>0.80114285714285716</v>
      </c>
    </row>
    <row r="58" spans="1:19" x14ac:dyDescent="0.35">
      <c r="A58" s="18" t="s">
        <v>9</v>
      </c>
      <c r="B58" s="4">
        <v>22821</v>
      </c>
      <c r="C58" s="14">
        <v>41334</v>
      </c>
      <c r="D58" s="8">
        <v>112</v>
      </c>
      <c r="E58" s="9" t="s">
        <v>19</v>
      </c>
      <c r="F58" s="33" t="str">
        <f>VLOOKUP(Invoices[[#This Row],[Customer Name]],Customers[[#All],[Customer Name]:[Type]],2,)</f>
        <v>Georgia</v>
      </c>
      <c r="G58" s="9" t="str">
        <f>VLOOKUP(Invoices[[#This Row],[Customer Name]],Customers[[#All],[Customer Name]:[Type]],3,)</f>
        <v>Financial</v>
      </c>
      <c r="H58" s="4" t="s">
        <v>13</v>
      </c>
      <c r="I58" s="36" t="str">
        <f>VLOOKUP(Invoices[[#This Row],[Part  '#]],Products[[#All],[Part Number]:[Product Line]],3,)</f>
        <v>Consumables</v>
      </c>
      <c r="J58" s="4" t="s">
        <v>14</v>
      </c>
      <c r="K58" s="4">
        <v>5</v>
      </c>
      <c r="L58" s="21">
        <v>70</v>
      </c>
      <c r="M58" s="29" cm="1">
        <f t="array" ref="M58">_xlfn.IFS(Invoices[[#This Row],[Document Number]]="Invoice", -Invoices[[#This Row],[Unit Price]], TRUE, Invoices[[#This Row],[Unit Price]])</f>
        <v>70</v>
      </c>
      <c r="N58" t="str" cm="1">
        <f t="array" ref="N58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58">
        <f>VLOOKUP(Invoices[[#This Row],[Part  '#]],Products[#All],4,FALSE)</f>
        <v>13.92</v>
      </c>
      <c r="P58" s="31">
        <f>Invoices[[#This Row],[Quantity]]*Invoices[[#This Row],[New Unit Proce ]]</f>
        <v>350</v>
      </c>
      <c r="Q58" s="31">
        <f>Invoices[[#This Row],[Quantity]]*Invoices[[#This Row],[Product Money ]]</f>
        <v>69.599999999999994</v>
      </c>
      <c r="R58" s="32">
        <f>Invoices[[#This Row],[Revenue]]-Invoices[[#This Row],[Cost]]</f>
        <v>280.39999999999998</v>
      </c>
      <c r="S58" s="40">
        <f>Invoices[[#This Row],[Profit]]/Invoices[[#This Row],[Revenue]]</f>
        <v>0.80114285714285705</v>
      </c>
    </row>
    <row r="59" spans="1:19" x14ac:dyDescent="0.35">
      <c r="A59" s="18" t="s">
        <v>9</v>
      </c>
      <c r="B59" s="4">
        <v>22821</v>
      </c>
      <c r="C59" s="14">
        <v>41334</v>
      </c>
      <c r="D59" s="8">
        <v>112</v>
      </c>
      <c r="E59" s="9" t="s">
        <v>19</v>
      </c>
      <c r="F59" s="33" t="str">
        <f>VLOOKUP(Invoices[[#This Row],[Customer Name]],Customers[[#All],[Customer Name]:[Type]],2,)</f>
        <v>Georgia</v>
      </c>
      <c r="G59" s="9" t="str">
        <f>VLOOKUP(Invoices[[#This Row],[Customer Name]],Customers[[#All],[Customer Name]:[Type]],3,)</f>
        <v>Financial</v>
      </c>
      <c r="H59" s="4" t="s">
        <v>16</v>
      </c>
      <c r="I59" s="36" t="str">
        <f>VLOOKUP(Invoices[[#This Row],[Part  '#]],Products[[#All],[Part Number]:[Product Line]],3,)</f>
        <v>Consumables</v>
      </c>
      <c r="J59" s="4" t="s">
        <v>17</v>
      </c>
      <c r="K59" s="4">
        <v>5</v>
      </c>
      <c r="L59" s="21">
        <v>30</v>
      </c>
      <c r="M59" s="29" cm="1">
        <f t="array" ref="M59">_xlfn.IFS(Invoices[[#This Row],[Document Number]]="Invoice", -Invoices[[#This Row],[Unit Price]], TRUE, Invoices[[#This Row],[Unit Price]])</f>
        <v>30</v>
      </c>
      <c r="N59" t="str" cm="1">
        <f t="array" ref="N59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59">
        <f>VLOOKUP(Invoices[[#This Row],[Part  '#]],Products[#All],4,FALSE)</f>
        <v>6.9</v>
      </c>
      <c r="P59" s="31">
        <f>Invoices[[#This Row],[Quantity]]*Invoices[[#This Row],[New Unit Proce ]]</f>
        <v>150</v>
      </c>
      <c r="Q59" s="31">
        <f>Invoices[[#This Row],[Quantity]]*Invoices[[#This Row],[Product Money ]]</f>
        <v>34.5</v>
      </c>
      <c r="R59" s="32">
        <f>Invoices[[#This Row],[Revenue]]-Invoices[[#This Row],[Cost]]</f>
        <v>115.5</v>
      </c>
      <c r="S59" s="40">
        <f>Invoices[[#This Row],[Profit]]/Invoices[[#This Row],[Revenue]]</f>
        <v>0.77</v>
      </c>
    </row>
    <row r="60" spans="1:19" x14ac:dyDescent="0.35">
      <c r="A60" s="18" t="s">
        <v>9</v>
      </c>
      <c r="B60" s="4">
        <v>22822</v>
      </c>
      <c r="C60" s="14">
        <v>41334</v>
      </c>
      <c r="D60" s="8">
        <v>117</v>
      </c>
      <c r="E60" s="9" t="s">
        <v>18</v>
      </c>
      <c r="F60" s="33" t="str">
        <f>VLOOKUP(Invoices[[#This Row],[Customer Name]],Customers[[#All],[Customer Name]:[Type]],2,)</f>
        <v>Georgia</v>
      </c>
      <c r="G60" s="9" t="str">
        <f>VLOOKUP(Invoices[[#This Row],[Customer Name]],Customers[[#All],[Customer Name]:[Type]],3,)</f>
        <v>Automotive</v>
      </c>
      <c r="H60" s="4" t="s">
        <v>13</v>
      </c>
      <c r="I60" s="36" t="str">
        <f>VLOOKUP(Invoices[[#This Row],[Part  '#]],Products[[#All],[Part Number]:[Product Line]],3,)</f>
        <v>Consumables</v>
      </c>
      <c r="J60" s="4" t="s">
        <v>14</v>
      </c>
      <c r="K60" s="4">
        <v>12</v>
      </c>
      <c r="L60" s="21">
        <v>70</v>
      </c>
      <c r="M60" s="29" cm="1">
        <f t="array" ref="M60">_xlfn.IFS(Invoices[[#This Row],[Document Number]]="Invoice", -Invoices[[#This Row],[Unit Price]], TRUE, Invoices[[#This Row],[Unit Price]])</f>
        <v>70</v>
      </c>
      <c r="N60" t="str" cm="1">
        <f t="array" ref="N60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60">
        <f>VLOOKUP(Invoices[[#This Row],[Part  '#]],Products[#All],4,FALSE)</f>
        <v>13.92</v>
      </c>
      <c r="P60" s="31">
        <f>Invoices[[#This Row],[Quantity]]*Invoices[[#This Row],[New Unit Proce ]]</f>
        <v>840</v>
      </c>
      <c r="Q60" s="31">
        <f>Invoices[[#This Row],[Quantity]]*Invoices[[#This Row],[Product Money ]]</f>
        <v>167.04</v>
      </c>
      <c r="R60" s="32">
        <f>Invoices[[#This Row],[Revenue]]-Invoices[[#This Row],[Cost]]</f>
        <v>672.96</v>
      </c>
      <c r="S60" s="40">
        <f>Invoices[[#This Row],[Profit]]/Invoices[[#This Row],[Revenue]]</f>
        <v>0.80114285714285716</v>
      </c>
    </row>
    <row r="61" spans="1:19" x14ac:dyDescent="0.35">
      <c r="A61" s="18" t="s">
        <v>9</v>
      </c>
      <c r="B61" s="4">
        <v>22822</v>
      </c>
      <c r="C61" s="14">
        <v>41334</v>
      </c>
      <c r="D61" s="8">
        <v>117</v>
      </c>
      <c r="E61" s="9" t="s">
        <v>18</v>
      </c>
      <c r="F61" s="33" t="str">
        <f>VLOOKUP(Invoices[[#This Row],[Customer Name]],Customers[[#All],[Customer Name]:[Type]],2,)</f>
        <v>Georgia</v>
      </c>
      <c r="G61" s="9" t="str">
        <f>VLOOKUP(Invoices[[#This Row],[Customer Name]],Customers[[#All],[Customer Name]:[Type]],3,)</f>
        <v>Automotive</v>
      </c>
      <c r="H61" s="4" t="s">
        <v>16</v>
      </c>
      <c r="I61" s="36" t="str">
        <f>VLOOKUP(Invoices[[#This Row],[Part  '#]],Products[[#All],[Part Number]:[Product Line]],3,)</f>
        <v>Consumables</v>
      </c>
      <c r="J61" s="4" t="s">
        <v>17</v>
      </c>
      <c r="K61" s="4">
        <v>12</v>
      </c>
      <c r="L61" s="21">
        <v>30</v>
      </c>
      <c r="M61" s="29" cm="1">
        <f t="array" ref="M61">_xlfn.IFS(Invoices[[#This Row],[Document Number]]="Invoice", -Invoices[[#This Row],[Unit Price]], TRUE, Invoices[[#This Row],[Unit Price]])</f>
        <v>30</v>
      </c>
      <c r="N61" t="str" cm="1">
        <f t="array" ref="N61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61">
        <f>VLOOKUP(Invoices[[#This Row],[Part  '#]],Products[#All],4,FALSE)</f>
        <v>6.9</v>
      </c>
      <c r="P61" s="31">
        <f>Invoices[[#This Row],[Quantity]]*Invoices[[#This Row],[New Unit Proce ]]</f>
        <v>360</v>
      </c>
      <c r="Q61" s="31">
        <f>Invoices[[#This Row],[Quantity]]*Invoices[[#This Row],[Product Money ]]</f>
        <v>82.800000000000011</v>
      </c>
      <c r="R61" s="32">
        <f>Invoices[[#This Row],[Revenue]]-Invoices[[#This Row],[Cost]]</f>
        <v>277.2</v>
      </c>
      <c r="S61" s="40">
        <f>Invoices[[#This Row],[Profit]]/Invoices[[#This Row],[Revenue]]</f>
        <v>0.77</v>
      </c>
    </row>
    <row r="62" spans="1:19" x14ac:dyDescent="0.35">
      <c r="A62" s="18" t="s">
        <v>9</v>
      </c>
      <c r="B62" s="4">
        <v>22823</v>
      </c>
      <c r="C62" s="14">
        <v>41345</v>
      </c>
      <c r="D62" s="8">
        <v>113</v>
      </c>
      <c r="E62" s="9" t="s">
        <v>31</v>
      </c>
      <c r="F62" s="33" t="str">
        <f>VLOOKUP(Invoices[[#This Row],[Customer Name]],Customers[[#All],[Customer Name]:[Type]],2,)</f>
        <v>Georgia</v>
      </c>
      <c r="G62" s="9" t="str">
        <f>VLOOKUP(Invoices[[#This Row],[Customer Name]],Customers[[#All],[Customer Name]:[Type]],3,)</f>
        <v>Financial</v>
      </c>
      <c r="H62" s="4" t="s">
        <v>32</v>
      </c>
      <c r="I62" s="36" t="str">
        <f>VLOOKUP(Invoices[[#This Row],[Part  '#]],Products[[#All],[Part Number]:[Product Line]],3,)</f>
        <v>Product</v>
      </c>
      <c r="J62" s="4" t="s">
        <v>33</v>
      </c>
      <c r="K62" s="4">
        <v>50</v>
      </c>
      <c r="L62" s="21">
        <v>1500</v>
      </c>
      <c r="M62" s="29" cm="1">
        <f t="array" ref="M62">_xlfn.IFS(Invoices[[#This Row],[Document Number]]="Invoice", -Invoices[[#This Row],[Unit Price]], TRUE, Invoices[[#This Row],[Unit Price]])</f>
        <v>1500</v>
      </c>
      <c r="N62" t="str" cm="1">
        <f t="array" ref="N62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62">
        <f>VLOOKUP(Invoices[[#This Row],[Part  '#]],Products[#All],4,FALSE)</f>
        <v>899.1</v>
      </c>
      <c r="P62" s="31">
        <f>Invoices[[#This Row],[Quantity]]*Invoices[[#This Row],[New Unit Proce ]]</f>
        <v>75000</v>
      </c>
      <c r="Q62" s="31">
        <f>Invoices[[#This Row],[Quantity]]*Invoices[[#This Row],[Product Money ]]</f>
        <v>44955</v>
      </c>
      <c r="R62" s="32">
        <f>Invoices[[#This Row],[Revenue]]-Invoices[[#This Row],[Cost]]</f>
        <v>30045</v>
      </c>
      <c r="S62" s="40">
        <f>Invoices[[#This Row],[Profit]]/Invoices[[#This Row],[Revenue]]</f>
        <v>0.40060000000000001</v>
      </c>
    </row>
    <row r="63" spans="1:19" x14ac:dyDescent="0.35">
      <c r="A63" s="18" t="s">
        <v>9</v>
      </c>
      <c r="B63" s="4">
        <v>22823</v>
      </c>
      <c r="C63" s="14">
        <v>41345</v>
      </c>
      <c r="D63" s="8">
        <v>113</v>
      </c>
      <c r="E63" s="9" t="s">
        <v>31</v>
      </c>
      <c r="F63" s="33" t="str">
        <f>VLOOKUP(Invoices[[#This Row],[Customer Name]],Customers[[#All],[Customer Name]:[Type]],2,)</f>
        <v>Georgia</v>
      </c>
      <c r="G63" s="9" t="str">
        <f>VLOOKUP(Invoices[[#This Row],[Customer Name]],Customers[[#All],[Customer Name]:[Type]],3,)</f>
        <v>Financial</v>
      </c>
      <c r="H63" s="4" t="s">
        <v>34</v>
      </c>
      <c r="I63" s="36" t="str">
        <f>VLOOKUP(Invoices[[#This Row],[Part  '#]],Products[[#All],[Part Number]:[Product Line]],3,)</f>
        <v>Accessories</v>
      </c>
      <c r="J63" s="4" t="s">
        <v>35</v>
      </c>
      <c r="K63" s="4">
        <v>50</v>
      </c>
      <c r="L63" s="21">
        <v>0</v>
      </c>
      <c r="M63" s="29" cm="1">
        <f t="array" ref="M63">_xlfn.IFS(Invoices[[#This Row],[Document Number]]="Invoice", -Invoices[[#This Row],[Unit Price]], TRUE, Invoices[[#This Row],[Unit Price]])</f>
        <v>0</v>
      </c>
      <c r="N63" t="str" cm="1">
        <f t="array" ref="N63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63">
        <f>VLOOKUP(Invoices[[#This Row],[Part  '#]],Products[#All],4,FALSE)</f>
        <v>13.79</v>
      </c>
      <c r="P63" s="31">
        <f>Invoices[[#This Row],[Quantity]]*Invoices[[#This Row],[New Unit Proce ]]</f>
        <v>0</v>
      </c>
      <c r="Q63" s="31">
        <f>Invoices[[#This Row],[Quantity]]*Invoices[[#This Row],[Product Money ]]</f>
        <v>689.5</v>
      </c>
      <c r="R63" s="32">
        <f>Invoices[[#This Row],[Revenue]]-Invoices[[#This Row],[Cost]]</f>
        <v>-689.5</v>
      </c>
      <c r="S63" s="40" t="e">
        <f>Invoices[[#This Row],[Profit]]/Invoices[[#This Row],[Revenue]]</f>
        <v>#DIV/0!</v>
      </c>
    </row>
    <row r="64" spans="1:19" x14ac:dyDescent="0.35">
      <c r="A64" s="18" t="s">
        <v>9</v>
      </c>
      <c r="B64" s="4">
        <v>22823</v>
      </c>
      <c r="C64" s="14">
        <v>41345</v>
      </c>
      <c r="D64" s="8">
        <v>113</v>
      </c>
      <c r="E64" s="9" t="s">
        <v>31</v>
      </c>
      <c r="F64" s="33" t="str">
        <f>VLOOKUP(Invoices[[#This Row],[Customer Name]],Customers[[#All],[Customer Name]:[Type]],2,)</f>
        <v>Georgia</v>
      </c>
      <c r="G64" s="9" t="str">
        <f>VLOOKUP(Invoices[[#This Row],[Customer Name]],Customers[[#All],[Customer Name]:[Type]],3,)</f>
        <v>Financial</v>
      </c>
      <c r="H64" s="4" t="s">
        <v>36</v>
      </c>
      <c r="I64" s="36" t="str">
        <f>VLOOKUP(Invoices[[#This Row],[Part  '#]],Products[[#All],[Part Number]:[Product Line]],3,)</f>
        <v>Accessories</v>
      </c>
      <c r="J64" s="4" t="s">
        <v>37</v>
      </c>
      <c r="K64" s="4">
        <v>50</v>
      </c>
      <c r="L64" s="21">
        <v>0</v>
      </c>
      <c r="M64" s="29" cm="1">
        <f t="array" ref="M64">_xlfn.IFS(Invoices[[#This Row],[Document Number]]="Invoice", -Invoices[[#This Row],[Unit Price]], TRUE, Invoices[[#This Row],[Unit Price]])</f>
        <v>0</v>
      </c>
      <c r="N64" t="str" cm="1">
        <f t="array" ref="N64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64">
        <f>VLOOKUP(Invoices[[#This Row],[Part  '#]],Products[#All],4,FALSE)</f>
        <v>11.59</v>
      </c>
      <c r="P64" s="31">
        <f>Invoices[[#This Row],[Quantity]]*Invoices[[#This Row],[New Unit Proce ]]</f>
        <v>0</v>
      </c>
      <c r="Q64" s="31">
        <f>Invoices[[#This Row],[Quantity]]*Invoices[[#This Row],[Product Money ]]</f>
        <v>579.5</v>
      </c>
      <c r="R64" s="32">
        <f>Invoices[[#This Row],[Revenue]]-Invoices[[#This Row],[Cost]]</f>
        <v>-579.5</v>
      </c>
      <c r="S64" s="40" t="e">
        <f>Invoices[[#This Row],[Profit]]/Invoices[[#This Row],[Revenue]]</f>
        <v>#DIV/0!</v>
      </c>
    </row>
    <row r="65" spans="1:19" x14ac:dyDescent="0.35">
      <c r="A65" s="18" t="s">
        <v>9</v>
      </c>
      <c r="B65" s="4">
        <v>22823</v>
      </c>
      <c r="C65" s="14">
        <v>41345</v>
      </c>
      <c r="D65" s="8">
        <v>113</v>
      </c>
      <c r="E65" s="9" t="s">
        <v>31</v>
      </c>
      <c r="F65" s="33" t="str">
        <f>VLOOKUP(Invoices[[#This Row],[Customer Name]],Customers[[#All],[Customer Name]:[Type]],2,)</f>
        <v>Georgia</v>
      </c>
      <c r="G65" s="9" t="str">
        <f>VLOOKUP(Invoices[[#This Row],[Customer Name]],Customers[[#All],[Customer Name]:[Type]],3,)</f>
        <v>Financial</v>
      </c>
      <c r="H65" s="4" t="s">
        <v>27</v>
      </c>
      <c r="I65" s="36" t="str">
        <f>VLOOKUP(Invoices[[#This Row],[Part  '#]],Products[[#All],[Part Number]:[Product Line]],3,)</f>
        <v>Accessories</v>
      </c>
      <c r="J65" s="4" t="s">
        <v>28</v>
      </c>
      <c r="K65" s="4">
        <v>50</v>
      </c>
      <c r="L65" s="21">
        <v>0</v>
      </c>
      <c r="M65" s="29" cm="1">
        <f t="array" ref="M65">_xlfn.IFS(Invoices[[#This Row],[Document Number]]="Invoice", -Invoices[[#This Row],[Unit Price]], TRUE, Invoices[[#This Row],[Unit Price]])</f>
        <v>0</v>
      </c>
      <c r="N65" t="str" cm="1">
        <f t="array" ref="N65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65">
        <f>VLOOKUP(Invoices[[#This Row],[Part  '#]],Products[#All],4,FALSE)</f>
        <v>12.33</v>
      </c>
      <c r="P65" s="31">
        <f>Invoices[[#This Row],[Quantity]]*Invoices[[#This Row],[New Unit Proce ]]</f>
        <v>0</v>
      </c>
      <c r="Q65" s="31">
        <f>Invoices[[#This Row],[Quantity]]*Invoices[[#This Row],[Product Money ]]</f>
        <v>616.5</v>
      </c>
      <c r="R65" s="32">
        <f>Invoices[[#This Row],[Revenue]]-Invoices[[#This Row],[Cost]]</f>
        <v>-616.5</v>
      </c>
      <c r="S65" s="40" t="e">
        <f>Invoices[[#This Row],[Profit]]/Invoices[[#This Row],[Revenue]]</f>
        <v>#DIV/0!</v>
      </c>
    </row>
    <row r="66" spans="1:19" x14ac:dyDescent="0.35">
      <c r="A66" s="18" t="s">
        <v>9</v>
      </c>
      <c r="B66" s="4">
        <v>22823</v>
      </c>
      <c r="C66" s="14">
        <v>41345</v>
      </c>
      <c r="D66" s="8">
        <v>113</v>
      </c>
      <c r="E66" s="9" t="s">
        <v>31</v>
      </c>
      <c r="F66" s="33" t="str">
        <f>VLOOKUP(Invoices[[#This Row],[Customer Name]],Customers[[#All],[Customer Name]:[Type]],2,)</f>
        <v>Georgia</v>
      </c>
      <c r="G66" s="9" t="str">
        <f>VLOOKUP(Invoices[[#This Row],[Customer Name]],Customers[[#All],[Customer Name]:[Type]],3,)</f>
        <v>Financial</v>
      </c>
      <c r="H66" s="4" t="s">
        <v>29</v>
      </c>
      <c r="I66" s="36" t="str">
        <f>VLOOKUP(Invoices[[#This Row],[Part  '#]],Products[[#All],[Part Number]:[Product Line]],3,)</f>
        <v>Accessories</v>
      </c>
      <c r="J66" s="4" t="s">
        <v>30</v>
      </c>
      <c r="K66" s="4">
        <v>5</v>
      </c>
      <c r="L66" s="21">
        <v>0</v>
      </c>
      <c r="M66" s="29" cm="1">
        <f t="array" ref="M66">_xlfn.IFS(Invoices[[#This Row],[Document Number]]="Invoice", -Invoices[[#This Row],[Unit Price]], TRUE, Invoices[[#This Row],[Unit Price]])</f>
        <v>0</v>
      </c>
      <c r="N66" t="str" cm="1">
        <f t="array" ref="N66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66">
        <f>VLOOKUP(Invoices[[#This Row],[Part  '#]],Products[#All],4,FALSE)</f>
        <v>89.7</v>
      </c>
      <c r="P66" s="31">
        <f>Invoices[[#This Row],[Quantity]]*Invoices[[#This Row],[New Unit Proce ]]</f>
        <v>0</v>
      </c>
      <c r="Q66" s="31">
        <f>Invoices[[#This Row],[Quantity]]*Invoices[[#This Row],[Product Money ]]</f>
        <v>448.5</v>
      </c>
      <c r="R66" s="32">
        <f>Invoices[[#This Row],[Revenue]]-Invoices[[#This Row],[Cost]]</f>
        <v>-448.5</v>
      </c>
      <c r="S66" s="40" t="e">
        <f>Invoices[[#This Row],[Profit]]/Invoices[[#This Row],[Revenue]]</f>
        <v>#DIV/0!</v>
      </c>
    </row>
    <row r="67" spans="1:19" x14ac:dyDescent="0.35">
      <c r="A67" s="18" t="s">
        <v>9</v>
      </c>
      <c r="B67" s="4">
        <v>22824</v>
      </c>
      <c r="C67" s="14">
        <v>41348</v>
      </c>
      <c r="D67" s="8">
        <v>109</v>
      </c>
      <c r="E67" s="9" t="s">
        <v>47</v>
      </c>
      <c r="F67" s="33" t="str">
        <f>VLOOKUP(Invoices[[#This Row],[Customer Name]],Customers[[#All],[Customer Name]:[Type]],2,)</f>
        <v>Georgia</v>
      </c>
      <c r="G67" s="9" t="str">
        <f>VLOOKUP(Invoices[[#This Row],[Customer Name]],Customers[[#All],[Customer Name]:[Type]],3,)</f>
        <v>Financial</v>
      </c>
      <c r="H67" s="4" t="s">
        <v>21</v>
      </c>
      <c r="I67" s="36" t="str">
        <f>VLOOKUP(Invoices[[#This Row],[Part  '#]],Products[[#All],[Part Number]:[Product Line]],3,)</f>
        <v>Product</v>
      </c>
      <c r="J67" s="4" t="s">
        <v>22</v>
      </c>
      <c r="K67" s="4">
        <v>1</v>
      </c>
      <c r="L67" s="21">
        <v>500</v>
      </c>
      <c r="M67" s="29" cm="1">
        <f t="array" ref="M67">_xlfn.IFS(Invoices[[#This Row],[Document Number]]="Invoice", -Invoices[[#This Row],[Unit Price]], TRUE, Invoices[[#This Row],[Unit Price]])</f>
        <v>500</v>
      </c>
      <c r="N67" t="str" cm="1">
        <f t="array" ref="N67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67">
        <f>VLOOKUP(Invoices[[#This Row],[Part  '#]],Products[#All],4,FALSE)</f>
        <v>295.10000000000002</v>
      </c>
      <c r="P67" s="31">
        <f>Invoices[[#This Row],[Quantity]]*Invoices[[#This Row],[New Unit Proce ]]</f>
        <v>500</v>
      </c>
      <c r="Q67" s="31">
        <f>Invoices[[#This Row],[Quantity]]*Invoices[[#This Row],[Product Money ]]</f>
        <v>295.10000000000002</v>
      </c>
      <c r="R67" s="32">
        <f>Invoices[[#This Row],[Revenue]]-Invoices[[#This Row],[Cost]]</f>
        <v>204.89999999999998</v>
      </c>
      <c r="S67" s="40">
        <f>Invoices[[#This Row],[Profit]]/Invoices[[#This Row],[Revenue]]</f>
        <v>0.40979999999999994</v>
      </c>
    </row>
    <row r="68" spans="1:19" x14ac:dyDescent="0.35">
      <c r="A68" s="18" t="s">
        <v>9</v>
      </c>
      <c r="B68" s="4">
        <v>22824</v>
      </c>
      <c r="C68" s="14">
        <v>41348</v>
      </c>
      <c r="D68" s="8">
        <v>109</v>
      </c>
      <c r="E68" s="9" t="s">
        <v>47</v>
      </c>
      <c r="F68" s="33" t="str">
        <f>VLOOKUP(Invoices[[#This Row],[Customer Name]],Customers[[#All],[Customer Name]:[Type]],2,)</f>
        <v>Georgia</v>
      </c>
      <c r="G68" s="9" t="str">
        <f>VLOOKUP(Invoices[[#This Row],[Customer Name]],Customers[[#All],[Customer Name]:[Type]],3,)</f>
        <v>Financial</v>
      </c>
      <c r="H68" s="4" t="s">
        <v>23</v>
      </c>
      <c r="I68" s="36" t="str">
        <f>VLOOKUP(Invoices[[#This Row],[Part  '#]],Products[[#All],[Part Number]:[Product Line]],3,)</f>
        <v>Accessories</v>
      </c>
      <c r="J68" s="4" t="s">
        <v>24</v>
      </c>
      <c r="K68" s="4">
        <v>1</v>
      </c>
      <c r="L68" s="21">
        <v>25</v>
      </c>
      <c r="M68" s="29" cm="1">
        <f t="array" ref="M68">_xlfn.IFS(Invoices[[#This Row],[Document Number]]="Invoice", -Invoices[[#This Row],[Unit Price]], TRUE, Invoices[[#This Row],[Unit Price]])</f>
        <v>25</v>
      </c>
      <c r="N68" t="str" cm="1">
        <f t="array" ref="N68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68">
        <f>VLOOKUP(Invoices[[#This Row],[Part  '#]],Products[#All],4,FALSE)</f>
        <v>12.17</v>
      </c>
      <c r="P68" s="31">
        <f>Invoices[[#This Row],[Quantity]]*Invoices[[#This Row],[New Unit Proce ]]</f>
        <v>25</v>
      </c>
      <c r="Q68" s="31">
        <f>Invoices[[#This Row],[Quantity]]*Invoices[[#This Row],[Product Money ]]</f>
        <v>12.17</v>
      </c>
      <c r="R68" s="32">
        <f>Invoices[[#This Row],[Revenue]]-Invoices[[#This Row],[Cost]]</f>
        <v>12.83</v>
      </c>
      <c r="S68" s="40">
        <f>Invoices[[#This Row],[Profit]]/Invoices[[#This Row],[Revenue]]</f>
        <v>0.51319999999999999</v>
      </c>
    </row>
    <row r="69" spans="1:19" x14ac:dyDescent="0.35">
      <c r="A69" s="18" t="s">
        <v>9</v>
      </c>
      <c r="B69" s="4">
        <v>22824</v>
      </c>
      <c r="C69" s="14">
        <v>41348</v>
      </c>
      <c r="D69" s="8">
        <v>109</v>
      </c>
      <c r="E69" s="9" t="s">
        <v>47</v>
      </c>
      <c r="F69" s="33" t="str">
        <f>VLOOKUP(Invoices[[#This Row],[Customer Name]],Customers[[#All],[Customer Name]:[Type]],2,)</f>
        <v>Georgia</v>
      </c>
      <c r="G69" s="9" t="str">
        <f>VLOOKUP(Invoices[[#This Row],[Customer Name]],Customers[[#All],[Customer Name]:[Type]],3,)</f>
        <v>Financial</v>
      </c>
      <c r="H69" s="4" t="s">
        <v>25</v>
      </c>
      <c r="I69" s="36" t="str">
        <f>VLOOKUP(Invoices[[#This Row],[Part  '#]],Products[[#All],[Part Number]:[Product Line]],3,)</f>
        <v>Accessories</v>
      </c>
      <c r="J69" s="4" t="s">
        <v>26</v>
      </c>
      <c r="K69" s="4">
        <v>1</v>
      </c>
      <c r="L69" s="21">
        <v>20</v>
      </c>
      <c r="M69" s="29" cm="1">
        <f t="array" ref="M69">_xlfn.IFS(Invoices[[#This Row],[Document Number]]="Invoice", -Invoices[[#This Row],[Unit Price]], TRUE, Invoices[[#This Row],[Unit Price]])</f>
        <v>20</v>
      </c>
      <c r="N69" t="str" cm="1">
        <f t="array" ref="N69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69">
        <f>VLOOKUP(Invoices[[#This Row],[Part  '#]],Products[#All],4,FALSE)</f>
        <v>8.15</v>
      </c>
      <c r="P69" s="31">
        <f>Invoices[[#This Row],[Quantity]]*Invoices[[#This Row],[New Unit Proce ]]</f>
        <v>20</v>
      </c>
      <c r="Q69" s="31">
        <f>Invoices[[#This Row],[Quantity]]*Invoices[[#This Row],[Product Money ]]</f>
        <v>8.15</v>
      </c>
      <c r="R69" s="32">
        <f>Invoices[[#This Row],[Revenue]]-Invoices[[#This Row],[Cost]]</f>
        <v>11.85</v>
      </c>
      <c r="S69" s="40">
        <f>Invoices[[#This Row],[Profit]]/Invoices[[#This Row],[Revenue]]</f>
        <v>0.59250000000000003</v>
      </c>
    </row>
    <row r="70" spans="1:19" x14ac:dyDescent="0.35">
      <c r="A70" s="18" t="s">
        <v>9</v>
      </c>
      <c r="B70" s="4">
        <v>22824</v>
      </c>
      <c r="C70" s="14">
        <v>41348</v>
      </c>
      <c r="D70" s="8">
        <v>109</v>
      </c>
      <c r="E70" s="9" t="s">
        <v>47</v>
      </c>
      <c r="F70" s="33" t="str">
        <f>VLOOKUP(Invoices[[#This Row],[Customer Name]],Customers[[#All],[Customer Name]:[Type]],2,)</f>
        <v>Georgia</v>
      </c>
      <c r="G70" s="9" t="str">
        <f>VLOOKUP(Invoices[[#This Row],[Customer Name]],Customers[[#All],[Customer Name]:[Type]],3,)</f>
        <v>Financial</v>
      </c>
      <c r="H70" s="4" t="s">
        <v>27</v>
      </c>
      <c r="I70" s="36" t="str">
        <f>VLOOKUP(Invoices[[#This Row],[Part  '#]],Products[[#All],[Part Number]:[Product Line]],3,)</f>
        <v>Accessories</v>
      </c>
      <c r="J70" s="4" t="s">
        <v>28</v>
      </c>
      <c r="K70" s="4">
        <v>1</v>
      </c>
      <c r="L70" s="21">
        <v>40</v>
      </c>
      <c r="M70" s="29" cm="1">
        <f t="array" ref="M70">_xlfn.IFS(Invoices[[#This Row],[Document Number]]="Invoice", -Invoices[[#This Row],[Unit Price]], TRUE, Invoices[[#This Row],[Unit Price]])</f>
        <v>40</v>
      </c>
      <c r="N70" t="str" cm="1">
        <f t="array" ref="N70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70">
        <f>VLOOKUP(Invoices[[#This Row],[Part  '#]],Products[#All],4,FALSE)</f>
        <v>12.33</v>
      </c>
      <c r="P70" s="31">
        <f>Invoices[[#This Row],[Quantity]]*Invoices[[#This Row],[New Unit Proce ]]</f>
        <v>40</v>
      </c>
      <c r="Q70" s="31">
        <f>Invoices[[#This Row],[Quantity]]*Invoices[[#This Row],[Product Money ]]</f>
        <v>12.33</v>
      </c>
      <c r="R70" s="32">
        <f>Invoices[[#This Row],[Revenue]]-Invoices[[#This Row],[Cost]]</f>
        <v>27.67</v>
      </c>
      <c r="S70" s="40">
        <f>Invoices[[#This Row],[Profit]]/Invoices[[#This Row],[Revenue]]</f>
        <v>0.69175000000000009</v>
      </c>
    </row>
    <row r="71" spans="1:19" x14ac:dyDescent="0.35">
      <c r="A71" s="18" t="s">
        <v>9</v>
      </c>
      <c r="B71" s="4">
        <v>22824</v>
      </c>
      <c r="C71" s="14">
        <v>41348</v>
      </c>
      <c r="D71" s="8">
        <v>109</v>
      </c>
      <c r="E71" s="9" t="s">
        <v>47</v>
      </c>
      <c r="F71" s="33" t="str">
        <f>VLOOKUP(Invoices[[#This Row],[Customer Name]],Customers[[#All],[Customer Name]:[Type]],2,)</f>
        <v>Georgia</v>
      </c>
      <c r="G71" s="9" t="str">
        <f>VLOOKUP(Invoices[[#This Row],[Customer Name]],Customers[[#All],[Customer Name]:[Type]],3,)</f>
        <v>Financial</v>
      </c>
      <c r="H71" s="4" t="s">
        <v>11</v>
      </c>
      <c r="I71" s="36" t="str">
        <f>VLOOKUP(Invoices[[#This Row],[Part  '#]],Products[[#All],[Part Number]:[Product Line]],3,)</f>
        <v>Consumables</v>
      </c>
      <c r="J71" s="4" t="s">
        <v>12</v>
      </c>
      <c r="K71" s="4">
        <v>1</v>
      </c>
      <c r="L71" s="21">
        <v>20</v>
      </c>
      <c r="M71" s="29" cm="1">
        <f t="array" ref="M71">_xlfn.IFS(Invoices[[#This Row],[Document Number]]="Invoice", -Invoices[[#This Row],[Unit Price]], TRUE, Invoices[[#This Row],[Unit Price]])</f>
        <v>20</v>
      </c>
      <c r="N71" t="str" cm="1">
        <f t="array" ref="N71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71">
        <f>VLOOKUP(Invoices[[#This Row],[Part  '#]],Products[#All],4,FALSE)</f>
        <v>4.58</v>
      </c>
      <c r="P71" s="31">
        <f>Invoices[[#This Row],[Quantity]]*Invoices[[#This Row],[New Unit Proce ]]</f>
        <v>20</v>
      </c>
      <c r="Q71" s="31">
        <f>Invoices[[#This Row],[Quantity]]*Invoices[[#This Row],[Product Money ]]</f>
        <v>4.58</v>
      </c>
      <c r="R71" s="32">
        <f>Invoices[[#This Row],[Revenue]]-Invoices[[#This Row],[Cost]]</f>
        <v>15.42</v>
      </c>
      <c r="S71" s="40">
        <f>Invoices[[#This Row],[Profit]]/Invoices[[#This Row],[Revenue]]</f>
        <v>0.77100000000000002</v>
      </c>
    </row>
    <row r="72" spans="1:19" x14ac:dyDescent="0.35">
      <c r="A72" s="18" t="s">
        <v>9</v>
      </c>
      <c r="B72" s="4">
        <v>22825</v>
      </c>
      <c r="C72" s="14">
        <v>41356</v>
      </c>
      <c r="D72" s="8">
        <v>115</v>
      </c>
      <c r="E72" s="9" t="s">
        <v>48</v>
      </c>
      <c r="F72" s="33" t="str">
        <f>VLOOKUP(Invoices[[#This Row],[Customer Name]],Customers[[#All],[Customer Name]:[Type]],2,)</f>
        <v>Tennessee</v>
      </c>
      <c r="G72" s="9" t="str">
        <f>VLOOKUP(Invoices[[#This Row],[Customer Name]],Customers[[#All],[Customer Name]:[Type]],3,)</f>
        <v>Automotive</v>
      </c>
      <c r="H72" s="4" t="s">
        <v>40</v>
      </c>
      <c r="I72" s="36" t="str">
        <f>VLOOKUP(Invoices[[#This Row],[Part  '#]],Products[[#All],[Part Number]:[Product Line]],3,)</f>
        <v>Product</v>
      </c>
      <c r="J72" s="4" t="s">
        <v>41</v>
      </c>
      <c r="K72" s="4">
        <v>2</v>
      </c>
      <c r="L72" s="21">
        <v>1800</v>
      </c>
      <c r="M72" s="29" cm="1">
        <f t="array" ref="M72">_xlfn.IFS(Invoices[[#This Row],[Document Number]]="Invoice", -Invoices[[#This Row],[Unit Price]], TRUE, Invoices[[#This Row],[Unit Price]])</f>
        <v>1800</v>
      </c>
      <c r="N72" t="str" cm="1">
        <f t="array" ref="N72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72">
        <f>VLOOKUP(Invoices[[#This Row],[Part  '#]],Products[#All],4,FALSE)</f>
        <v>1050.3800000000001</v>
      </c>
      <c r="P72" s="31">
        <f>Invoices[[#This Row],[Quantity]]*Invoices[[#This Row],[New Unit Proce ]]</f>
        <v>3600</v>
      </c>
      <c r="Q72" s="31">
        <f>Invoices[[#This Row],[Quantity]]*Invoices[[#This Row],[Product Money ]]</f>
        <v>2100.7600000000002</v>
      </c>
      <c r="R72" s="32">
        <f>Invoices[[#This Row],[Revenue]]-Invoices[[#This Row],[Cost]]</f>
        <v>1499.2399999999998</v>
      </c>
      <c r="S72" s="40">
        <f>Invoices[[#This Row],[Profit]]/Invoices[[#This Row],[Revenue]]</f>
        <v>0.41645555555555547</v>
      </c>
    </row>
    <row r="73" spans="1:19" x14ac:dyDescent="0.35">
      <c r="A73" s="18" t="s">
        <v>9</v>
      </c>
      <c r="B73" s="4">
        <v>22825</v>
      </c>
      <c r="C73" s="14">
        <v>41356</v>
      </c>
      <c r="D73" s="8">
        <v>115</v>
      </c>
      <c r="E73" s="9" t="s">
        <v>48</v>
      </c>
      <c r="F73" s="33" t="str">
        <f>VLOOKUP(Invoices[[#This Row],[Customer Name]],Customers[[#All],[Customer Name]:[Type]],2,)</f>
        <v>Tennessee</v>
      </c>
      <c r="G73" s="9" t="str">
        <f>VLOOKUP(Invoices[[#This Row],[Customer Name]],Customers[[#All],[Customer Name]:[Type]],3,)</f>
        <v>Automotive</v>
      </c>
      <c r="H73" s="4" t="s">
        <v>34</v>
      </c>
      <c r="I73" s="36" t="str">
        <f>VLOOKUP(Invoices[[#This Row],[Part  '#]],Products[[#All],[Part Number]:[Product Line]],3,)</f>
        <v>Accessories</v>
      </c>
      <c r="J73" s="4" t="s">
        <v>35</v>
      </c>
      <c r="K73" s="4">
        <v>2</v>
      </c>
      <c r="L73" s="21">
        <v>35</v>
      </c>
      <c r="M73" s="29" cm="1">
        <f t="array" ref="M73">_xlfn.IFS(Invoices[[#This Row],[Document Number]]="Invoice", -Invoices[[#This Row],[Unit Price]], TRUE, Invoices[[#This Row],[Unit Price]])</f>
        <v>35</v>
      </c>
      <c r="N73" t="str" cm="1">
        <f t="array" ref="N73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73">
        <f>VLOOKUP(Invoices[[#This Row],[Part  '#]],Products[#All],4,FALSE)</f>
        <v>13.79</v>
      </c>
      <c r="P73" s="31">
        <f>Invoices[[#This Row],[Quantity]]*Invoices[[#This Row],[New Unit Proce ]]</f>
        <v>70</v>
      </c>
      <c r="Q73" s="31">
        <f>Invoices[[#This Row],[Quantity]]*Invoices[[#This Row],[Product Money ]]</f>
        <v>27.58</v>
      </c>
      <c r="R73" s="32">
        <f>Invoices[[#This Row],[Revenue]]-Invoices[[#This Row],[Cost]]</f>
        <v>42.42</v>
      </c>
      <c r="S73" s="40">
        <f>Invoices[[#This Row],[Profit]]/Invoices[[#This Row],[Revenue]]</f>
        <v>0.60599999999999998</v>
      </c>
    </row>
    <row r="74" spans="1:19" x14ac:dyDescent="0.35">
      <c r="A74" s="18" t="s">
        <v>9</v>
      </c>
      <c r="B74" s="4">
        <v>22825</v>
      </c>
      <c r="C74" s="14">
        <v>41356</v>
      </c>
      <c r="D74" s="8">
        <v>115</v>
      </c>
      <c r="E74" s="9" t="s">
        <v>48</v>
      </c>
      <c r="F74" s="33" t="str">
        <f>VLOOKUP(Invoices[[#This Row],[Customer Name]],Customers[[#All],[Customer Name]:[Type]],2,)</f>
        <v>Tennessee</v>
      </c>
      <c r="G74" s="9" t="str">
        <f>VLOOKUP(Invoices[[#This Row],[Customer Name]],Customers[[#All],[Customer Name]:[Type]],3,)</f>
        <v>Automotive</v>
      </c>
      <c r="H74" s="4" t="s">
        <v>36</v>
      </c>
      <c r="I74" s="36" t="str">
        <f>VLOOKUP(Invoices[[#This Row],[Part  '#]],Products[[#All],[Part Number]:[Product Line]],3,)</f>
        <v>Accessories</v>
      </c>
      <c r="J74" s="4" t="s">
        <v>37</v>
      </c>
      <c r="K74" s="4">
        <v>2</v>
      </c>
      <c r="L74" s="21">
        <v>30</v>
      </c>
      <c r="M74" s="29" cm="1">
        <f t="array" ref="M74">_xlfn.IFS(Invoices[[#This Row],[Document Number]]="Invoice", -Invoices[[#This Row],[Unit Price]], TRUE, Invoices[[#This Row],[Unit Price]])</f>
        <v>30</v>
      </c>
      <c r="N74" t="str" cm="1">
        <f t="array" ref="N74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74">
        <f>VLOOKUP(Invoices[[#This Row],[Part  '#]],Products[#All],4,FALSE)</f>
        <v>11.59</v>
      </c>
      <c r="P74" s="31">
        <f>Invoices[[#This Row],[Quantity]]*Invoices[[#This Row],[New Unit Proce ]]</f>
        <v>60</v>
      </c>
      <c r="Q74" s="31">
        <f>Invoices[[#This Row],[Quantity]]*Invoices[[#This Row],[Product Money ]]</f>
        <v>23.18</v>
      </c>
      <c r="R74" s="32">
        <f>Invoices[[#This Row],[Revenue]]-Invoices[[#This Row],[Cost]]</f>
        <v>36.82</v>
      </c>
      <c r="S74" s="40">
        <f>Invoices[[#This Row],[Profit]]/Invoices[[#This Row],[Revenue]]</f>
        <v>0.61366666666666669</v>
      </c>
    </row>
    <row r="75" spans="1:19" x14ac:dyDescent="0.35">
      <c r="A75" s="18" t="s">
        <v>9</v>
      </c>
      <c r="B75" s="4">
        <v>22825</v>
      </c>
      <c r="C75" s="14">
        <v>41356</v>
      </c>
      <c r="D75" s="8">
        <v>115</v>
      </c>
      <c r="E75" s="9" t="s">
        <v>48</v>
      </c>
      <c r="F75" s="33" t="str">
        <f>VLOOKUP(Invoices[[#This Row],[Customer Name]],Customers[[#All],[Customer Name]:[Type]],2,)</f>
        <v>Tennessee</v>
      </c>
      <c r="G75" s="9" t="str">
        <f>VLOOKUP(Invoices[[#This Row],[Customer Name]],Customers[[#All],[Customer Name]:[Type]],3,)</f>
        <v>Automotive</v>
      </c>
      <c r="H75" s="4" t="s">
        <v>42</v>
      </c>
      <c r="I75" s="36" t="str">
        <f>VLOOKUP(Invoices[[#This Row],[Part  '#]],Products[[#All],[Part Number]:[Product Line]],3,)</f>
        <v>Accessories</v>
      </c>
      <c r="J75" s="4" t="s">
        <v>43</v>
      </c>
      <c r="K75" s="4">
        <v>2</v>
      </c>
      <c r="L75" s="21">
        <v>60</v>
      </c>
      <c r="M75" s="29" cm="1">
        <f t="array" ref="M75">_xlfn.IFS(Invoices[[#This Row],[Document Number]]="Invoice", -Invoices[[#This Row],[Unit Price]], TRUE, Invoices[[#This Row],[Unit Price]])</f>
        <v>60</v>
      </c>
      <c r="N75" t="str" cm="1">
        <f t="array" ref="N75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75">
        <f>VLOOKUP(Invoices[[#This Row],[Part  '#]],Products[#All],4,FALSE)</f>
        <v>17.22</v>
      </c>
      <c r="P75" s="31">
        <f>Invoices[[#This Row],[Quantity]]*Invoices[[#This Row],[New Unit Proce ]]</f>
        <v>120</v>
      </c>
      <c r="Q75" s="31">
        <f>Invoices[[#This Row],[Quantity]]*Invoices[[#This Row],[Product Money ]]</f>
        <v>34.44</v>
      </c>
      <c r="R75" s="32">
        <f>Invoices[[#This Row],[Revenue]]-Invoices[[#This Row],[Cost]]</f>
        <v>85.56</v>
      </c>
      <c r="S75" s="40">
        <f>Invoices[[#This Row],[Profit]]/Invoices[[#This Row],[Revenue]]</f>
        <v>0.71299999999999997</v>
      </c>
    </row>
    <row r="76" spans="1:19" x14ac:dyDescent="0.35">
      <c r="A76" s="18" t="s">
        <v>9</v>
      </c>
      <c r="B76" s="4">
        <v>22825</v>
      </c>
      <c r="C76" s="14">
        <v>41356</v>
      </c>
      <c r="D76" s="8">
        <v>115</v>
      </c>
      <c r="E76" s="9" t="s">
        <v>48</v>
      </c>
      <c r="F76" s="33" t="str">
        <f>VLOOKUP(Invoices[[#This Row],[Customer Name]],Customers[[#All],[Customer Name]:[Type]],2,)</f>
        <v>Tennessee</v>
      </c>
      <c r="G76" s="9" t="str">
        <f>VLOOKUP(Invoices[[#This Row],[Customer Name]],Customers[[#All],[Customer Name]:[Type]],3,)</f>
        <v>Automotive</v>
      </c>
      <c r="H76" s="4" t="s">
        <v>44</v>
      </c>
      <c r="I76" s="36" t="str">
        <f>VLOOKUP(Invoices[[#This Row],[Part  '#]],Products[[#All],[Part Number]:[Product Line]],3,)</f>
        <v>Consumables</v>
      </c>
      <c r="J76" s="4" t="s">
        <v>45</v>
      </c>
      <c r="K76" s="4">
        <v>20</v>
      </c>
      <c r="L76" s="21">
        <v>35</v>
      </c>
      <c r="M76" s="29" cm="1">
        <f t="array" ref="M76">_xlfn.IFS(Invoices[[#This Row],[Document Number]]="Invoice", -Invoices[[#This Row],[Unit Price]], TRUE, Invoices[[#This Row],[Unit Price]])</f>
        <v>35</v>
      </c>
      <c r="N76" t="str" cm="1">
        <f t="array" ref="N76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76">
        <f>VLOOKUP(Invoices[[#This Row],[Part  '#]],Products[#All],4,FALSE)</f>
        <v>6.37</v>
      </c>
      <c r="P76" s="31">
        <f>Invoices[[#This Row],[Quantity]]*Invoices[[#This Row],[New Unit Proce ]]</f>
        <v>700</v>
      </c>
      <c r="Q76" s="31">
        <f>Invoices[[#This Row],[Quantity]]*Invoices[[#This Row],[Product Money ]]</f>
        <v>127.4</v>
      </c>
      <c r="R76" s="32">
        <f>Invoices[[#This Row],[Revenue]]-Invoices[[#This Row],[Cost]]</f>
        <v>572.6</v>
      </c>
      <c r="S76" s="40">
        <f>Invoices[[#This Row],[Profit]]/Invoices[[#This Row],[Revenue]]</f>
        <v>0.81800000000000006</v>
      </c>
    </row>
    <row r="77" spans="1:19" x14ac:dyDescent="0.35">
      <c r="A77" s="18" t="s">
        <v>9</v>
      </c>
      <c r="B77" s="4">
        <v>22826</v>
      </c>
      <c r="C77" s="14">
        <v>41365</v>
      </c>
      <c r="D77" s="8">
        <v>101</v>
      </c>
      <c r="E77" s="9" t="s">
        <v>20</v>
      </c>
      <c r="F77" s="33" t="str">
        <f>VLOOKUP(Invoices[[#This Row],[Customer Name]],Customers[[#All],[Customer Name]:[Type]],2,)</f>
        <v>Georgia</v>
      </c>
      <c r="G77" s="9" t="str">
        <f>VLOOKUP(Invoices[[#This Row],[Customer Name]],Customers[[#All],[Customer Name]:[Type]],3,)</f>
        <v>Automotive</v>
      </c>
      <c r="H77" s="4" t="s">
        <v>16</v>
      </c>
      <c r="I77" s="36" t="str">
        <f>VLOOKUP(Invoices[[#This Row],[Part  '#]],Products[[#All],[Part Number]:[Product Line]],3,)</f>
        <v>Consumables</v>
      </c>
      <c r="J77" s="4" t="s">
        <v>17</v>
      </c>
      <c r="K77" s="4">
        <v>120</v>
      </c>
      <c r="L77" s="21">
        <v>24</v>
      </c>
      <c r="M77" s="29" cm="1">
        <f t="array" ref="M77">_xlfn.IFS(Invoices[[#This Row],[Document Number]]="Invoice", -Invoices[[#This Row],[Unit Price]], TRUE, Invoices[[#This Row],[Unit Price]])</f>
        <v>24</v>
      </c>
      <c r="N77" t="str" cm="1">
        <f t="array" ref="N77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77">
        <f>VLOOKUP(Invoices[[#This Row],[Part  '#]],Products[#All],4,FALSE)</f>
        <v>6.9</v>
      </c>
      <c r="P77" s="31">
        <f>Invoices[[#This Row],[Quantity]]*Invoices[[#This Row],[New Unit Proce ]]</f>
        <v>2880</v>
      </c>
      <c r="Q77" s="31">
        <f>Invoices[[#This Row],[Quantity]]*Invoices[[#This Row],[Product Money ]]</f>
        <v>828</v>
      </c>
      <c r="R77" s="32">
        <f>Invoices[[#This Row],[Revenue]]-Invoices[[#This Row],[Cost]]</f>
        <v>2052</v>
      </c>
      <c r="S77" s="40">
        <f>Invoices[[#This Row],[Profit]]/Invoices[[#This Row],[Revenue]]</f>
        <v>0.71250000000000002</v>
      </c>
    </row>
    <row r="78" spans="1:19" x14ac:dyDescent="0.35">
      <c r="A78" s="18" t="s">
        <v>9</v>
      </c>
      <c r="B78" s="4">
        <v>22826</v>
      </c>
      <c r="C78" s="14">
        <v>41365</v>
      </c>
      <c r="D78" s="8">
        <v>101</v>
      </c>
      <c r="E78" s="9" t="s">
        <v>20</v>
      </c>
      <c r="F78" s="33" t="str">
        <f>VLOOKUP(Invoices[[#This Row],[Customer Name]],Customers[[#All],[Customer Name]:[Type]],2,)</f>
        <v>Georgia</v>
      </c>
      <c r="G78" s="9" t="str">
        <f>VLOOKUP(Invoices[[#This Row],[Customer Name]],Customers[[#All],[Customer Name]:[Type]],3,)</f>
        <v>Automotive</v>
      </c>
      <c r="H78" s="4" t="s">
        <v>13</v>
      </c>
      <c r="I78" s="36" t="str">
        <f>VLOOKUP(Invoices[[#This Row],[Part  '#]],Products[[#All],[Part Number]:[Product Line]],3,)</f>
        <v>Consumables</v>
      </c>
      <c r="J78" s="4" t="s">
        <v>14</v>
      </c>
      <c r="K78" s="4">
        <v>12</v>
      </c>
      <c r="L78" s="21">
        <v>70</v>
      </c>
      <c r="M78" s="29" cm="1">
        <f t="array" ref="M78">_xlfn.IFS(Invoices[[#This Row],[Document Number]]="Invoice", -Invoices[[#This Row],[Unit Price]], TRUE, Invoices[[#This Row],[Unit Price]])</f>
        <v>70</v>
      </c>
      <c r="N78" t="str" cm="1">
        <f t="array" ref="N78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78">
        <f>VLOOKUP(Invoices[[#This Row],[Part  '#]],Products[#All],4,FALSE)</f>
        <v>13.92</v>
      </c>
      <c r="P78" s="31">
        <f>Invoices[[#This Row],[Quantity]]*Invoices[[#This Row],[New Unit Proce ]]</f>
        <v>840</v>
      </c>
      <c r="Q78" s="31">
        <f>Invoices[[#This Row],[Quantity]]*Invoices[[#This Row],[Product Money ]]</f>
        <v>167.04</v>
      </c>
      <c r="R78" s="32">
        <f>Invoices[[#This Row],[Revenue]]-Invoices[[#This Row],[Cost]]</f>
        <v>672.96</v>
      </c>
      <c r="S78" s="40">
        <f>Invoices[[#This Row],[Profit]]/Invoices[[#This Row],[Revenue]]</f>
        <v>0.80114285714285716</v>
      </c>
    </row>
    <row r="79" spans="1:19" x14ac:dyDescent="0.35">
      <c r="A79" s="18" t="s">
        <v>9</v>
      </c>
      <c r="B79" s="4">
        <v>22827</v>
      </c>
      <c r="C79" s="14">
        <v>41365</v>
      </c>
      <c r="D79" s="8">
        <v>102</v>
      </c>
      <c r="E79" s="9" t="s">
        <v>39</v>
      </c>
      <c r="F79" s="33" t="str">
        <f>VLOOKUP(Invoices[[#This Row],[Customer Name]],Customers[[#All],[Customer Name]:[Type]],2,)</f>
        <v>Georgia</v>
      </c>
      <c r="G79" s="9" t="str">
        <f>VLOOKUP(Invoices[[#This Row],[Customer Name]],Customers[[#All],[Customer Name]:[Type]],3,)</f>
        <v>Automotive</v>
      </c>
      <c r="H79" s="4" t="s">
        <v>44</v>
      </c>
      <c r="I79" s="36" t="str">
        <f>VLOOKUP(Invoices[[#This Row],[Part  '#]],Products[[#All],[Part Number]:[Product Line]],3,)</f>
        <v>Consumables</v>
      </c>
      <c r="J79" s="4" t="s">
        <v>45</v>
      </c>
      <c r="K79" s="4">
        <v>40</v>
      </c>
      <c r="L79" s="21">
        <v>35</v>
      </c>
      <c r="M79" s="29" cm="1">
        <f t="array" ref="M79">_xlfn.IFS(Invoices[[#This Row],[Document Number]]="Invoice", -Invoices[[#This Row],[Unit Price]], TRUE, Invoices[[#This Row],[Unit Price]])</f>
        <v>35</v>
      </c>
      <c r="N79" t="str" cm="1">
        <f t="array" ref="N79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79">
        <f>VLOOKUP(Invoices[[#This Row],[Part  '#]],Products[#All],4,FALSE)</f>
        <v>6.37</v>
      </c>
      <c r="P79" s="31">
        <f>Invoices[[#This Row],[Quantity]]*Invoices[[#This Row],[New Unit Proce ]]</f>
        <v>1400</v>
      </c>
      <c r="Q79" s="31">
        <f>Invoices[[#This Row],[Quantity]]*Invoices[[#This Row],[Product Money ]]</f>
        <v>254.8</v>
      </c>
      <c r="R79" s="32">
        <f>Invoices[[#This Row],[Revenue]]-Invoices[[#This Row],[Cost]]</f>
        <v>1145.2</v>
      </c>
      <c r="S79" s="40">
        <f>Invoices[[#This Row],[Profit]]/Invoices[[#This Row],[Revenue]]</f>
        <v>0.81800000000000006</v>
      </c>
    </row>
    <row r="80" spans="1:19" x14ac:dyDescent="0.35">
      <c r="A80" s="18" t="s">
        <v>9</v>
      </c>
      <c r="B80" s="4">
        <v>22827</v>
      </c>
      <c r="C80" s="14">
        <v>41365</v>
      </c>
      <c r="D80" s="8">
        <v>102</v>
      </c>
      <c r="E80" s="9" t="s">
        <v>39</v>
      </c>
      <c r="F80" s="33" t="str">
        <f>VLOOKUP(Invoices[[#This Row],[Customer Name]],Customers[[#All],[Customer Name]:[Type]],2,)</f>
        <v>Georgia</v>
      </c>
      <c r="G80" s="9" t="str">
        <f>VLOOKUP(Invoices[[#This Row],[Customer Name]],Customers[[#All],[Customer Name]:[Type]],3,)</f>
        <v>Automotive</v>
      </c>
      <c r="H80" s="4" t="s">
        <v>13</v>
      </c>
      <c r="I80" s="36" t="str">
        <f>VLOOKUP(Invoices[[#This Row],[Part  '#]],Products[[#All],[Part Number]:[Product Line]],3,)</f>
        <v>Consumables</v>
      </c>
      <c r="J80" s="4" t="s">
        <v>14</v>
      </c>
      <c r="K80" s="4">
        <v>5</v>
      </c>
      <c r="L80" s="21">
        <v>70</v>
      </c>
      <c r="M80" s="29" cm="1">
        <f t="array" ref="M80">_xlfn.IFS(Invoices[[#This Row],[Document Number]]="Invoice", -Invoices[[#This Row],[Unit Price]], TRUE, Invoices[[#This Row],[Unit Price]])</f>
        <v>70</v>
      </c>
      <c r="N80" t="str" cm="1">
        <f t="array" ref="N80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80">
        <f>VLOOKUP(Invoices[[#This Row],[Part  '#]],Products[#All],4,FALSE)</f>
        <v>13.92</v>
      </c>
      <c r="P80" s="31">
        <f>Invoices[[#This Row],[Quantity]]*Invoices[[#This Row],[New Unit Proce ]]</f>
        <v>350</v>
      </c>
      <c r="Q80" s="31">
        <f>Invoices[[#This Row],[Quantity]]*Invoices[[#This Row],[Product Money ]]</f>
        <v>69.599999999999994</v>
      </c>
      <c r="R80" s="32">
        <f>Invoices[[#This Row],[Revenue]]-Invoices[[#This Row],[Cost]]</f>
        <v>280.39999999999998</v>
      </c>
      <c r="S80" s="40">
        <f>Invoices[[#This Row],[Profit]]/Invoices[[#This Row],[Revenue]]</f>
        <v>0.80114285714285705</v>
      </c>
    </row>
    <row r="81" spans="1:19" x14ac:dyDescent="0.35">
      <c r="A81" s="18" t="s">
        <v>9</v>
      </c>
      <c r="B81" s="4">
        <v>22827</v>
      </c>
      <c r="C81" s="14">
        <v>41365</v>
      </c>
      <c r="D81" s="8">
        <v>102</v>
      </c>
      <c r="E81" s="9" t="s">
        <v>39</v>
      </c>
      <c r="F81" s="33" t="str">
        <f>VLOOKUP(Invoices[[#This Row],[Customer Name]],Customers[[#All],[Customer Name]:[Type]],2,)</f>
        <v>Georgia</v>
      </c>
      <c r="G81" s="9" t="str">
        <f>VLOOKUP(Invoices[[#This Row],[Customer Name]],Customers[[#All],[Customer Name]:[Type]],3,)</f>
        <v>Automotive</v>
      </c>
      <c r="H81" s="4" t="s">
        <v>29</v>
      </c>
      <c r="I81" s="36" t="str">
        <f>VLOOKUP(Invoices[[#This Row],[Part  '#]],Products[[#All],[Part Number]:[Product Line]],3,)</f>
        <v>Accessories</v>
      </c>
      <c r="J81" s="4" t="s">
        <v>30</v>
      </c>
      <c r="K81" s="4">
        <v>1</v>
      </c>
      <c r="L81" s="21">
        <v>250</v>
      </c>
      <c r="M81" s="29" cm="1">
        <f t="array" ref="M81">_xlfn.IFS(Invoices[[#This Row],[Document Number]]="Invoice", -Invoices[[#This Row],[Unit Price]], TRUE, Invoices[[#This Row],[Unit Price]])</f>
        <v>250</v>
      </c>
      <c r="N81" t="str" cm="1">
        <f t="array" ref="N81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81">
        <f>VLOOKUP(Invoices[[#This Row],[Part  '#]],Products[#All],4,FALSE)</f>
        <v>89.7</v>
      </c>
      <c r="P81" s="31">
        <f>Invoices[[#This Row],[Quantity]]*Invoices[[#This Row],[New Unit Proce ]]</f>
        <v>250</v>
      </c>
      <c r="Q81" s="31">
        <f>Invoices[[#This Row],[Quantity]]*Invoices[[#This Row],[Product Money ]]</f>
        <v>89.7</v>
      </c>
      <c r="R81" s="32">
        <f>Invoices[[#This Row],[Revenue]]-Invoices[[#This Row],[Cost]]</f>
        <v>160.30000000000001</v>
      </c>
      <c r="S81" s="40">
        <f>Invoices[[#This Row],[Profit]]/Invoices[[#This Row],[Revenue]]</f>
        <v>0.64119999999999999</v>
      </c>
    </row>
    <row r="82" spans="1:19" x14ac:dyDescent="0.35">
      <c r="A82" s="18" t="s">
        <v>9</v>
      </c>
      <c r="B82" s="4">
        <v>22828</v>
      </c>
      <c r="C82" s="14">
        <v>41365</v>
      </c>
      <c r="D82" s="8">
        <v>106</v>
      </c>
      <c r="E82" s="9" t="s">
        <v>10</v>
      </c>
      <c r="F82" s="33" t="str">
        <f>VLOOKUP(Invoices[[#This Row],[Customer Name]],Customers[[#All],[Customer Name]:[Type]],2,)</f>
        <v>Tennessee</v>
      </c>
      <c r="G82" s="9" t="str">
        <f>VLOOKUP(Invoices[[#This Row],[Customer Name]],Customers[[#All],[Customer Name]:[Type]],3,)</f>
        <v>Automotive</v>
      </c>
      <c r="H82" s="4" t="s">
        <v>11</v>
      </c>
      <c r="I82" s="36" t="str">
        <f>VLOOKUP(Invoices[[#This Row],[Part  '#]],Products[[#All],[Part Number]:[Product Line]],3,)</f>
        <v>Consumables</v>
      </c>
      <c r="J82" s="4" t="s">
        <v>12</v>
      </c>
      <c r="K82" s="4">
        <v>80</v>
      </c>
      <c r="L82" s="21">
        <v>18</v>
      </c>
      <c r="M82" s="29" cm="1">
        <f t="array" ref="M82">_xlfn.IFS(Invoices[[#This Row],[Document Number]]="Invoice", -Invoices[[#This Row],[Unit Price]], TRUE, Invoices[[#This Row],[Unit Price]])</f>
        <v>18</v>
      </c>
      <c r="N82" t="str" cm="1">
        <f t="array" ref="N82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82">
        <f>VLOOKUP(Invoices[[#This Row],[Part  '#]],Products[#All],4,FALSE)</f>
        <v>4.58</v>
      </c>
      <c r="P82" s="31">
        <f>Invoices[[#This Row],[Quantity]]*Invoices[[#This Row],[New Unit Proce ]]</f>
        <v>1440</v>
      </c>
      <c r="Q82" s="31">
        <f>Invoices[[#This Row],[Quantity]]*Invoices[[#This Row],[Product Money ]]</f>
        <v>366.4</v>
      </c>
      <c r="R82" s="32">
        <f>Invoices[[#This Row],[Revenue]]-Invoices[[#This Row],[Cost]]</f>
        <v>1073.5999999999999</v>
      </c>
      <c r="S82" s="40">
        <f>Invoices[[#This Row],[Profit]]/Invoices[[#This Row],[Revenue]]</f>
        <v>0.74555555555555553</v>
      </c>
    </row>
    <row r="83" spans="1:19" x14ac:dyDescent="0.35">
      <c r="A83" s="18" t="s">
        <v>9</v>
      </c>
      <c r="B83" s="4">
        <v>22828</v>
      </c>
      <c r="C83" s="14">
        <v>41365</v>
      </c>
      <c r="D83" s="8">
        <v>106</v>
      </c>
      <c r="E83" s="9" t="s">
        <v>10</v>
      </c>
      <c r="F83" s="33" t="str">
        <f>VLOOKUP(Invoices[[#This Row],[Customer Name]],Customers[[#All],[Customer Name]:[Type]],2,)</f>
        <v>Tennessee</v>
      </c>
      <c r="G83" s="9" t="str">
        <f>VLOOKUP(Invoices[[#This Row],[Customer Name]],Customers[[#All],[Customer Name]:[Type]],3,)</f>
        <v>Automotive</v>
      </c>
      <c r="H83" s="4" t="s">
        <v>13</v>
      </c>
      <c r="I83" s="36" t="str">
        <f>VLOOKUP(Invoices[[#This Row],[Part  '#]],Products[[#All],[Part Number]:[Product Line]],3,)</f>
        <v>Consumables</v>
      </c>
      <c r="J83" s="4" t="s">
        <v>14</v>
      </c>
      <c r="K83" s="4">
        <v>20</v>
      </c>
      <c r="L83" s="21">
        <v>70</v>
      </c>
      <c r="M83" s="29" cm="1">
        <f t="array" ref="M83">_xlfn.IFS(Invoices[[#This Row],[Document Number]]="Invoice", -Invoices[[#This Row],[Unit Price]], TRUE, Invoices[[#This Row],[Unit Price]])</f>
        <v>70</v>
      </c>
      <c r="N83" t="str" cm="1">
        <f t="array" ref="N83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83">
        <f>VLOOKUP(Invoices[[#This Row],[Part  '#]],Products[#All],4,FALSE)</f>
        <v>13.92</v>
      </c>
      <c r="P83" s="31">
        <f>Invoices[[#This Row],[Quantity]]*Invoices[[#This Row],[New Unit Proce ]]</f>
        <v>1400</v>
      </c>
      <c r="Q83" s="31">
        <f>Invoices[[#This Row],[Quantity]]*Invoices[[#This Row],[Product Money ]]</f>
        <v>278.39999999999998</v>
      </c>
      <c r="R83" s="32">
        <f>Invoices[[#This Row],[Revenue]]-Invoices[[#This Row],[Cost]]</f>
        <v>1121.5999999999999</v>
      </c>
      <c r="S83" s="40">
        <f>Invoices[[#This Row],[Profit]]/Invoices[[#This Row],[Revenue]]</f>
        <v>0.80114285714285705</v>
      </c>
    </row>
    <row r="84" spans="1:19" x14ac:dyDescent="0.35">
      <c r="A84" s="18" t="s">
        <v>9</v>
      </c>
      <c r="B84" s="4">
        <v>22829</v>
      </c>
      <c r="C84" s="14">
        <v>41365</v>
      </c>
      <c r="D84" s="8">
        <v>107</v>
      </c>
      <c r="E84" s="9" t="s">
        <v>15</v>
      </c>
      <c r="F84" s="33" t="str">
        <f>VLOOKUP(Invoices[[#This Row],[Customer Name]],Customers[[#All],[Customer Name]:[Type]],2,)</f>
        <v>Georgia</v>
      </c>
      <c r="G84" s="9" t="str">
        <f>VLOOKUP(Invoices[[#This Row],[Customer Name]],Customers[[#All],[Customer Name]:[Type]],3,)</f>
        <v>Financial</v>
      </c>
      <c r="H84" s="4" t="s">
        <v>16</v>
      </c>
      <c r="I84" s="36" t="str">
        <f>VLOOKUP(Invoices[[#This Row],[Part  '#]],Products[[#All],[Part Number]:[Product Line]],3,)</f>
        <v>Consumables</v>
      </c>
      <c r="J84" s="4" t="s">
        <v>17</v>
      </c>
      <c r="K84" s="4">
        <v>10</v>
      </c>
      <c r="L84" s="21">
        <v>30</v>
      </c>
      <c r="M84" s="29" cm="1">
        <f t="array" ref="M84">_xlfn.IFS(Invoices[[#This Row],[Document Number]]="Invoice", -Invoices[[#This Row],[Unit Price]], TRUE, Invoices[[#This Row],[Unit Price]])</f>
        <v>30</v>
      </c>
      <c r="N84" t="str" cm="1">
        <f t="array" ref="N84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84">
        <f>VLOOKUP(Invoices[[#This Row],[Part  '#]],Products[#All],4,FALSE)</f>
        <v>6.9</v>
      </c>
      <c r="P84" s="31">
        <f>Invoices[[#This Row],[Quantity]]*Invoices[[#This Row],[New Unit Proce ]]</f>
        <v>300</v>
      </c>
      <c r="Q84" s="31">
        <f>Invoices[[#This Row],[Quantity]]*Invoices[[#This Row],[Product Money ]]</f>
        <v>69</v>
      </c>
      <c r="R84" s="32">
        <f>Invoices[[#This Row],[Revenue]]-Invoices[[#This Row],[Cost]]</f>
        <v>231</v>
      </c>
      <c r="S84" s="40">
        <f>Invoices[[#This Row],[Profit]]/Invoices[[#This Row],[Revenue]]</f>
        <v>0.77</v>
      </c>
    </row>
    <row r="85" spans="1:19" x14ac:dyDescent="0.35">
      <c r="A85" s="18" t="s">
        <v>9</v>
      </c>
      <c r="B85" s="4">
        <v>22829</v>
      </c>
      <c r="C85" s="14">
        <v>41365</v>
      </c>
      <c r="D85" s="8">
        <v>107</v>
      </c>
      <c r="E85" s="9" t="s">
        <v>15</v>
      </c>
      <c r="F85" s="33" t="str">
        <f>VLOOKUP(Invoices[[#This Row],[Customer Name]],Customers[[#All],[Customer Name]:[Type]],2,)</f>
        <v>Georgia</v>
      </c>
      <c r="G85" s="9" t="str">
        <f>VLOOKUP(Invoices[[#This Row],[Customer Name]],Customers[[#All],[Customer Name]:[Type]],3,)</f>
        <v>Financial</v>
      </c>
      <c r="H85" s="4" t="s">
        <v>13</v>
      </c>
      <c r="I85" s="36" t="str">
        <f>VLOOKUP(Invoices[[#This Row],[Part  '#]],Products[[#All],[Part Number]:[Product Line]],3,)</f>
        <v>Consumables</v>
      </c>
      <c r="J85" s="4" t="s">
        <v>14</v>
      </c>
      <c r="K85" s="4">
        <v>2</v>
      </c>
      <c r="L85" s="21">
        <v>70</v>
      </c>
      <c r="M85" s="29" cm="1">
        <f t="array" ref="M85">_xlfn.IFS(Invoices[[#This Row],[Document Number]]="Invoice", -Invoices[[#This Row],[Unit Price]], TRUE, Invoices[[#This Row],[Unit Price]])</f>
        <v>70</v>
      </c>
      <c r="N85" t="str" cm="1">
        <f t="array" ref="N85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85">
        <f>VLOOKUP(Invoices[[#This Row],[Part  '#]],Products[#All],4,FALSE)</f>
        <v>13.92</v>
      </c>
      <c r="P85" s="31">
        <f>Invoices[[#This Row],[Quantity]]*Invoices[[#This Row],[New Unit Proce ]]</f>
        <v>140</v>
      </c>
      <c r="Q85" s="31">
        <f>Invoices[[#This Row],[Quantity]]*Invoices[[#This Row],[Product Money ]]</f>
        <v>27.84</v>
      </c>
      <c r="R85" s="32">
        <f>Invoices[[#This Row],[Revenue]]-Invoices[[#This Row],[Cost]]</f>
        <v>112.16</v>
      </c>
      <c r="S85" s="40">
        <f>Invoices[[#This Row],[Profit]]/Invoices[[#This Row],[Revenue]]</f>
        <v>0.80114285714285716</v>
      </c>
    </row>
    <row r="86" spans="1:19" x14ac:dyDescent="0.35">
      <c r="A86" s="18" t="s">
        <v>9</v>
      </c>
      <c r="B86" s="4">
        <v>22830</v>
      </c>
      <c r="C86" s="14">
        <v>41365</v>
      </c>
      <c r="D86" s="8">
        <v>112</v>
      </c>
      <c r="E86" s="9" t="s">
        <v>19</v>
      </c>
      <c r="F86" s="33" t="str">
        <f>VLOOKUP(Invoices[[#This Row],[Customer Name]],Customers[[#All],[Customer Name]:[Type]],2,)</f>
        <v>Georgia</v>
      </c>
      <c r="G86" s="9" t="str">
        <f>VLOOKUP(Invoices[[#This Row],[Customer Name]],Customers[[#All],[Customer Name]:[Type]],3,)</f>
        <v>Financial</v>
      </c>
      <c r="H86" s="4" t="s">
        <v>13</v>
      </c>
      <c r="I86" s="36" t="str">
        <f>VLOOKUP(Invoices[[#This Row],[Part  '#]],Products[[#All],[Part Number]:[Product Line]],3,)</f>
        <v>Consumables</v>
      </c>
      <c r="J86" s="4" t="s">
        <v>14</v>
      </c>
      <c r="K86" s="4">
        <v>5</v>
      </c>
      <c r="L86" s="21">
        <v>70</v>
      </c>
      <c r="M86" s="29" cm="1">
        <f t="array" ref="M86">_xlfn.IFS(Invoices[[#This Row],[Document Number]]="Invoice", -Invoices[[#This Row],[Unit Price]], TRUE, Invoices[[#This Row],[Unit Price]])</f>
        <v>70</v>
      </c>
      <c r="N86" t="str" cm="1">
        <f t="array" ref="N86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86">
        <f>VLOOKUP(Invoices[[#This Row],[Part  '#]],Products[#All],4,FALSE)</f>
        <v>13.92</v>
      </c>
      <c r="P86" s="31">
        <f>Invoices[[#This Row],[Quantity]]*Invoices[[#This Row],[New Unit Proce ]]</f>
        <v>350</v>
      </c>
      <c r="Q86" s="31">
        <f>Invoices[[#This Row],[Quantity]]*Invoices[[#This Row],[Product Money ]]</f>
        <v>69.599999999999994</v>
      </c>
      <c r="R86" s="32">
        <f>Invoices[[#This Row],[Revenue]]-Invoices[[#This Row],[Cost]]</f>
        <v>280.39999999999998</v>
      </c>
      <c r="S86" s="40">
        <f>Invoices[[#This Row],[Profit]]/Invoices[[#This Row],[Revenue]]</f>
        <v>0.80114285714285705</v>
      </c>
    </row>
    <row r="87" spans="1:19" x14ac:dyDescent="0.35">
      <c r="A87" s="18" t="s">
        <v>9</v>
      </c>
      <c r="B87" s="4">
        <v>22830</v>
      </c>
      <c r="C87" s="14">
        <v>41365</v>
      </c>
      <c r="D87" s="8">
        <v>112</v>
      </c>
      <c r="E87" s="9" t="s">
        <v>19</v>
      </c>
      <c r="F87" s="33" t="str">
        <f>VLOOKUP(Invoices[[#This Row],[Customer Name]],Customers[[#All],[Customer Name]:[Type]],2,)</f>
        <v>Georgia</v>
      </c>
      <c r="G87" s="9" t="str">
        <f>VLOOKUP(Invoices[[#This Row],[Customer Name]],Customers[[#All],[Customer Name]:[Type]],3,)</f>
        <v>Financial</v>
      </c>
      <c r="H87" s="4" t="s">
        <v>16</v>
      </c>
      <c r="I87" s="36" t="str">
        <f>VLOOKUP(Invoices[[#This Row],[Part  '#]],Products[[#All],[Part Number]:[Product Line]],3,)</f>
        <v>Consumables</v>
      </c>
      <c r="J87" s="4" t="s">
        <v>17</v>
      </c>
      <c r="K87" s="4">
        <v>5</v>
      </c>
      <c r="L87" s="21">
        <v>30</v>
      </c>
      <c r="M87" s="29" cm="1">
        <f t="array" ref="M87">_xlfn.IFS(Invoices[[#This Row],[Document Number]]="Invoice", -Invoices[[#This Row],[Unit Price]], TRUE, Invoices[[#This Row],[Unit Price]])</f>
        <v>30</v>
      </c>
      <c r="N87" t="str" cm="1">
        <f t="array" ref="N87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87">
        <f>VLOOKUP(Invoices[[#This Row],[Part  '#]],Products[#All],4,FALSE)</f>
        <v>6.9</v>
      </c>
      <c r="P87" s="31">
        <f>Invoices[[#This Row],[Quantity]]*Invoices[[#This Row],[New Unit Proce ]]</f>
        <v>150</v>
      </c>
      <c r="Q87" s="31">
        <f>Invoices[[#This Row],[Quantity]]*Invoices[[#This Row],[Product Money ]]</f>
        <v>34.5</v>
      </c>
      <c r="R87" s="32">
        <f>Invoices[[#This Row],[Revenue]]-Invoices[[#This Row],[Cost]]</f>
        <v>115.5</v>
      </c>
      <c r="S87" s="40">
        <f>Invoices[[#This Row],[Profit]]/Invoices[[#This Row],[Revenue]]</f>
        <v>0.77</v>
      </c>
    </row>
    <row r="88" spans="1:19" x14ac:dyDescent="0.35">
      <c r="A88" s="18" t="s">
        <v>9</v>
      </c>
      <c r="B88" s="4">
        <v>22830</v>
      </c>
      <c r="C88" s="14">
        <v>41365</v>
      </c>
      <c r="D88" s="8">
        <v>112</v>
      </c>
      <c r="E88" s="9" t="s">
        <v>19</v>
      </c>
      <c r="F88" s="33" t="str">
        <f>VLOOKUP(Invoices[[#This Row],[Customer Name]],Customers[[#All],[Customer Name]:[Type]],2,)</f>
        <v>Georgia</v>
      </c>
      <c r="G88" s="9" t="str">
        <f>VLOOKUP(Invoices[[#This Row],[Customer Name]],Customers[[#All],[Customer Name]:[Type]],3,)</f>
        <v>Financial</v>
      </c>
      <c r="H88" s="4" t="s">
        <v>32</v>
      </c>
      <c r="I88" s="36" t="str">
        <f>VLOOKUP(Invoices[[#This Row],[Part  '#]],Products[[#All],[Part Number]:[Product Line]],3,)</f>
        <v>Product</v>
      </c>
      <c r="J88" s="4" t="s">
        <v>33</v>
      </c>
      <c r="K88" s="4">
        <v>2</v>
      </c>
      <c r="L88" s="21">
        <v>1500</v>
      </c>
      <c r="M88" s="29" cm="1">
        <f t="array" ref="M88">_xlfn.IFS(Invoices[[#This Row],[Document Number]]="Invoice", -Invoices[[#This Row],[Unit Price]], TRUE, Invoices[[#This Row],[Unit Price]])</f>
        <v>1500</v>
      </c>
      <c r="N88" t="str" cm="1">
        <f t="array" ref="N88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88">
        <f>VLOOKUP(Invoices[[#This Row],[Part  '#]],Products[#All],4,FALSE)</f>
        <v>899.1</v>
      </c>
      <c r="P88" s="31">
        <f>Invoices[[#This Row],[Quantity]]*Invoices[[#This Row],[New Unit Proce ]]</f>
        <v>3000</v>
      </c>
      <c r="Q88" s="31">
        <f>Invoices[[#This Row],[Quantity]]*Invoices[[#This Row],[Product Money ]]</f>
        <v>1798.2</v>
      </c>
      <c r="R88" s="32">
        <f>Invoices[[#This Row],[Revenue]]-Invoices[[#This Row],[Cost]]</f>
        <v>1201.8</v>
      </c>
      <c r="S88" s="40">
        <f>Invoices[[#This Row],[Profit]]/Invoices[[#This Row],[Revenue]]</f>
        <v>0.40060000000000001</v>
      </c>
    </row>
    <row r="89" spans="1:19" x14ac:dyDescent="0.35">
      <c r="A89" s="18" t="s">
        <v>9</v>
      </c>
      <c r="B89" s="4">
        <v>22830</v>
      </c>
      <c r="C89" s="14">
        <v>41365</v>
      </c>
      <c r="D89" s="8">
        <v>112</v>
      </c>
      <c r="E89" s="9" t="s">
        <v>19</v>
      </c>
      <c r="F89" s="33" t="str">
        <f>VLOOKUP(Invoices[[#This Row],[Customer Name]],Customers[[#All],[Customer Name]:[Type]],2,)</f>
        <v>Georgia</v>
      </c>
      <c r="G89" s="9" t="str">
        <f>VLOOKUP(Invoices[[#This Row],[Customer Name]],Customers[[#All],[Customer Name]:[Type]],3,)</f>
        <v>Financial</v>
      </c>
      <c r="H89" s="4" t="s">
        <v>34</v>
      </c>
      <c r="I89" s="36" t="str">
        <f>VLOOKUP(Invoices[[#This Row],[Part  '#]],Products[[#All],[Part Number]:[Product Line]],3,)</f>
        <v>Accessories</v>
      </c>
      <c r="J89" s="4" t="s">
        <v>35</v>
      </c>
      <c r="K89" s="4">
        <v>2</v>
      </c>
      <c r="L89" s="21">
        <v>35</v>
      </c>
      <c r="M89" s="29" cm="1">
        <f t="array" ref="M89">_xlfn.IFS(Invoices[[#This Row],[Document Number]]="Invoice", -Invoices[[#This Row],[Unit Price]], TRUE, Invoices[[#This Row],[Unit Price]])</f>
        <v>35</v>
      </c>
      <c r="N89" t="str" cm="1">
        <f t="array" ref="N89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89">
        <f>VLOOKUP(Invoices[[#This Row],[Part  '#]],Products[#All],4,FALSE)</f>
        <v>13.79</v>
      </c>
      <c r="P89" s="31">
        <f>Invoices[[#This Row],[Quantity]]*Invoices[[#This Row],[New Unit Proce ]]</f>
        <v>70</v>
      </c>
      <c r="Q89" s="31">
        <f>Invoices[[#This Row],[Quantity]]*Invoices[[#This Row],[Product Money ]]</f>
        <v>27.58</v>
      </c>
      <c r="R89" s="32">
        <f>Invoices[[#This Row],[Revenue]]-Invoices[[#This Row],[Cost]]</f>
        <v>42.42</v>
      </c>
      <c r="S89" s="40">
        <f>Invoices[[#This Row],[Profit]]/Invoices[[#This Row],[Revenue]]</f>
        <v>0.60599999999999998</v>
      </c>
    </row>
    <row r="90" spans="1:19" x14ac:dyDescent="0.35">
      <c r="A90" s="18" t="s">
        <v>9</v>
      </c>
      <c r="B90" s="4">
        <v>22830</v>
      </c>
      <c r="C90" s="14">
        <v>41365</v>
      </c>
      <c r="D90" s="8">
        <v>112</v>
      </c>
      <c r="E90" s="9" t="s">
        <v>19</v>
      </c>
      <c r="F90" s="33" t="str">
        <f>VLOOKUP(Invoices[[#This Row],[Customer Name]],Customers[[#All],[Customer Name]:[Type]],2,)</f>
        <v>Georgia</v>
      </c>
      <c r="G90" s="9" t="str">
        <f>VLOOKUP(Invoices[[#This Row],[Customer Name]],Customers[[#All],[Customer Name]:[Type]],3,)</f>
        <v>Financial</v>
      </c>
      <c r="H90" s="4" t="s">
        <v>36</v>
      </c>
      <c r="I90" s="36" t="str">
        <f>VLOOKUP(Invoices[[#This Row],[Part  '#]],Products[[#All],[Part Number]:[Product Line]],3,)</f>
        <v>Accessories</v>
      </c>
      <c r="J90" s="4" t="s">
        <v>37</v>
      </c>
      <c r="K90" s="4">
        <v>2</v>
      </c>
      <c r="L90" s="21">
        <v>30</v>
      </c>
      <c r="M90" s="29" cm="1">
        <f t="array" ref="M90">_xlfn.IFS(Invoices[[#This Row],[Document Number]]="Invoice", -Invoices[[#This Row],[Unit Price]], TRUE, Invoices[[#This Row],[Unit Price]])</f>
        <v>30</v>
      </c>
      <c r="N90" t="str" cm="1">
        <f t="array" ref="N90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90">
        <f>VLOOKUP(Invoices[[#This Row],[Part  '#]],Products[#All],4,FALSE)</f>
        <v>11.59</v>
      </c>
      <c r="P90" s="31">
        <f>Invoices[[#This Row],[Quantity]]*Invoices[[#This Row],[New Unit Proce ]]</f>
        <v>60</v>
      </c>
      <c r="Q90" s="31">
        <f>Invoices[[#This Row],[Quantity]]*Invoices[[#This Row],[Product Money ]]</f>
        <v>23.18</v>
      </c>
      <c r="R90" s="32">
        <f>Invoices[[#This Row],[Revenue]]-Invoices[[#This Row],[Cost]]</f>
        <v>36.82</v>
      </c>
      <c r="S90" s="40">
        <f>Invoices[[#This Row],[Profit]]/Invoices[[#This Row],[Revenue]]</f>
        <v>0.61366666666666669</v>
      </c>
    </row>
    <row r="91" spans="1:19" x14ac:dyDescent="0.35">
      <c r="A91" s="18" t="s">
        <v>9</v>
      </c>
      <c r="B91" s="4">
        <v>22830</v>
      </c>
      <c r="C91" s="14">
        <v>41365</v>
      </c>
      <c r="D91" s="8">
        <v>112</v>
      </c>
      <c r="E91" s="9" t="s">
        <v>19</v>
      </c>
      <c r="F91" s="33" t="str">
        <f>VLOOKUP(Invoices[[#This Row],[Customer Name]],Customers[[#All],[Customer Name]:[Type]],2,)</f>
        <v>Georgia</v>
      </c>
      <c r="G91" s="9" t="str">
        <f>VLOOKUP(Invoices[[#This Row],[Customer Name]],Customers[[#All],[Customer Name]:[Type]],3,)</f>
        <v>Financial</v>
      </c>
      <c r="H91" s="4" t="s">
        <v>42</v>
      </c>
      <c r="I91" s="36" t="str">
        <f>VLOOKUP(Invoices[[#This Row],[Part  '#]],Products[[#All],[Part Number]:[Product Line]],3,)</f>
        <v>Accessories</v>
      </c>
      <c r="J91" s="4" t="s">
        <v>43</v>
      </c>
      <c r="K91" s="4">
        <v>2</v>
      </c>
      <c r="L91" s="21">
        <v>60</v>
      </c>
      <c r="M91" s="29" cm="1">
        <f t="array" ref="M91">_xlfn.IFS(Invoices[[#This Row],[Document Number]]="Invoice", -Invoices[[#This Row],[Unit Price]], TRUE, Invoices[[#This Row],[Unit Price]])</f>
        <v>60</v>
      </c>
      <c r="N91" t="str" cm="1">
        <f t="array" ref="N91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91">
        <f>VLOOKUP(Invoices[[#This Row],[Part  '#]],Products[#All],4,FALSE)</f>
        <v>17.22</v>
      </c>
      <c r="P91" s="31">
        <f>Invoices[[#This Row],[Quantity]]*Invoices[[#This Row],[New Unit Proce ]]</f>
        <v>120</v>
      </c>
      <c r="Q91" s="31">
        <f>Invoices[[#This Row],[Quantity]]*Invoices[[#This Row],[Product Money ]]</f>
        <v>34.44</v>
      </c>
      <c r="R91" s="32">
        <f>Invoices[[#This Row],[Revenue]]-Invoices[[#This Row],[Cost]]</f>
        <v>85.56</v>
      </c>
      <c r="S91" s="40">
        <f>Invoices[[#This Row],[Profit]]/Invoices[[#This Row],[Revenue]]</f>
        <v>0.71299999999999997</v>
      </c>
    </row>
    <row r="92" spans="1:19" x14ac:dyDescent="0.35">
      <c r="A92" s="18" t="s">
        <v>9</v>
      </c>
      <c r="B92" s="4">
        <v>22831</v>
      </c>
      <c r="C92" s="14">
        <v>41365</v>
      </c>
      <c r="D92" s="8">
        <v>113</v>
      </c>
      <c r="E92" s="9" t="s">
        <v>31</v>
      </c>
      <c r="F92" s="33" t="str">
        <f>VLOOKUP(Invoices[[#This Row],[Customer Name]],Customers[[#All],[Customer Name]:[Type]],2,)</f>
        <v>Georgia</v>
      </c>
      <c r="G92" s="9" t="str">
        <f>VLOOKUP(Invoices[[#This Row],[Customer Name]],Customers[[#All],[Customer Name]:[Type]],3,)</f>
        <v>Financial</v>
      </c>
      <c r="H92" s="4" t="s">
        <v>16</v>
      </c>
      <c r="I92" s="36" t="str">
        <f>VLOOKUP(Invoices[[#This Row],[Part  '#]],Products[[#All],[Part Number]:[Product Line]],3,)</f>
        <v>Consumables</v>
      </c>
      <c r="J92" s="4" t="s">
        <v>17</v>
      </c>
      <c r="K92" s="4">
        <v>250</v>
      </c>
      <c r="L92" s="21">
        <v>24</v>
      </c>
      <c r="M92" s="29" cm="1">
        <f t="array" ref="M92">_xlfn.IFS(Invoices[[#This Row],[Document Number]]="Invoice", -Invoices[[#This Row],[Unit Price]], TRUE, Invoices[[#This Row],[Unit Price]])</f>
        <v>24</v>
      </c>
      <c r="N92" t="str" cm="1">
        <f t="array" ref="N92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92">
        <f>VLOOKUP(Invoices[[#This Row],[Part  '#]],Products[#All],4,FALSE)</f>
        <v>6.9</v>
      </c>
      <c r="P92" s="31">
        <f>Invoices[[#This Row],[Quantity]]*Invoices[[#This Row],[New Unit Proce ]]</f>
        <v>6000</v>
      </c>
      <c r="Q92" s="31">
        <f>Invoices[[#This Row],[Quantity]]*Invoices[[#This Row],[Product Money ]]</f>
        <v>1725</v>
      </c>
      <c r="R92" s="32">
        <f>Invoices[[#This Row],[Revenue]]-Invoices[[#This Row],[Cost]]</f>
        <v>4275</v>
      </c>
      <c r="S92" s="40">
        <f>Invoices[[#This Row],[Profit]]/Invoices[[#This Row],[Revenue]]</f>
        <v>0.71250000000000002</v>
      </c>
    </row>
    <row r="93" spans="1:19" x14ac:dyDescent="0.35">
      <c r="A93" s="18" t="s">
        <v>9</v>
      </c>
      <c r="B93" s="4">
        <v>22831</v>
      </c>
      <c r="C93" s="14">
        <v>41365</v>
      </c>
      <c r="D93" s="8">
        <v>113</v>
      </c>
      <c r="E93" s="9" t="s">
        <v>31</v>
      </c>
      <c r="F93" s="33" t="str">
        <f>VLOOKUP(Invoices[[#This Row],[Customer Name]],Customers[[#All],[Customer Name]:[Type]],2,)</f>
        <v>Georgia</v>
      </c>
      <c r="G93" s="9" t="str">
        <f>VLOOKUP(Invoices[[#This Row],[Customer Name]],Customers[[#All],[Customer Name]:[Type]],3,)</f>
        <v>Financial</v>
      </c>
      <c r="H93" s="4" t="s">
        <v>13</v>
      </c>
      <c r="I93" s="36" t="str">
        <f>VLOOKUP(Invoices[[#This Row],[Part  '#]],Products[[#All],[Part Number]:[Product Line]],3,)</f>
        <v>Consumables</v>
      </c>
      <c r="J93" s="4" t="s">
        <v>14</v>
      </c>
      <c r="K93" s="4">
        <v>50</v>
      </c>
      <c r="L93" s="21">
        <v>70</v>
      </c>
      <c r="M93" s="29" cm="1">
        <f t="array" ref="M93">_xlfn.IFS(Invoices[[#This Row],[Document Number]]="Invoice", -Invoices[[#This Row],[Unit Price]], TRUE, Invoices[[#This Row],[Unit Price]])</f>
        <v>70</v>
      </c>
      <c r="N93" t="str" cm="1">
        <f t="array" ref="N93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93">
        <f>VLOOKUP(Invoices[[#This Row],[Part  '#]],Products[#All],4,FALSE)</f>
        <v>13.92</v>
      </c>
      <c r="P93" s="31">
        <f>Invoices[[#This Row],[Quantity]]*Invoices[[#This Row],[New Unit Proce ]]</f>
        <v>3500</v>
      </c>
      <c r="Q93" s="31">
        <f>Invoices[[#This Row],[Quantity]]*Invoices[[#This Row],[Product Money ]]</f>
        <v>696</v>
      </c>
      <c r="R93" s="32">
        <f>Invoices[[#This Row],[Revenue]]-Invoices[[#This Row],[Cost]]</f>
        <v>2804</v>
      </c>
      <c r="S93" s="40">
        <f>Invoices[[#This Row],[Profit]]/Invoices[[#This Row],[Revenue]]</f>
        <v>0.80114285714285716</v>
      </c>
    </row>
    <row r="94" spans="1:19" x14ac:dyDescent="0.35">
      <c r="A94" s="18" t="s">
        <v>9</v>
      </c>
      <c r="B94" s="4">
        <v>22832</v>
      </c>
      <c r="C94" s="14">
        <v>41365</v>
      </c>
      <c r="D94" s="8">
        <v>117</v>
      </c>
      <c r="E94" s="9" t="s">
        <v>18</v>
      </c>
      <c r="F94" s="33" t="str">
        <f>VLOOKUP(Invoices[[#This Row],[Customer Name]],Customers[[#All],[Customer Name]:[Type]],2,)</f>
        <v>Georgia</v>
      </c>
      <c r="G94" s="9" t="str">
        <f>VLOOKUP(Invoices[[#This Row],[Customer Name]],Customers[[#All],[Customer Name]:[Type]],3,)</f>
        <v>Automotive</v>
      </c>
      <c r="H94" s="4" t="s">
        <v>13</v>
      </c>
      <c r="I94" s="36" t="str">
        <f>VLOOKUP(Invoices[[#This Row],[Part  '#]],Products[[#All],[Part Number]:[Product Line]],3,)</f>
        <v>Consumables</v>
      </c>
      <c r="J94" s="4" t="s">
        <v>14</v>
      </c>
      <c r="K94" s="4">
        <v>3</v>
      </c>
      <c r="L94" s="21">
        <v>70</v>
      </c>
      <c r="M94" s="29" cm="1">
        <f t="array" ref="M94">_xlfn.IFS(Invoices[[#This Row],[Document Number]]="Invoice", -Invoices[[#This Row],[Unit Price]], TRUE, Invoices[[#This Row],[Unit Price]])</f>
        <v>70</v>
      </c>
      <c r="N94" t="str" cm="1">
        <f t="array" ref="N94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94">
        <f>VLOOKUP(Invoices[[#This Row],[Part  '#]],Products[#All],4,FALSE)</f>
        <v>13.92</v>
      </c>
      <c r="P94" s="31">
        <f>Invoices[[#This Row],[Quantity]]*Invoices[[#This Row],[New Unit Proce ]]</f>
        <v>210</v>
      </c>
      <c r="Q94" s="31">
        <f>Invoices[[#This Row],[Quantity]]*Invoices[[#This Row],[Product Money ]]</f>
        <v>41.76</v>
      </c>
      <c r="R94" s="32">
        <f>Invoices[[#This Row],[Revenue]]-Invoices[[#This Row],[Cost]]</f>
        <v>168.24</v>
      </c>
      <c r="S94" s="40">
        <f>Invoices[[#This Row],[Profit]]/Invoices[[#This Row],[Revenue]]</f>
        <v>0.80114285714285716</v>
      </c>
    </row>
    <row r="95" spans="1:19" x14ac:dyDescent="0.35">
      <c r="A95" s="18" t="s">
        <v>9</v>
      </c>
      <c r="B95" s="4">
        <v>22832</v>
      </c>
      <c r="C95" s="14">
        <v>41365</v>
      </c>
      <c r="D95" s="8">
        <v>117</v>
      </c>
      <c r="E95" s="9" t="s">
        <v>18</v>
      </c>
      <c r="F95" s="33" t="str">
        <f>VLOOKUP(Invoices[[#This Row],[Customer Name]],Customers[[#All],[Customer Name]:[Type]],2,)</f>
        <v>Georgia</v>
      </c>
      <c r="G95" s="9" t="str">
        <f>VLOOKUP(Invoices[[#This Row],[Customer Name]],Customers[[#All],[Customer Name]:[Type]],3,)</f>
        <v>Automotive</v>
      </c>
      <c r="H95" s="4" t="s">
        <v>16</v>
      </c>
      <c r="I95" s="36" t="str">
        <f>VLOOKUP(Invoices[[#This Row],[Part  '#]],Products[[#All],[Part Number]:[Product Line]],3,)</f>
        <v>Consumables</v>
      </c>
      <c r="J95" s="4" t="s">
        <v>17</v>
      </c>
      <c r="K95" s="4">
        <v>3</v>
      </c>
      <c r="L95" s="21">
        <v>30</v>
      </c>
      <c r="M95" s="29" cm="1">
        <f t="array" ref="M95">_xlfn.IFS(Invoices[[#This Row],[Document Number]]="Invoice", -Invoices[[#This Row],[Unit Price]], TRUE, Invoices[[#This Row],[Unit Price]])</f>
        <v>30</v>
      </c>
      <c r="N95" t="str" cm="1">
        <f t="array" ref="N95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95">
        <f>VLOOKUP(Invoices[[#This Row],[Part  '#]],Products[#All],4,FALSE)</f>
        <v>6.9</v>
      </c>
      <c r="P95" s="31">
        <f>Invoices[[#This Row],[Quantity]]*Invoices[[#This Row],[New Unit Proce ]]</f>
        <v>90</v>
      </c>
      <c r="Q95" s="31">
        <f>Invoices[[#This Row],[Quantity]]*Invoices[[#This Row],[Product Money ]]</f>
        <v>20.700000000000003</v>
      </c>
      <c r="R95" s="32">
        <f>Invoices[[#This Row],[Revenue]]-Invoices[[#This Row],[Cost]]</f>
        <v>69.3</v>
      </c>
      <c r="S95" s="40">
        <f>Invoices[[#This Row],[Profit]]/Invoices[[#This Row],[Revenue]]</f>
        <v>0.77</v>
      </c>
    </row>
    <row r="96" spans="1:19" x14ac:dyDescent="0.35">
      <c r="A96" s="18" t="s">
        <v>9</v>
      </c>
      <c r="B96" s="4">
        <v>22832</v>
      </c>
      <c r="C96" s="14">
        <v>41365</v>
      </c>
      <c r="D96" s="8">
        <v>117</v>
      </c>
      <c r="E96" s="9" t="s">
        <v>18</v>
      </c>
      <c r="F96" s="33" t="str">
        <f>VLOOKUP(Invoices[[#This Row],[Customer Name]],Customers[[#All],[Customer Name]:[Type]],2,)</f>
        <v>Georgia</v>
      </c>
      <c r="G96" s="9" t="str">
        <f>VLOOKUP(Invoices[[#This Row],[Customer Name]],Customers[[#All],[Customer Name]:[Type]],3,)</f>
        <v>Automotive</v>
      </c>
      <c r="H96" s="4" t="s">
        <v>32</v>
      </c>
      <c r="I96" s="36" t="str">
        <f>VLOOKUP(Invoices[[#This Row],[Part  '#]],Products[[#All],[Part Number]:[Product Line]],3,)</f>
        <v>Product</v>
      </c>
      <c r="J96" s="4" t="s">
        <v>33</v>
      </c>
      <c r="K96" s="4">
        <v>3</v>
      </c>
      <c r="L96" s="21">
        <v>1500</v>
      </c>
      <c r="M96" s="29" cm="1">
        <f t="array" ref="M96">_xlfn.IFS(Invoices[[#This Row],[Document Number]]="Invoice", -Invoices[[#This Row],[Unit Price]], TRUE, Invoices[[#This Row],[Unit Price]])</f>
        <v>1500</v>
      </c>
      <c r="N96" t="str" cm="1">
        <f t="array" ref="N96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96">
        <f>VLOOKUP(Invoices[[#This Row],[Part  '#]],Products[#All],4,FALSE)</f>
        <v>899.1</v>
      </c>
      <c r="P96" s="31">
        <f>Invoices[[#This Row],[Quantity]]*Invoices[[#This Row],[New Unit Proce ]]</f>
        <v>4500</v>
      </c>
      <c r="Q96" s="31">
        <f>Invoices[[#This Row],[Quantity]]*Invoices[[#This Row],[Product Money ]]</f>
        <v>2697.3</v>
      </c>
      <c r="R96" s="32">
        <f>Invoices[[#This Row],[Revenue]]-Invoices[[#This Row],[Cost]]</f>
        <v>1802.6999999999998</v>
      </c>
      <c r="S96" s="40">
        <f>Invoices[[#This Row],[Profit]]/Invoices[[#This Row],[Revenue]]</f>
        <v>0.40059999999999996</v>
      </c>
    </row>
    <row r="97" spans="1:19" x14ac:dyDescent="0.35">
      <c r="A97" s="18" t="s">
        <v>9</v>
      </c>
      <c r="B97" s="4">
        <v>22832</v>
      </c>
      <c r="C97" s="14">
        <v>41365</v>
      </c>
      <c r="D97" s="8">
        <v>117</v>
      </c>
      <c r="E97" s="9" t="s">
        <v>18</v>
      </c>
      <c r="F97" s="33" t="str">
        <f>VLOOKUP(Invoices[[#This Row],[Customer Name]],Customers[[#All],[Customer Name]:[Type]],2,)</f>
        <v>Georgia</v>
      </c>
      <c r="G97" s="9" t="str">
        <f>VLOOKUP(Invoices[[#This Row],[Customer Name]],Customers[[#All],[Customer Name]:[Type]],3,)</f>
        <v>Automotive</v>
      </c>
      <c r="H97" s="4" t="s">
        <v>34</v>
      </c>
      <c r="I97" s="36" t="str">
        <f>VLOOKUP(Invoices[[#This Row],[Part  '#]],Products[[#All],[Part Number]:[Product Line]],3,)</f>
        <v>Accessories</v>
      </c>
      <c r="J97" s="4" t="s">
        <v>35</v>
      </c>
      <c r="K97" s="4">
        <v>3</v>
      </c>
      <c r="L97" s="21">
        <v>35</v>
      </c>
      <c r="M97" s="29" cm="1">
        <f t="array" ref="M97">_xlfn.IFS(Invoices[[#This Row],[Document Number]]="Invoice", -Invoices[[#This Row],[Unit Price]], TRUE, Invoices[[#This Row],[Unit Price]])</f>
        <v>35</v>
      </c>
      <c r="N97" t="str" cm="1">
        <f t="array" ref="N97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97">
        <f>VLOOKUP(Invoices[[#This Row],[Part  '#]],Products[#All],4,FALSE)</f>
        <v>13.79</v>
      </c>
      <c r="P97" s="31">
        <f>Invoices[[#This Row],[Quantity]]*Invoices[[#This Row],[New Unit Proce ]]</f>
        <v>105</v>
      </c>
      <c r="Q97" s="31">
        <f>Invoices[[#This Row],[Quantity]]*Invoices[[#This Row],[Product Money ]]</f>
        <v>41.37</v>
      </c>
      <c r="R97" s="32">
        <f>Invoices[[#This Row],[Revenue]]-Invoices[[#This Row],[Cost]]</f>
        <v>63.63</v>
      </c>
      <c r="S97" s="40">
        <f>Invoices[[#This Row],[Profit]]/Invoices[[#This Row],[Revenue]]</f>
        <v>0.60599999999999998</v>
      </c>
    </row>
    <row r="98" spans="1:19" x14ac:dyDescent="0.35">
      <c r="A98" s="18" t="s">
        <v>9</v>
      </c>
      <c r="B98" s="4">
        <v>22832</v>
      </c>
      <c r="C98" s="14">
        <v>41365</v>
      </c>
      <c r="D98" s="8">
        <v>117</v>
      </c>
      <c r="E98" s="9" t="s">
        <v>18</v>
      </c>
      <c r="F98" s="33" t="str">
        <f>VLOOKUP(Invoices[[#This Row],[Customer Name]],Customers[[#All],[Customer Name]:[Type]],2,)</f>
        <v>Georgia</v>
      </c>
      <c r="G98" s="9" t="str">
        <f>VLOOKUP(Invoices[[#This Row],[Customer Name]],Customers[[#All],[Customer Name]:[Type]],3,)</f>
        <v>Automotive</v>
      </c>
      <c r="H98" s="4" t="s">
        <v>36</v>
      </c>
      <c r="I98" s="36" t="str">
        <f>VLOOKUP(Invoices[[#This Row],[Part  '#]],Products[[#All],[Part Number]:[Product Line]],3,)</f>
        <v>Accessories</v>
      </c>
      <c r="J98" s="4" t="s">
        <v>37</v>
      </c>
      <c r="K98" s="4">
        <v>3</v>
      </c>
      <c r="L98" s="21">
        <v>30</v>
      </c>
      <c r="M98" s="29" cm="1">
        <f t="array" ref="M98">_xlfn.IFS(Invoices[[#This Row],[Document Number]]="Invoice", -Invoices[[#This Row],[Unit Price]], TRUE, Invoices[[#This Row],[Unit Price]])</f>
        <v>30</v>
      </c>
      <c r="N98" t="str" cm="1">
        <f t="array" ref="N98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98">
        <f>VLOOKUP(Invoices[[#This Row],[Part  '#]],Products[#All],4,FALSE)</f>
        <v>11.59</v>
      </c>
      <c r="P98" s="31">
        <f>Invoices[[#This Row],[Quantity]]*Invoices[[#This Row],[New Unit Proce ]]</f>
        <v>90</v>
      </c>
      <c r="Q98" s="31">
        <f>Invoices[[#This Row],[Quantity]]*Invoices[[#This Row],[Product Money ]]</f>
        <v>34.769999999999996</v>
      </c>
      <c r="R98" s="32">
        <f>Invoices[[#This Row],[Revenue]]-Invoices[[#This Row],[Cost]]</f>
        <v>55.230000000000004</v>
      </c>
      <c r="S98" s="40">
        <f>Invoices[[#This Row],[Profit]]/Invoices[[#This Row],[Revenue]]</f>
        <v>0.61366666666666669</v>
      </c>
    </row>
    <row r="99" spans="1:19" x14ac:dyDescent="0.35">
      <c r="A99" s="18" t="s">
        <v>9</v>
      </c>
      <c r="B99" s="4">
        <v>22832</v>
      </c>
      <c r="C99" s="14">
        <v>41365</v>
      </c>
      <c r="D99" s="8">
        <v>117</v>
      </c>
      <c r="E99" s="9" t="s">
        <v>18</v>
      </c>
      <c r="F99" s="33" t="str">
        <f>VLOOKUP(Invoices[[#This Row],[Customer Name]],Customers[[#All],[Customer Name]:[Type]],2,)</f>
        <v>Georgia</v>
      </c>
      <c r="G99" s="9" t="str">
        <f>VLOOKUP(Invoices[[#This Row],[Customer Name]],Customers[[#All],[Customer Name]:[Type]],3,)</f>
        <v>Automotive</v>
      </c>
      <c r="H99" s="4" t="s">
        <v>42</v>
      </c>
      <c r="I99" s="36" t="str">
        <f>VLOOKUP(Invoices[[#This Row],[Part  '#]],Products[[#All],[Part Number]:[Product Line]],3,)</f>
        <v>Accessories</v>
      </c>
      <c r="J99" s="4" t="s">
        <v>43</v>
      </c>
      <c r="K99" s="4">
        <v>3</v>
      </c>
      <c r="L99" s="21">
        <v>60</v>
      </c>
      <c r="M99" s="29" cm="1">
        <f t="array" ref="M99">_xlfn.IFS(Invoices[[#This Row],[Document Number]]="Invoice", -Invoices[[#This Row],[Unit Price]], TRUE, Invoices[[#This Row],[Unit Price]])</f>
        <v>60</v>
      </c>
      <c r="N99" t="str" cm="1">
        <f t="array" ref="N99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99">
        <f>VLOOKUP(Invoices[[#This Row],[Part  '#]],Products[#All],4,FALSE)</f>
        <v>17.22</v>
      </c>
      <c r="P99" s="31">
        <f>Invoices[[#This Row],[Quantity]]*Invoices[[#This Row],[New Unit Proce ]]</f>
        <v>180</v>
      </c>
      <c r="Q99" s="31">
        <f>Invoices[[#This Row],[Quantity]]*Invoices[[#This Row],[Product Money ]]</f>
        <v>51.66</v>
      </c>
      <c r="R99" s="32">
        <f>Invoices[[#This Row],[Revenue]]-Invoices[[#This Row],[Cost]]</f>
        <v>128.34</v>
      </c>
      <c r="S99" s="40">
        <f>Invoices[[#This Row],[Profit]]/Invoices[[#This Row],[Revenue]]</f>
        <v>0.71299999999999997</v>
      </c>
    </row>
    <row r="100" spans="1:19" x14ac:dyDescent="0.35">
      <c r="A100" s="18" t="s">
        <v>9</v>
      </c>
      <c r="B100" s="4">
        <v>22833</v>
      </c>
      <c r="C100" s="14">
        <v>41377</v>
      </c>
      <c r="D100" s="8">
        <v>116</v>
      </c>
      <c r="E100" s="9" t="s">
        <v>49</v>
      </c>
      <c r="F100" s="33" t="str">
        <f>VLOOKUP(Invoices[[#This Row],[Customer Name]],Customers[[#All],[Customer Name]:[Type]],2,)</f>
        <v>Tennessee</v>
      </c>
      <c r="G100" s="9" t="str">
        <f>VLOOKUP(Invoices[[#This Row],[Customer Name]],Customers[[#All],[Customer Name]:[Type]],3,)</f>
        <v>Automotive</v>
      </c>
      <c r="H100" s="4" t="s">
        <v>21</v>
      </c>
      <c r="I100" s="36" t="str">
        <f>VLOOKUP(Invoices[[#This Row],[Part  '#]],Products[[#All],[Part Number]:[Product Line]],3,)</f>
        <v>Product</v>
      </c>
      <c r="J100" s="4" t="s">
        <v>22</v>
      </c>
      <c r="K100" s="4">
        <v>3</v>
      </c>
      <c r="L100" s="21">
        <v>500</v>
      </c>
      <c r="M100" s="29" cm="1">
        <f t="array" ref="M100">_xlfn.IFS(Invoices[[#This Row],[Document Number]]="Invoice", -Invoices[[#This Row],[Unit Price]], TRUE, Invoices[[#This Row],[Unit Price]])</f>
        <v>500</v>
      </c>
      <c r="N100" t="str" cm="1">
        <f t="array" ref="N100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100">
        <f>VLOOKUP(Invoices[[#This Row],[Part  '#]],Products[#All],4,FALSE)</f>
        <v>295.10000000000002</v>
      </c>
      <c r="P100" s="31">
        <f>Invoices[[#This Row],[Quantity]]*Invoices[[#This Row],[New Unit Proce ]]</f>
        <v>1500</v>
      </c>
      <c r="Q100" s="31">
        <f>Invoices[[#This Row],[Quantity]]*Invoices[[#This Row],[Product Money ]]</f>
        <v>885.30000000000007</v>
      </c>
      <c r="R100" s="32">
        <f>Invoices[[#This Row],[Revenue]]-Invoices[[#This Row],[Cost]]</f>
        <v>614.69999999999993</v>
      </c>
      <c r="S100" s="40">
        <f>Invoices[[#This Row],[Profit]]/Invoices[[#This Row],[Revenue]]</f>
        <v>0.40979999999999994</v>
      </c>
    </row>
    <row r="101" spans="1:19" x14ac:dyDescent="0.35">
      <c r="A101" s="18" t="s">
        <v>9</v>
      </c>
      <c r="B101" s="4">
        <v>22833</v>
      </c>
      <c r="C101" s="14">
        <v>41377</v>
      </c>
      <c r="D101" s="8">
        <v>116</v>
      </c>
      <c r="E101" s="9" t="s">
        <v>49</v>
      </c>
      <c r="F101" s="33" t="str">
        <f>VLOOKUP(Invoices[[#This Row],[Customer Name]],Customers[[#All],[Customer Name]:[Type]],2,)</f>
        <v>Tennessee</v>
      </c>
      <c r="G101" s="9" t="str">
        <f>VLOOKUP(Invoices[[#This Row],[Customer Name]],Customers[[#All],[Customer Name]:[Type]],3,)</f>
        <v>Automotive</v>
      </c>
      <c r="H101" s="4" t="s">
        <v>23</v>
      </c>
      <c r="I101" s="36" t="str">
        <f>VLOOKUP(Invoices[[#This Row],[Part  '#]],Products[[#All],[Part Number]:[Product Line]],3,)</f>
        <v>Accessories</v>
      </c>
      <c r="J101" s="4" t="s">
        <v>24</v>
      </c>
      <c r="K101" s="4">
        <v>3</v>
      </c>
      <c r="L101" s="21">
        <v>25</v>
      </c>
      <c r="M101" s="29" cm="1">
        <f t="array" ref="M101">_xlfn.IFS(Invoices[[#This Row],[Document Number]]="Invoice", -Invoices[[#This Row],[Unit Price]], TRUE, Invoices[[#This Row],[Unit Price]])</f>
        <v>25</v>
      </c>
      <c r="N101" t="str" cm="1">
        <f t="array" ref="N101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01">
        <f>VLOOKUP(Invoices[[#This Row],[Part  '#]],Products[#All],4,FALSE)</f>
        <v>12.17</v>
      </c>
      <c r="P101" s="31">
        <f>Invoices[[#This Row],[Quantity]]*Invoices[[#This Row],[New Unit Proce ]]</f>
        <v>75</v>
      </c>
      <c r="Q101" s="31">
        <f>Invoices[[#This Row],[Quantity]]*Invoices[[#This Row],[Product Money ]]</f>
        <v>36.51</v>
      </c>
      <c r="R101" s="32">
        <f>Invoices[[#This Row],[Revenue]]-Invoices[[#This Row],[Cost]]</f>
        <v>38.49</v>
      </c>
      <c r="S101" s="40">
        <f>Invoices[[#This Row],[Profit]]/Invoices[[#This Row],[Revenue]]</f>
        <v>0.51319999999999999</v>
      </c>
    </row>
    <row r="102" spans="1:19" x14ac:dyDescent="0.35">
      <c r="A102" s="18" t="s">
        <v>9</v>
      </c>
      <c r="B102" s="4">
        <v>22833</v>
      </c>
      <c r="C102" s="14">
        <v>41377</v>
      </c>
      <c r="D102" s="8">
        <v>116</v>
      </c>
      <c r="E102" s="9" t="s">
        <v>49</v>
      </c>
      <c r="F102" s="33" t="str">
        <f>VLOOKUP(Invoices[[#This Row],[Customer Name]],Customers[[#All],[Customer Name]:[Type]],2,)</f>
        <v>Tennessee</v>
      </c>
      <c r="G102" s="9" t="str">
        <f>VLOOKUP(Invoices[[#This Row],[Customer Name]],Customers[[#All],[Customer Name]:[Type]],3,)</f>
        <v>Automotive</v>
      </c>
      <c r="H102" s="4" t="s">
        <v>25</v>
      </c>
      <c r="I102" s="36" t="str">
        <f>VLOOKUP(Invoices[[#This Row],[Part  '#]],Products[[#All],[Part Number]:[Product Line]],3,)</f>
        <v>Accessories</v>
      </c>
      <c r="J102" s="4" t="s">
        <v>26</v>
      </c>
      <c r="K102" s="4">
        <v>3</v>
      </c>
      <c r="L102" s="21">
        <v>20</v>
      </c>
      <c r="M102" s="29" cm="1">
        <f t="array" ref="M102">_xlfn.IFS(Invoices[[#This Row],[Document Number]]="Invoice", -Invoices[[#This Row],[Unit Price]], TRUE, Invoices[[#This Row],[Unit Price]])</f>
        <v>20</v>
      </c>
      <c r="N102" t="str" cm="1">
        <f t="array" ref="N102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02">
        <f>VLOOKUP(Invoices[[#This Row],[Part  '#]],Products[#All],4,FALSE)</f>
        <v>8.15</v>
      </c>
      <c r="P102" s="31">
        <f>Invoices[[#This Row],[Quantity]]*Invoices[[#This Row],[New Unit Proce ]]</f>
        <v>60</v>
      </c>
      <c r="Q102" s="31">
        <f>Invoices[[#This Row],[Quantity]]*Invoices[[#This Row],[Product Money ]]</f>
        <v>24.450000000000003</v>
      </c>
      <c r="R102" s="32">
        <f>Invoices[[#This Row],[Revenue]]-Invoices[[#This Row],[Cost]]</f>
        <v>35.549999999999997</v>
      </c>
      <c r="S102" s="40">
        <f>Invoices[[#This Row],[Profit]]/Invoices[[#This Row],[Revenue]]</f>
        <v>0.59249999999999992</v>
      </c>
    </row>
    <row r="103" spans="1:19" x14ac:dyDescent="0.35">
      <c r="A103" s="18" t="s">
        <v>9</v>
      </c>
      <c r="B103" s="4">
        <v>22833</v>
      </c>
      <c r="C103" s="14">
        <v>41377</v>
      </c>
      <c r="D103" s="8">
        <v>116</v>
      </c>
      <c r="E103" s="9" t="s">
        <v>49</v>
      </c>
      <c r="F103" s="33" t="str">
        <f>VLOOKUP(Invoices[[#This Row],[Customer Name]],Customers[[#All],[Customer Name]:[Type]],2,)</f>
        <v>Tennessee</v>
      </c>
      <c r="G103" s="9" t="str">
        <f>VLOOKUP(Invoices[[#This Row],[Customer Name]],Customers[[#All],[Customer Name]:[Type]],3,)</f>
        <v>Automotive</v>
      </c>
      <c r="H103" s="4" t="s">
        <v>27</v>
      </c>
      <c r="I103" s="36" t="str">
        <f>VLOOKUP(Invoices[[#This Row],[Part  '#]],Products[[#All],[Part Number]:[Product Line]],3,)</f>
        <v>Accessories</v>
      </c>
      <c r="J103" s="4" t="s">
        <v>28</v>
      </c>
      <c r="K103" s="4">
        <v>3</v>
      </c>
      <c r="L103" s="21">
        <v>40</v>
      </c>
      <c r="M103" s="29" cm="1">
        <f t="array" ref="M103">_xlfn.IFS(Invoices[[#This Row],[Document Number]]="Invoice", -Invoices[[#This Row],[Unit Price]], TRUE, Invoices[[#This Row],[Unit Price]])</f>
        <v>40</v>
      </c>
      <c r="N103" t="str" cm="1">
        <f t="array" ref="N103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03">
        <f>VLOOKUP(Invoices[[#This Row],[Part  '#]],Products[#All],4,FALSE)</f>
        <v>12.33</v>
      </c>
      <c r="P103" s="31">
        <f>Invoices[[#This Row],[Quantity]]*Invoices[[#This Row],[New Unit Proce ]]</f>
        <v>120</v>
      </c>
      <c r="Q103" s="31">
        <f>Invoices[[#This Row],[Quantity]]*Invoices[[#This Row],[Product Money ]]</f>
        <v>36.99</v>
      </c>
      <c r="R103" s="32">
        <f>Invoices[[#This Row],[Revenue]]-Invoices[[#This Row],[Cost]]</f>
        <v>83.009999999999991</v>
      </c>
      <c r="S103" s="40">
        <f>Invoices[[#This Row],[Profit]]/Invoices[[#This Row],[Revenue]]</f>
        <v>0.69174999999999998</v>
      </c>
    </row>
    <row r="104" spans="1:19" x14ac:dyDescent="0.35">
      <c r="A104" s="18" t="s">
        <v>9</v>
      </c>
      <c r="B104" s="4">
        <v>22833</v>
      </c>
      <c r="C104" s="14">
        <v>41377</v>
      </c>
      <c r="D104" s="8">
        <v>116</v>
      </c>
      <c r="E104" s="9" t="s">
        <v>49</v>
      </c>
      <c r="F104" s="33" t="str">
        <f>VLOOKUP(Invoices[[#This Row],[Customer Name]],Customers[[#All],[Customer Name]:[Type]],2,)</f>
        <v>Tennessee</v>
      </c>
      <c r="G104" s="9" t="str">
        <f>VLOOKUP(Invoices[[#This Row],[Customer Name]],Customers[[#All],[Customer Name]:[Type]],3,)</f>
        <v>Automotive</v>
      </c>
      <c r="H104" s="4" t="s">
        <v>29</v>
      </c>
      <c r="I104" s="36" t="str">
        <f>VLOOKUP(Invoices[[#This Row],[Part  '#]],Products[[#All],[Part Number]:[Product Line]],3,)</f>
        <v>Accessories</v>
      </c>
      <c r="J104" s="4" t="s">
        <v>30</v>
      </c>
      <c r="K104" s="4">
        <v>1</v>
      </c>
      <c r="L104" s="21">
        <v>250</v>
      </c>
      <c r="M104" s="29" cm="1">
        <f t="array" ref="M104">_xlfn.IFS(Invoices[[#This Row],[Document Number]]="Invoice", -Invoices[[#This Row],[Unit Price]], TRUE, Invoices[[#This Row],[Unit Price]])</f>
        <v>250</v>
      </c>
      <c r="N104" t="str" cm="1">
        <f t="array" ref="N104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104">
        <f>VLOOKUP(Invoices[[#This Row],[Part  '#]],Products[#All],4,FALSE)</f>
        <v>89.7</v>
      </c>
      <c r="P104" s="31">
        <f>Invoices[[#This Row],[Quantity]]*Invoices[[#This Row],[New Unit Proce ]]</f>
        <v>250</v>
      </c>
      <c r="Q104" s="31">
        <f>Invoices[[#This Row],[Quantity]]*Invoices[[#This Row],[Product Money ]]</f>
        <v>89.7</v>
      </c>
      <c r="R104" s="32">
        <f>Invoices[[#This Row],[Revenue]]-Invoices[[#This Row],[Cost]]</f>
        <v>160.30000000000001</v>
      </c>
      <c r="S104" s="40">
        <f>Invoices[[#This Row],[Profit]]/Invoices[[#This Row],[Revenue]]</f>
        <v>0.64119999999999999</v>
      </c>
    </row>
    <row r="105" spans="1:19" x14ac:dyDescent="0.35">
      <c r="A105" s="18" t="s">
        <v>9</v>
      </c>
      <c r="B105" s="4">
        <v>22833</v>
      </c>
      <c r="C105" s="14">
        <v>41377</v>
      </c>
      <c r="D105" s="8">
        <v>116</v>
      </c>
      <c r="E105" s="9" t="s">
        <v>49</v>
      </c>
      <c r="F105" s="33" t="str">
        <f>VLOOKUP(Invoices[[#This Row],[Customer Name]],Customers[[#All],[Customer Name]:[Type]],2,)</f>
        <v>Tennessee</v>
      </c>
      <c r="G105" s="9" t="str">
        <f>VLOOKUP(Invoices[[#This Row],[Customer Name]],Customers[[#All],[Customer Name]:[Type]],3,)</f>
        <v>Automotive</v>
      </c>
      <c r="H105" s="4" t="s">
        <v>11</v>
      </c>
      <c r="I105" s="36" t="str">
        <f>VLOOKUP(Invoices[[#This Row],[Part  '#]],Products[[#All],[Part Number]:[Product Line]],3,)</f>
        <v>Consumables</v>
      </c>
      <c r="J105" s="4" t="s">
        <v>12</v>
      </c>
      <c r="K105" s="4">
        <v>9</v>
      </c>
      <c r="L105" s="21">
        <v>20</v>
      </c>
      <c r="M105" s="29" cm="1">
        <f t="array" ref="M105">_xlfn.IFS(Invoices[[#This Row],[Document Number]]="Invoice", -Invoices[[#This Row],[Unit Price]], TRUE, Invoices[[#This Row],[Unit Price]])</f>
        <v>20</v>
      </c>
      <c r="N105" t="str" cm="1">
        <f t="array" ref="N105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05">
        <f>VLOOKUP(Invoices[[#This Row],[Part  '#]],Products[#All],4,FALSE)</f>
        <v>4.58</v>
      </c>
      <c r="P105" s="31">
        <f>Invoices[[#This Row],[Quantity]]*Invoices[[#This Row],[New Unit Proce ]]</f>
        <v>180</v>
      </c>
      <c r="Q105" s="31">
        <f>Invoices[[#This Row],[Quantity]]*Invoices[[#This Row],[Product Money ]]</f>
        <v>41.22</v>
      </c>
      <c r="R105" s="32">
        <f>Invoices[[#This Row],[Revenue]]-Invoices[[#This Row],[Cost]]</f>
        <v>138.78</v>
      </c>
      <c r="S105" s="40">
        <f>Invoices[[#This Row],[Profit]]/Invoices[[#This Row],[Revenue]]</f>
        <v>0.77100000000000002</v>
      </c>
    </row>
    <row r="106" spans="1:19" x14ac:dyDescent="0.35">
      <c r="A106" s="18" t="s">
        <v>9</v>
      </c>
      <c r="B106" s="4">
        <v>22834</v>
      </c>
      <c r="C106" s="14">
        <v>41378</v>
      </c>
      <c r="D106" s="8">
        <v>103</v>
      </c>
      <c r="E106" s="9" t="s">
        <v>50</v>
      </c>
      <c r="F106" s="33" t="str">
        <f>VLOOKUP(Invoices[[#This Row],[Customer Name]],Customers[[#All],[Customer Name]:[Type]],2,)</f>
        <v>Florida</v>
      </c>
      <c r="G106" s="9" t="str">
        <f>VLOOKUP(Invoices[[#This Row],[Customer Name]],Customers[[#All],[Customer Name]:[Type]],3,)</f>
        <v>Financial</v>
      </c>
      <c r="H106" s="4" t="s">
        <v>32</v>
      </c>
      <c r="I106" s="36" t="str">
        <f>VLOOKUP(Invoices[[#This Row],[Part  '#]],Products[[#All],[Part Number]:[Product Line]],3,)</f>
        <v>Product</v>
      </c>
      <c r="J106" s="4" t="s">
        <v>33</v>
      </c>
      <c r="K106" s="4">
        <v>1</v>
      </c>
      <c r="L106" s="21">
        <v>1500</v>
      </c>
      <c r="M106" s="29" cm="1">
        <f t="array" ref="M106">_xlfn.IFS(Invoices[[#This Row],[Document Number]]="Invoice", -Invoices[[#This Row],[Unit Price]], TRUE, Invoices[[#This Row],[Unit Price]])</f>
        <v>1500</v>
      </c>
      <c r="N106" t="str" cm="1">
        <f t="array" ref="N106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106">
        <f>VLOOKUP(Invoices[[#This Row],[Part  '#]],Products[#All],4,FALSE)</f>
        <v>899.1</v>
      </c>
      <c r="P106" s="31">
        <f>Invoices[[#This Row],[Quantity]]*Invoices[[#This Row],[New Unit Proce ]]</f>
        <v>1500</v>
      </c>
      <c r="Q106" s="31">
        <f>Invoices[[#This Row],[Quantity]]*Invoices[[#This Row],[Product Money ]]</f>
        <v>899.1</v>
      </c>
      <c r="R106" s="32">
        <f>Invoices[[#This Row],[Revenue]]-Invoices[[#This Row],[Cost]]</f>
        <v>600.9</v>
      </c>
      <c r="S106" s="40">
        <f>Invoices[[#This Row],[Profit]]/Invoices[[#This Row],[Revenue]]</f>
        <v>0.40060000000000001</v>
      </c>
    </row>
    <row r="107" spans="1:19" x14ac:dyDescent="0.35">
      <c r="A107" s="18" t="s">
        <v>9</v>
      </c>
      <c r="B107" s="4">
        <v>22834</v>
      </c>
      <c r="C107" s="14">
        <v>41378</v>
      </c>
      <c r="D107" s="8">
        <v>103</v>
      </c>
      <c r="E107" s="9" t="s">
        <v>50</v>
      </c>
      <c r="F107" s="33" t="str">
        <f>VLOOKUP(Invoices[[#This Row],[Customer Name]],Customers[[#All],[Customer Name]:[Type]],2,)</f>
        <v>Florida</v>
      </c>
      <c r="G107" s="9" t="str">
        <f>VLOOKUP(Invoices[[#This Row],[Customer Name]],Customers[[#All],[Customer Name]:[Type]],3,)</f>
        <v>Financial</v>
      </c>
      <c r="H107" s="4" t="s">
        <v>23</v>
      </c>
      <c r="I107" s="36" t="str">
        <f>VLOOKUP(Invoices[[#This Row],[Part  '#]],Products[[#All],[Part Number]:[Product Line]],3,)</f>
        <v>Accessories</v>
      </c>
      <c r="J107" s="4" t="s">
        <v>24</v>
      </c>
      <c r="K107" s="4">
        <v>1</v>
      </c>
      <c r="L107" s="21">
        <v>25</v>
      </c>
      <c r="M107" s="29" cm="1">
        <f t="array" ref="M107">_xlfn.IFS(Invoices[[#This Row],[Document Number]]="Invoice", -Invoices[[#This Row],[Unit Price]], TRUE, Invoices[[#This Row],[Unit Price]])</f>
        <v>25</v>
      </c>
      <c r="N107" t="str" cm="1">
        <f t="array" ref="N107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07">
        <f>VLOOKUP(Invoices[[#This Row],[Part  '#]],Products[#All],4,FALSE)</f>
        <v>12.17</v>
      </c>
      <c r="P107" s="31">
        <f>Invoices[[#This Row],[Quantity]]*Invoices[[#This Row],[New Unit Proce ]]</f>
        <v>25</v>
      </c>
      <c r="Q107" s="31">
        <f>Invoices[[#This Row],[Quantity]]*Invoices[[#This Row],[Product Money ]]</f>
        <v>12.17</v>
      </c>
      <c r="R107" s="32">
        <f>Invoices[[#This Row],[Revenue]]-Invoices[[#This Row],[Cost]]</f>
        <v>12.83</v>
      </c>
      <c r="S107" s="40">
        <f>Invoices[[#This Row],[Profit]]/Invoices[[#This Row],[Revenue]]</f>
        <v>0.51319999999999999</v>
      </c>
    </row>
    <row r="108" spans="1:19" x14ac:dyDescent="0.35">
      <c r="A108" s="18" t="s">
        <v>9</v>
      </c>
      <c r="B108" s="4">
        <v>22834</v>
      </c>
      <c r="C108" s="14">
        <v>41378</v>
      </c>
      <c r="D108" s="8">
        <v>103</v>
      </c>
      <c r="E108" s="9" t="s">
        <v>50</v>
      </c>
      <c r="F108" s="33" t="str">
        <f>VLOOKUP(Invoices[[#This Row],[Customer Name]],Customers[[#All],[Customer Name]:[Type]],2,)</f>
        <v>Florida</v>
      </c>
      <c r="G108" s="9" t="str">
        <f>VLOOKUP(Invoices[[#This Row],[Customer Name]],Customers[[#All],[Customer Name]:[Type]],3,)</f>
        <v>Financial</v>
      </c>
      <c r="H108" s="4" t="s">
        <v>25</v>
      </c>
      <c r="I108" s="36" t="str">
        <f>VLOOKUP(Invoices[[#This Row],[Part  '#]],Products[[#All],[Part Number]:[Product Line]],3,)</f>
        <v>Accessories</v>
      </c>
      <c r="J108" s="4" t="s">
        <v>26</v>
      </c>
      <c r="K108" s="4">
        <v>1</v>
      </c>
      <c r="L108" s="21">
        <v>20</v>
      </c>
      <c r="M108" s="29" cm="1">
        <f t="array" ref="M108">_xlfn.IFS(Invoices[[#This Row],[Document Number]]="Invoice", -Invoices[[#This Row],[Unit Price]], TRUE, Invoices[[#This Row],[Unit Price]])</f>
        <v>20</v>
      </c>
      <c r="N108" t="str" cm="1">
        <f t="array" ref="N108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08">
        <f>VLOOKUP(Invoices[[#This Row],[Part  '#]],Products[#All],4,FALSE)</f>
        <v>8.15</v>
      </c>
      <c r="P108" s="31">
        <f>Invoices[[#This Row],[Quantity]]*Invoices[[#This Row],[New Unit Proce ]]</f>
        <v>20</v>
      </c>
      <c r="Q108" s="31">
        <f>Invoices[[#This Row],[Quantity]]*Invoices[[#This Row],[Product Money ]]</f>
        <v>8.15</v>
      </c>
      <c r="R108" s="32">
        <f>Invoices[[#This Row],[Revenue]]-Invoices[[#This Row],[Cost]]</f>
        <v>11.85</v>
      </c>
      <c r="S108" s="40">
        <f>Invoices[[#This Row],[Profit]]/Invoices[[#This Row],[Revenue]]</f>
        <v>0.59250000000000003</v>
      </c>
    </row>
    <row r="109" spans="1:19" x14ac:dyDescent="0.35">
      <c r="A109" s="18" t="s">
        <v>9</v>
      </c>
      <c r="B109" s="4">
        <v>22834</v>
      </c>
      <c r="C109" s="14">
        <v>41378</v>
      </c>
      <c r="D109" s="8">
        <v>103</v>
      </c>
      <c r="E109" s="9" t="s">
        <v>50</v>
      </c>
      <c r="F109" s="33" t="str">
        <f>VLOOKUP(Invoices[[#This Row],[Customer Name]],Customers[[#All],[Customer Name]:[Type]],2,)</f>
        <v>Florida</v>
      </c>
      <c r="G109" s="9" t="str">
        <f>VLOOKUP(Invoices[[#This Row],[Customer Name]],Customers[[#All],[Customer Name]:[Type]],3,)</f>
        <v>Financial</v>
      </c>
      <c r="H109" s="4" t="s">
        <v>27</v>
      </c>
      <c r="I109" s="36" t="str">
        <f>VLOOKUP(Invoices[[#This Row],[Part  '#]],Products[[#All],[Part Number]:[Product Line]],3,)</f>
        <v>Accessories</v>
      </c>
      <c r="J109" s="4" t="s">
        <v>28</v>
      </c>
      <c r="K109" s="4">
        <v>1</v>
      </c>
      <c r="L109" s="21">
        <v>40</v>
      </c>
      <c r="M109" s="29" cm="1">
        <f t="array" ref="M109">_xlfn.IFS(Invoices[[#This Row],[Document Number]]="Invoice", -Invoices[[#This Row],[Unit Price]], TRUE, Invoices[[#This Row],[Unit Price]])</f>
        <v>40</v>
      </c>
      <c r="N109" t="str" cm="1">
        <f t="array" ref="N109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09">
        <f>VLOOKUP(Invoices[[#This Row],[Part  '#]],Products[#All],4,FALSE)</f>
        <v>12.33</v>
      </c>
      <c r="P109" s="31">
        <f>Invoices[[#This Row],[Quantity]]*Invoices[[#This Row],[New Unit Proce ]]</f>
        <v>40</v>
      </c>
      <c r="Q109" s="31">
        <f>Invoices[[#This Row],[Quantity]]*Invoices[[#This Row],[Product Money ]]</f>
        <v>12.33</v>
      </c>
      <c r="R109" s="32">
        <f>Invoices[[#This Row],[Revenue]]-Invoices[[#This Row],[Cost]]</f>
        <v>27.67</v>
      </c>
      <c r="S109" s="40">
        <f>Invoices[[#This Row],[Profit]]/Invoices[[#This Row],[Revenue]]</f>
        <v>0.69175000000000009</v>
      </c>
    </row>
    <row r="110" spans="1:19" x14ac:dyDescent="0.35">
      <c r="A110" s="18" t="s">
        <v>9</v>
      </c>
      <c r="B110" s="4">
        <v>22834</v>
      </c>
      <c r="C110" s="14">
        <v>41378</v>
      </c>
      <c r="D110" s="8">
        <v>103</v>
      </c>
      <c r="E110" s="9" t="s">
        <v>50</v>
      </c>
      <c r="F110" s="33" t="str">
        <f>VLOOKUP(Invoices[[#This Row],[Customer Name]],Customers[[#All],[Customer Name]:[Type]],2,)</f>
        <v>Florida</v>
      </c>
      <c r="G110" s="9" t="str">
        <f>VLOOKUP(Invoices[[#This Row],[Customer Name]],Customers[[#All],[Customer Name]:[Type]],3,)</f>
        <v>Financial</v>
      </c>
      <c r="H110" s="4" t="s">
        <v>11</v>
      </c>
      <c r="I110" s="36" t="str">
        <f>VLOOKUP(Invoices[[#This Row],[Part  '#]],Products[[#All],[Part Number]:[Product Line]],3,)</f>
        <v>Consumables</v>
      </c>
      <c r="J110" s="4" t="s">
        <v>12</v>
      </c>
      <c r="K110" s="4">
        <v>1</v>
      </c>
      <c r="L110" s="21">
        <v>20</v>
      </c>
      <c r="M110" s="29" cm="1">
        <f t="array" ref="M110">_xlfn.IFS(Invoices[[#This Row],[Document Number]]="Invoice", -Invoices[[#This Row],[Unit Price]], TRUE, Invoices[[#This Row],[Unit Price]])</f>
        <v>20</v>
      </c>
      <c r="N110" t="str" cm="1">
        <f t="array" ref="N110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10">
        <f>VLOOKUP(Invoices[[#This Row],[Part  '#]],Products[#All],4,FALSE)</f>
        <v>4.58</v>
      </c>
      <c r="P110" s="31">
        <f>Invoices[[#This Row],[Quantity]]*Invoices[[#This Row],[New Unit Proce ]]</f>
        <v>20</v>
      </c>
      <c r="Q110" s="31">
        <f>Invoices[[#This Row],[Quantity]]*Invoices[[#This Row],[Product Money ]]</f>
        <v>4.58</v>
      </c>
      <c r="R110" s="32">
        <f>Invoices[[#This Row],[Revenue]]-Invoices[[#This Row],[Cost]]</f>
        <v>15.42</v>
      </c>
      <c r="S110" s="40">
        <f>Invoices[[#This Row],[Profit]]/Invoices[[#This Row],[Revenue]]</f>
        <v>0.77100000000000002</v>
      </c>
    </row>
    <row r="111" spans="1:19" x14ac:dyDescent="0.35">
      <c r="A111" s="18" t="s">
        <v>9</v>
      </c>
      <c r="B111" s="4">
        <v>22835</v>
      </c>
      <c r="C111" s="14">
        <v>41378</v>
      </c>
      <c r="D111" s="8">
        <v>118</v>
      </c>
      <c r="E111" s="9" t="s">
        <v>51</v>
      </c>
      <c r="F111" s="33" t="str">
        <f>VLOOKUP(Invoices[[#This Row],[Customer Name]],Customers[[#All],[Customer Name]:[Type]],2,)</f>
        <v>Georgia</v>
      </c>
      <c r="G111" s="9" t="str">
        <f>VLOOKUP(Invoices[[#This Row],[Customer Name]],Customers[[#All],[Customer Name]:[Type]],3,)</f>
        <v>Financial</v>
      </c>
      <c r="H111" s="4" t="s">
        <v>32</v>
      </c>
      <c r="I111" s="36" t="str">
        <f>VLOOKUP(Invoices[[#This Row],[Part  '#]],Products[[#All],[Part Number]:[Product Line]],3,)</f>
        <v>Product</v>
      </c>
      <c r="J111" s="4" t="s">
        <v>33</v>
      </c>
      <c r="K111" s="4">
        <v>3</v>
      </c>
      <c r="L111" s="21">
        <v>1500</v>
      </c>
      <c r="M111" s="29" cm="1">
        <f t="array" ref="M111">_xlfn.IFS(Invoices[[#This Row],[Document Number]]="Invoice", -Invoices[[#This Row],[Unit Price]], TRUE, Invoices[[#This Row],[Unit Price]])</f>
        <v>1500</v>
      </c>
      <c r="N111" t="str" cm="1">
        <f t="array" ref="N111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111">
        <f>VLOOKUP(Invoices[[#This Row],[Part  '#]],Products[#All],4,FALSE)</f>
        <v>899.1</v>
      </c>
      <c r="P111" s="31">
        <f>Invoices[[#This Row],[Quantity]]*Invoices[[#This Row],[New Unit Proce ]]</f>
        <v>4500</v>
      </c>
      <c r="Q111" s="31">
        <f>Invoices[[#This Row],[Quantity]]*Invoices[[#This Row],[Product Money ]]</f>
        <v>2697.3</v>
      </c>
      <c r="R111" s="32">
        <f>Invoices[[#This Row],[Revenue]]-Invoices[[#This Row],[Cost]]</f>
        <v>1802.6999999999998</v>
      </c>
      <c r="S111" s="40">
        <f>Invoices[[#This Row],[Profit]]/Invoices[[#This Row],[Revenue]]</f>
        <v>0.40059999999999996</v>
      </c>
    </row>
    <row r="112" spans="1:19" x14ac:dyDescent="0.35">
      <c r="A112" s="18" t="s">
        <v>9</v>
      </c>
      <c r="B112" s="4">
        <v>22835</v>
      </c>
      <c r="C112" s="14">
        <v>41378</v>
      </c>
      <c r="D112" s="8">
        <v>118</v>
      </c>
      <c r="E112" s="9" t="s">
        <v>51</v>
      </c>
      <c r="F112" s="33" t="str">
        <f>VLOOKUP(Invoices[[#This Row],[Customer Name]],Customers[[#All],[Customer Name]:[Type]],2,)</f>
        <v>Georgia</v>
      </c>
      <c r="G112" s="9" t="str">
        <f>VLOOKUP(Invoices[[#This Row],[Customer Name]],Customers[[#All],[Customer Name]:[Type]],3,)</f>
        <v>Financial</v>
      </c>
      <c r="H112" s="4" t="s">
        <v>23</v>
      </c>
      <c r="I112" s="36" t="str">
        <f>VLOOKUP(Invoices[[#This Row],[Part  '#]],Products[[#All],[Part Number]:[Product Line]],3,)</f>
        <v>Accessories</v>
      </c>
      <c r="J112" s="4" t="s">
        <v>24</v>
      </c>
      <c r="K112" s="4">
        <v>3</v>
      </c>
      <c r="L112" s="21">
        <v>0</v>
      </c>
      <c r="M112" s="29" cm="1">
        <f t="array" ref="M112">_xlfn.IFS(Invoices[[#This Row],[Document Number]]="Invoice", -Invoices[[#This Row],[Unit Price]], TRUE, Invoices[[#This Row],[Unit Price]])</f>
        <v>0</v>
      </c>
      <c r="N112" t="str" cm="1">
        <f t="array" ref="N112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12">
        <f>VLOOKUP(Invoices[[#This Row],[Part  '#]],Products[#All],4,FALSE)</f>
        <v>12.17</v>
      </c>
      <c r="P112" s="31">
        <f>Invoices[[#This Row],[Quantity]]*Invoices[[#This Row],[New Unit Proce ]]</f>
        <v>0</v>
      </c>
      <c r="Q112" s="31">
        <f>Invoices[[#This Row],[Quantity]]*Invoices[[#This Row],[Product Money ]]</f>
        <v>36.51</v>
      </c>
      <c r="R112" s="32">
        <f>Invoices[[#This Row],[Revenue]]-Invoices[[#This Row],[Cost]]</f>
        <v>-36.51</v>
      </c>
      <c r="S112" s="40" t="e">
        <f>Invoices[[#This Row],[Profit]]/Invoices[[#This Row],[Revenue]]</f>
        <v>#DIV/0!</v>
      </c>
    </row>
    <row r="113" spans="1:19" x14ac:dyDescent="0.35">
      <c r="A113" s="18" t="s">
        <v>9</v>
      </c>
      <c r="B113" s="4">
        <v>22835</v>
      </c>
      <c r="C113" s="14">
        <v>41378</v>
      </c>
      <c r="D113" s="8">
        <v>118</v>
      </c>
      <c r="E113" s="9" t="s">
        <v>51</v>
      </c>
      <c r="F113" s="33" t="str">
        <f>VLOOKUP(Invoices[[#This Row],[Customer Name]],Customers[[#All],[Customer Name]:[Type]],2,)</f>
        <v>Georgia</v>
      </c>
      <c r="G113" s="9" t="str">
        <f>VLOOKUP(Invoices[[#This Row],[Customer Name]],Customers[[#All],[Customer Name]:[Type]],3,)</f>
        <v>Financial</v>
      </c>
      <c r="H113" s="4" t="s">
        <v>25</v>
      </c>
      <c r="I113" s="36" t="str">
        <f>VLOOKUP(Invoices[[#This Row],[Part  '#]],Products[[#All],[Part Number]:[Product Line]],3,)</f>
        <v>Accessories</v>
      </c>
      <c r="J113" s="4" t="s">
        <v>26</v>
      </c>
      <c r="K113" s="4">
        <v>3</v>
      </c>
      <c r="L113" s="21">
        <v>0</v>
      </c>
      <c r="M113" s="29" cm="1">
        <f t="array" ref="M113">_xlfn.IFS(Invoices[[#This Row],[Document Number]]="Invoice", -Invoices[[#This Row],[Unit Price]], TRUE, Invoices[[#This Row],[Unit Price]])</f>
        <v>0</v>
      </c>
      <c r="N113" t="str" cm="1">
        <f t="array" ref="N113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13">
        <f>VLOOKUP(Invoices[[#This Row],[Part  '#]],Products[#All],4,FALSE)</f>
        <v>8.15</v>
      </c>
      <c r="P113" s="31">
        <f>Invoices[[#This Row],[Quantity]]*Invoices[[#This Row],[New Unit Proce ]]</f>
        <v>0</v>
      </c>
      <c r="Q113" s="31">
        <f>Invoices[[#This Row],[Quantity]]*Invoices[[#This Row],[Product Money ]]</f>
        <v>24.450000000000003</v>
      </c>
      <c r="R113" s="32">
        <f>Invoices[[#This Row],[Revenue]]-Invoices[[#This Row],[Cost]]</f>
        <v>-24.450000000000003</v>
      </c>
      <c r="S113" s="40" t="e">
        <f>Invoices[[#This Row],[Profit]]/Invoices[[#This Row],[Revenue]]</f>
        <v>#DIV/0!</v>
      </c>
    </row>
    <row r="114" spans="1:19" x14ac:dyDescent="0.35">
      <c r="A114" s="18" t="s">
        <v>9</v>
      </c>
      <c r="B114" s="4">
        <v>22835</v>
      </c>
      <c r="C114" s="14">
        <v>41378</v>
      </c>
      <c r="D114" s="8">
        <v>118</v>
      </c>
      <c r="E114" s="9" t="s">
        <v>51</v>
      </c>
      <c r="F114" s="33" t="str">
        <f>VLOOKUP(Invoices[[#This Row],[Customer Name]],Customers[[#All],[Customer Name]:[Type]],2,)</f>
        <v>Georgia</v>
      </c>
      <c r="G114" s="9" t="str">
        <f>VLOOKUP(Invoices[[#This Row],[Customer Name]],Customers[[#All],[Customer Name]:[Type]],3,)</f>
        <v>Financial</v>
      </c>
      <c r="H114" s="4" t="s">
        <v>27</v>
      </c>
      <c r="I114" s="36" t="str">
        <f>VLOOKUP(Invoices[[#This Row],[Part  '#]],Products[[#All],[Part Number]:[Product Line]],3,)</f>
        <v>Accessories</v>
      </c>
      <c r="J114" s="4" t="s">
        <v>28</v>
      </c>
      <c r="K114" s="4">
        <v>3</v>
      </c>
      <c r="L114" s="21">
        <v>0</v>
      </c>
      <c r="M114" s="29" cm="1">
        <f t="array" ref="M114">_xlfn.IFS(Invoices[[#This Row],[Document Number]]="Invoice", -Invoices[[#This Row],[Unit Price]], TRUE, Invoices[[#This Row],[Unit Price]])</f>
        <v>0</v>
      </c>
      <c r="N114" t="str" cm="1">
        <f t="array" ref="N114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14">
        <f>VLOOKUP(Invoices[[#This Row],[Part  '#]],Products[#All],4,FALSE)</f>
        <v>12.33</v>
      </c>
      <c r="P114" s="31">
        <f>Invoices[[#This Row],[Quantity]]*Invoices[[#This Row],[New Unit Proce ]]</f>
        <v>0</v>
      </c>
      <c r="Q114" s="31">
        <f>Invoices[[#This Row],[Quantity]]*Invoices[[#This Row],[Product Money ]]</f>
        <v>36.99</v>
      </c>
      <c r="R114" s="32">
        <f>Invoices[[#This Row],[Revenue]]-Invoices[[#This Row],[Cost]]</f>
        <v>-36.99</v>
      </c>
      <c r="S114" s="40" t="e">
        <f>Invoices[[#This Row],[Profit]]/Invoices[[#This Row],[Revenue]]</f>
        <v>#DIV/0!</v>
      </c>
    </row>
    <row r="115" spans="1:19" x14ac:dyDescent="0.35">
      <c r="A115" s="18" t="s">
        <v>9</v>
      </c>
      <c r="B115" s="4">
        <v>22835</v>
      </c>
      <c r="C115" s="14">
        <v>41378</v>
      </c>
      <c r="D115" s="8">
        <v>118</v>
      </c>
      <c r="E115" s="9" t="s">
        <v>51</v>
      </c>
      <c r="F115" s="33" t="str">
        <f>VLOOKUP(Invoices[[#This Row],[Customer Name]],Customers[[#All],[Customer Name]:[Type]],2,)</f>
        <v>Georgia</v>
      </c>
      <c r="G115" s="9" t="str">
        <f>VLOOKUP(Invoices[[#This Row],[Customer Name]],Customers[[#All],[Customer Name]:[Type]],3,)</f>
        <v>Financial</v>
      </c>
      <c r="H115" s="4" t="s">
        <v>11</v>
      </c>
      <c r="I115" s="36" t="str">
        <f>VLOOKUP(Invoices[[#This Row],[Part  '#]],Products[[#All],[Part Number]:[Product Line]],3,)</f>
        <v>Consumables</v>
      </c>
      <c r="J115" s="4" t="s">
        <v>12</v>
      </c>
      <c r="K115" s="4">
        <v>3</v>
      </c>
      <c r="L115" s="21">
        <v>0</v>
      </c>
      <c r="M115" s="29" cm="1">
        <f t="array" ref="M115">_xlfn.IFS(Invoices[[#This Row],[Document Number]]="Invoice", -Invoices[[#This Row],[Unit Price]], TRUE, Invoices[[#This Row],[Unit Price]])</f>
        <v>0</v>
      </c>
      <c r="N115" t="str" cm="1">
        <f t="array" ref="N115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15">
        <f>VLOOKUP(Invoices[[#This Row],[Part  '#]],Products[#All],4,FALSE)</f>
        <v>4.58</v>
      </c>
      <c r="P115" s="31">
        <f>Invoices[[#This Row],[Quantity]]*Invoices[[#This Row],[New Unit Proce ]]</f>
        <v>0</v>
      </c>
      <c r="Q115" s="31">
        <f>Invoices[[#This Row],[Quantity]]*Invoices[[#This Row],[Product Money ]]</f>
        <v>13.74</v>
      </c>
      <c r="R115" s="32">
        <f>Invoices[[#This Row],[Revenue]]-Invoices[[#This Row],[Cost]]</f>
        <v>-13.74</v>
      </c>
      <c r="S115" s="40" t="e">
        <f>Invoices[[#This Row],[Profit]]/Invoices[[#This Row],[Revenue]]</f>
        <v>#DIV/0!</v>
      </c>
    </row>
    <row r="116" spans="1:19" x14ac:dyDescent="0.35">
      <c r="A116" s="18" t="s">
        <v>9</v>
      </c>
      <c r="B116" s="4">
        <v>22835</v>
      </c>
      <c r="C116" s="14">
        <v>41378</v>
      </c>
      <c r="D116" s="8">
        <v>118</v>
      </c>
      <c r="E116" s="9" t="s">
        <v>51</v>
      </c>
      <c r="F116" s="33" t="str">
        <f>VLOOKUP(Invoices[[#This Row],[Customer Name]],Customers[[#All],[Customer Name]:[Type]],2,)</f>
        <v>Georgia</v>
      </c>
      <c r="G116" s="9" t="str">
        <f>VLOOKUP(Invoices[[#This Row],[Customer Name]],Customers[[#All],[Customer Name]:[Type]],3,)</f>
        <v>Financial</v>
      </c>
      <c r="H116" s="4" t="s">
        <v>32</v>
      </c>
      <c r="I116" s="36" t="str">
        <f>VLOOKUP(Invoices[[#This Row],[Part  '#]],Products[[#All],[Part Number]:[Product Line]],3,)</f>
        <v>Product</v>
      </c>
      <c r="J116" s="4" t="s">
        <v>33</v>
      </c>
      <c r="K116" s="4">
        <v>3</v>
      </c>
      <c r="L116" s="21">
        <v>1500</v>
      </c>
      <c r="M116" s="29" cm="1">
        <f t="array" ref="M116">_xlfn.IFS(Invoices[[#This Row],[Document Number]]="Invoice", -Invoices[[#This Row],[Unit Price]], TRUE, Invoices[[#This Row],[Unit Price]])</f>
        <v>1500</v>
      </c>
      <c r="N116" t="str" cm="1">
        <f t="array" ref="N116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116">
        <f>VLOOKUP(Invoices[[#This Row],[Part  '#]],Products[#All],4,FALSE)</f>
        <v>899.1</v>
      </c>
      <c r="P116" s="31">
        <f>Invoices[[#This Row],[Quantity]]*Invoices[[#This Row],[New Unit Proce ]]</f>
        <v>4500</v>
      </c>
      <c r="Q116" s="31">
        <f>Invoices[[#This Row],[Quantity]]*Invoices[[#This Row],[Product Money ]]</f>
        <v>2697.3</v>
      </c>
      <c r="R116" s="32">
        <f>Invoices[[#This Row],[Revenue]]-Invoices[[#This Row],[Cost]]</f>
        <v>1802.6999999999998</v>
      </c>
      <c r="S116" s="40">
        <f>Invoices[[#This Row],[Profit]]/Invoices[[#This Row],[Revenue]]</f>
        <v>0.40059999999999996</v>
      </c>
    </row>
    <row r="117" spans="1:19" x14ac:dyDescent="0.35">
      <c r="A117" s="18" t="s">
        <v>9</v>
      </c>
      <c r="B117" s="4">
        <v>22835</v>
      </c>
      <c r="C117" s="14">
        <v>41378</v>
      </c>
      <c r="D117" s="8">
        <v>118</v>
      </c>
      <c r="E117" s="9" t="s">
        <v>51</v>
      </c>
      <c r="F117" s="33" t="str">
        <f>VLOOKUP(Invoices[[#This Row],[Customer Name]],Customers[[#All],[Customer Name]:[Type]],2,)</f>
        <v>Georgia</v>
      </c>
      <c r="G117" s="9" t="str">
        <f>VLOOKUP(Invoices[[#This Row],[Customer Name]],Customers[[#All],[Customer Name]:[Type]],3,)</f>
        <v>Financial</v>
      </c>
      <c r="H117" s="4" t="s">
        <v>23</v>
      </c>
      <c r="I117" s="36" t="str">
        <f>VLOOKUP(Invoices[[#This Row],[Part  '#]],Products[[#All],[Part Number]:[Product Line]],3,)</f>
        <v>Accessories</v>
      </c>
      <c r="J117" s="4" t="s">
        <v>24</v>
      </c>
      <c r="K117" s="4">
        <v>3</v>
      </c>
      <c r="L117" s="21">
        <v>25</v>
      </c>
      <c r="M117" s="29" cm="1">
        <f t="array" ref="M117">_xlfn.IFS(Invoices[[#This Row],[Document Number]]="Invoice", -Invoices[[#This Row],[Unit Price]], TRUE, Invoices[[#This Row],[Unit Price]])</f>
        <v>25</v>
      </c>
      <c r="N117" t="str" cm="1">
        <f t="array" ref="N117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17">
        <f>VLOOKUP(Invoices[[#This Row],[Part  '#]],Products[#All],4,FALSE)</f>
        <v>12.17</v>
      </c>
      <c r="P117" s="31">
        <f>Invoices[[#This Row],[Quantity]]*Invoices[[#This Row],[New Unit Proce ]]</f>
        <v>75</v>
      </c>
      <c r="Q117" s="31">
        <f>Invoices[[#This Row],[Quantity]]*Invoices[[#This Row],[Product Money ]]</f>
        <v>36.51</v>
      </c>
      <c r="R117" s="32">
        <f>Invoices[[#This Row],[Revenue]]-Invoices[[#This Row],[Cost]]</f>
        <v>38.49</v>
      </c>
      <c r="S117" s="40">
        <f>Invoices[[#This Row],[Profit]]/Invoices[[#This Row],[Revenue]]</f>
        <v>0.51319999999999999</v>
      </c>
    </row>
    <row r="118" spans="1:19" x14ac:dyDescent="0.35">
      <c r="A118" s="18" t="s">
        <v>9</v>
      </c>
      <c r="B118" s="4">
        <v>22835</v>
      </c>
      <c r="C118" s="14">
        <v>41378</v>
      </c>
      <c r="D118" s="8">
        <v>118</v>
      </c>
      <c r="E118" s="9" t="s">
        <v>51</v>
      </c>
      <c r="F118" s="33" t="str">
        <f>VLOOKUP(Invoices[[#This Row],[Customer Name]],Customers[[#All],[Customer Name]:[Type]],2,)</f>
        <v>Georgia</v>
      </c>
      <c r="G118" s="9" t="str">
        <f>VLOOKUP(Invoices[[#This Row],[Customer Name]],Customers[[#All],[Customer Name]:[Type]],3,)</f>
        <v>Financial</v>
      </c>
      <c r="H118" s="4" t="s">
        <v>25</v>
      </c>
      <c r="I118" s="36" t="str">
        <f>VLOOKUP(Invoices[[#This Row],[Part  '#]],Products[[#All],[Part Number]:[Product Line]],3,)</f>
        <v>Accessories</v>
      </c>
      <c r="J118" s="4" t="s">
        <v>26</v>
      </c>
      <c r="K118" s="4">
        <v>3</v>
      </c>
      <c r="L118" s="21">
        <v>20</v>
      </c>
      <c r="M118" s="29" cm="1">
        <f t="array" ref="M118">_xlfn.IFS(Invoices[[#This Row],[Document Number]]="Invoice", -Invoices[[#This Row],[Unit Price]], TRUE, Invoices[[#This Row],[Unit Price]])</f>
        <v>20</v>
      </c>
      <c r="N118" t="str" cm="1">
        <f t="array" ref="N118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18">
        <f>VLOOKUP(Invoices[[#This Row],[Part  '#]],Products[#All],4,FALSE)</f>
        <v>8.15</v>
      </c>
      <c r="P118" s="31">
        <f>Invoices[[#This Row],[Quantity]]*Invoices[[#This Row],[New Unit Proce ]]</f>
        <v>60</v>
      </c>
      <c r="Q118" s="31">
        <f>Invoices[[#This Row],[Quantity]]*Invoices[[#This Row],[Product Money ]]</f>
        <v>24.450000000000003</v>
      </c>
      <c r="R118" s="32">
        <f>Invoices[[#This Row],[Revenue]]-Invoices[[#This Row],[Cost]]</f>
        <v>35.549999999999997</v>
      </c>
      <c r="S118" s="40">
        <f>Invoices[[#This Row],[Profit]]/Invoices[[#This Row],[Revenue]]</f>
        <v>0.59249999999999992</v>
      </c>
    </row>
    <row r="119" spans="1:19" x14ac:dyDescent="0.35">
      <c r="A119" s="18" t="s">
        <v>9</v>
      </c>
      <c r="B119" s="4">
        <v>22835</v>
      </c>
      <c r="C119" s="14">
        <v>41378</v>
      </c>
      <c r="D119" s="8">
        <v>118</v>
      </c>
      <c r="E119" s="9" t="s">
        <v>51</v>
      </c>
      <c r="F119" s="33" t="str">
        <f>VLOOKUP(Invoices[[#This Row],[Customer Name]],Customers[[#All],[Customer Name]:[Type]],2,)</f>
        <v>Georgia</v>
      </c>
      <c r="G119" s="9" t="str">
        <f>VLOOKUP(Invoices[[#This Row],[Customer Name]],Customers[[#All],[Customer Name]:[Type]],3,)</f>
        <v>Financial</v>
      </c>
      <c r="H119" s="4" t="s">
        <v>27</v>
      </c>
      <c r="I119" s="36" t="str">
        <f>VLOOKUP(Invoices[[#This Row],[Part  '#]],Products[[#All],[Part Number]:[Product Line]],3,)</f>
        <v>Accessories</v>
      </c>
      <c r="J119" s="4" t="s">
        <v>28</v>
      </c>
      <c r="K119" s="4">
        <v>3</v>
      </c>
      <c r="L119" s="21">
        <v>40</v>
      </c>
      <c r="M119" s="29" cm="1">
        <f t="array" ref="M119">_xlfn.IFS(Invoices[[#This Row],[Document Number]]="Invoice", -Invoices[[#This Row],[Unit Price]], TRUE, Invoices[[#This Row],[Unit Price]])</f>
        <v>40</v>
      </c>
      <c r="N119" t="str" cm="1">
        <f t="array" ref="N119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19">
        <f>VLOOKUP(Invoices[[#This Row],[Part  '#]],Products[#All],4,FALSE)</f>
        <v>12.33</v>
      </c>
      <c r="P119" s="31">
        <f>Invoices[[#This Row],[Quantity]]*Invoices[[#This Row],[New Unit Proce ]]</f>
        <v>120</v>
      </c>
      <c r="Q119" s="31">
        <f>Invoices[[#This Row],[Quantity]]*Invoices[[#This Row],[Product Money ]]</f>
        <v>36.99</v>
      </c>
      <c r="R119" s="32">
        <f>Invoices[[#This Row],[Revenue]]-Invoices[[#This Row],[Cost]]</f>
        <v>83.009999999999991</v>
      </c>
      <c r="S119" s="40">
        <f>Invoices[[#This Row],[Profit]]/Invoices[[#This Row],[Revenue]]</f>
        <v>0.69174999999999998</v>
      </c>
    </row>
    <row r="120" spans="1:19" x14ac:dyDescent="0.35">
      <c r="A120" s="18" t="s">
        <v>9</v>
      </c>
      <c r="B120" s="4">
        <v>22835</v>
      </c>
      <c r="C120" s="14">
        <v>41378</v>
      </c>
      <c r="D120" s="8">
        <v>118</v>
      </c>
      <c r="E120" s="9" t="s">
        <v>51</v>
      </c>
      <c r="F120" s="33" t="str">
        <f>VLOOKUP(Invoices[[#This Row],[Customer Name]],Customers[[#All],[Customer Name]:[Type]],2,)</f>
        <v>Georgia</v>
      </c>
      <c r="G120" s="9" t="str">
        <f>VLOOKUP(Invoices[[#This Row],[Customer Name]],Customers[[#All],[Customer Name]:[Type]],3,)</f>
        <v>Financial</v>
      </c>
      <c r="H120" s="4" t="s">
        <v>11</v>
      </c>
      <c r="I120" s="36" t="str">
        <f>VLOOKUP(Invoices[[#This Row],[Part  '#]],Products[[#All],[Part Number]:[Product Line]],3,)</f>
        <v>Consumables</v>
      </c>
      <c r="J120" s="4" t="s">
        <v>12</v>
      </c>
      <c r="K120" s="4">
        <v>3</v>
      </c>
      <c r="L120" s="21">
        <v>20</v>
      </c>
      <c r="M120" s="29" cm="1">
        <f t="array" ref="M120">_xlfn.IFS(Invoices[[#This Row],[Document Number]]="Invoice", -Invoices[[#This Row],[Unit Price]], TRUE, Invoices[[#This Row],[Unit Price]])</f>
        <v>20</v>
      </c>
      <c r="N120" t="str" cm="1">
        <f t="array" ref="N120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20">
        <f>VLOOKUP(Invoices[[#This Row],[Part  '#]],Products[#All],4,FALSE)</f>
        <v>4.58</v>
      </c>
      <c r="P120" s="31">
        <f>Invoices[[#This Row],[Quantity]]*Invoices[[#This Row],[New Unit Proce ]]</f>
        <v>60</v>
      </c>
      <c r="Q120" s="31">
        <f>Invoices[[#This Row],[Quantity]]*Invoices[[#This Row],[Product Money ]]</f>
        <v>13.74</v>
      </c>
      <c r="R120" s="32">
        <f>Invoices[[#This Row],[Revenue]]-Invoices[[#This Row],[Cost]]</f>
        <v>46.26</v>
      </c>
      <c r="S120" s="40">
        <f>Invoices[[#This Row],[Profit]]/Invoices[[#This Row],[Revenue]]</f>
        <v>0.77100000000000002</v>
      </c>
    </row>
    <row r="121" spans="1:19" x14ac:dyDescent="0.35">
      <c r="A121" s="18" t="s">
        <v>9</v>
      </c>
      <c r="B121" s="4">
        <v>22836</v>
      </c>
      <c r="C121" s="14">
        <v>41387</v>
      </c>
      <c r="D121" s="8">
        <v>110</v>
      </c>
      <c r="E121" s="9" t="s">
        <v>52</v>
      </c>
      <c r="F121" s="33" t="str">
        <f>VLOOKUP(Invoices[[#This Row],[Customer Name]],Customers[[#All],[Customer Name]:[Type]],2,)</f>
        <v>Alabama</v>
      </c>
      <c r="G121" s="9" t="str">
        <f>VLOOKUP(Invoices[[#This Row],[Customer Name]],Customers[[#All],[Customer Name]:[Type]],3,)</f>
        <v>Automotive</v>
      </c>
      <c r="H121" s="4" t="s">
        <v>32</v>
      </c>
      <c r="I121" s="36" t="str">
        <f>VLOOKUP(Invoices[[#This Row],[Part  '#]],Products[[#All],[Part Number]:[Product Line]],3,)</f>
        <v>Product</v>
      </c>
      <c r="J121" s="4" t="s">
        <v>33</v>
      </c>
      <c r="K121" s="4">
        <v>4</v>
      </c>
      <c r="L121" s="21">
        <v>1500</v>
      </c>
      <c r="M121" s="29" cm="1">
        <f t="array" ref="M121">_xlfn.IFS(Invoices[[#This Row],[Document Number]]="Invoice", -Invoices[[#This Row],[Unit Price]], TRUE, Invoices[[#This Row],[Unit Price]])</f>
        <v>1500</v>
      </c>
      <c r="N121" t="str" cm="1">
        <f t="array" ref="N121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121">
        <f>VLOOKUP(Invoices[[#This Row],[Part  '#]],Products[#All],4,FALSE)</f>
        <v>899.1</v>
      </c>
      <c r="P121" s="31">
        <f>Invoices[[#This Row],[Quantity]]*Invoices[[#This Row],[New Unit Proce ]]</f>
        <v>6000</v>
      </c>
      <c r="Q121" s="31">
        <f>Invoices[[#This Row],[Quantity]]*Invoices[[#This Row],[Product Money ]]</f>
        <v>3596.4</v>
      </c>
      <c r="R121" s="32">
        <f>Invoices[[#This Row],[Revenue]]-Invoices[[#This Row],[Cost]]</f>
        <v>2403.6</v>
      </c>
      <c r="S121" s="40">
        <f>Invoices[[#This Row],[Profit]]/Invoices[[#This Row],[Revenue]]</f>
        <v>0.40060000000000001</v>
      </c>
    </row>
    <row r="122" spans="1:19" x14ac:dyDescent="0.35">
      <c r="A122" s="18" t="s">
        <v>9</v>
      </c>
      <c r="B122" s="4">
        <v>22836</v>
      </c>
      <c r="C122" s="14">
        <v>41387</v>
      </c>
      <c r="D122" s="8">
        <v>110</v>
      </c>
      <c r="E122" s="9" t="s">
        <v>52</v>
      </c>
      <c r="F122" s="33" t="str">
        <f>VLOOKUP(Invoices[[#This Row],[Customer Name]],Customers[[#All],[Customer Name]:[Type]],2,)</f>
        <v>Alabama</v>
      </c>
      <c r="G122" s="9" t="str">
        <f>VLOOKUP(Invoices[[#This Row],[Customer Name]],Customers[[#All],[Customer Name]:[Type]],3,)</f>
        <v>Automotive</v>
      </c>
      <c r="H122" s="4" t="s">
        <v>23</v>
      </c>
      <c r="I122" s="36" t="str">
        <f>VLOOKUP(Invoices[[#This Row],[Part  '#]],Products[[#All],[Part Number]:[Product Line]],3,)</f>
        <v>Accessories</v>
      </c>
      <c r="J122" s="4" t="s">
        <v>24</v>
      </c>
      <c r="K122" s="4">
        <v>4</v>
      </c>
      <c r="L122" s="21">
        <v>25</v>
      </c>
      <c r="M122" s="29" cm="1">
        <f t="array" ref="M122">_xlfn.IFS(Invoices[[#This Row],[Document Number]]="Invoice", -Invoices[[#This Row],[Unit Price]], TRUE, Invoices[[#This Row],[Unit Price]])</f>
        <v>25</v>
      </c>
      <c r="N122" t="str" cm="1">
        <f t="array" ref="N122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22">
        <f>VLOOKUP(Invoices[[#This Row],[Part  '#]],Products[#All],4,FALSE)</f>
        <v>12.17</v>
      </c>
      <c r="P122" s="31">
        <f>Invoices[[#This Row],[Quantity]]*Invoices[[#This Row],[New Unit Proce ]]</f>
        <v>100</v>
      </c>
      <c r="Q122" s="31">
        <f>Invoices[[#This Row],[Quantity]]*Invoices[[#This Row],[Product Money ]]</f>
        <v>48.68</v>
      </c>
      <c r="R122" s="32">
        <f>Invoices[[#This Row],[Revenue]]-Invoices[[#This Row],[Cost]]</f>
        <v>51.32</v>
      </c>
      <c r="S122" s="40">
        <f>Invoices[[#This Row],[Profit]]/Invoices[[#This Row],[Revenue]]</f>
        <v>0.51319999999999999</v>
      </c>
    </row>
    <row r="123" spans="1:19" x14ac:dyDescent="0.35">
      <c r="A123" s="18" t="s">
        <v>9</v>
      </c>
      <c r="B123" s="4">
        <v>22836</v>
      </c>
      <c r="C123" s="14">
        <v>41387</v>
      </c>
      <c r="D123" s="8">
        <v>110</v>
      </c>
      <c r="E123" s="9" t="s">
        <v>52</v>
      </c>
      <c r="F123" s="33" t="str">
        <f>VLOOKUP(Invoices[[#This Row],[Customer Name]],Customers[[#All],[Customer Name]:[Type]],2,)</f>
        <v>Alabama</v>
      </c>
      <c r="G123" s="9" t="str">
        <f>VLOOKUP(Invoices[[#This Row],[Customer Name]],Customers[[#All],[Customer Name]:[Type]],3,)</f>
        <v>Automotive</v>
      </c>
      <c r="H123" s="4" t="s">
        <v>25</v>
      </c>
      <c r="I123" s="36" t="str">
        <f>VLOOKUP(Invoices[[#This Row],[Part  '#]],Products[[#All],[Part Number]:[Product Line]],3,)</f>
        <v>Accessories</v>
      </c>
      <c r="J123" s="4" t="s">
        <v>26</v>
      </c>
      <c r="K123" s="4">
        <v>4</v>
      </c>
      <c r="L123" s="21">
        <v>20</v>
      </c>
      <c r="M123" s="29" cm="1">
        <f t="array" ref="M123">_xlfn.IFS(Invoices[[#This Row],[Document Number]]="Invoice", -Invoices[[#This Row],[Unit Price]], TRUE, Invoices[[#This Row],[Unit Price]])</f>
        <v>20</v>
      </c>
      <c r="N123" t="str" cm="1">
        <f t="array" ref="N123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23">
        <f>VLOOKUP(Invoices[[#This Row],[Part  '#]],Products[#All],4,FALSE)</f>
        <v>8.15</v>
      </c>
      <c r="P123" s="31">
        <f>Invoices[[#This Row],[Quantity]]*Invoices[[#This Row],[New Unit Proce ]]</f>
        <v>80</v>
      </c>
      <c r="Q123" s="31">
        <f>Invoices[[#This Row],[Quantity]]*Invoices[[#This Row],[Product Money ]]</f>
        <v>32.6</v>
      </c>
      <c r="R123" s="32">
        <f>Invoices[[#This Row],[Revenue]]-Invoices[[#This Row],[Cost]]</f>
        <v>47.4</v>
      </c>
      <c r="S123" s="40">
        <f>Invoices[[#This Row],[Profit]]/Invoices[[#This Row],[Revenue]]</f>
        <v>0.59250000000000003</v>
      </c>
    </row>
    <row r="124" spans="1:19" x14ac:dyDescent="0.35">
      <c r="A124" s="18" t="s">
        <v>9</v>
      </c>
      <c r="B124" s="4">
        <v>22836</v>
      </c>
      <c r="C124" s="14">
        <v>41387</v>
      </c>
      <c r="D124" s="8">
        <v>110</v>
      </c>
      <c r="E124" s="9" t="s">
        <v>52</v>
      </c>
      <c r="F124" s="33" t="str">
        <f>VLOOKUP(Invoices[[#This Row],[Customer Name]],Customers[[#All],[Customer Name]:[Type]],2,)</f>
        <v>Alabama</v>
      </c>
      <c r="G124" s="9" t="str">
        <f>VLOOKUP(Invoices[[#This Row],[Customer Name]],Customers[[#All],[Customer Name]:[Type]],3,)</f>
        <v>Automotive</v>
      </c>
      <c r="H124" s="4" t="s">
        <v>27</v>
      </c>
      <c r="I124" s="36" t="str">
        <f>VLOOKUP(Invoices[[#This Row],[Part  '#]],Products[[#All],[Part Number]:[Product Line]],3,)</f>
        <v>Accessories</v>
      </c>
      <c r="J124" s="4" t="s">
        <v>28</v>
      </c>
      <c r="K124" s="4">
        <v>4</v>
      </c>
      <c r="L124" s="21">
        <v>40</v>
      </c>
      <c r="M124" s="29" cm="1">
        <f t="array" ref="M124">_xlfn.IFS(Invoices[[#This Row],[Document Number]]="Invoice", -Invoices[[#This Row],[Unit Price]], TRUE, Invoices[[#This Row],[Unit Price]])</f>
        <v>40</v>
      </c>
      <c r="N124" t="str" cm="1">
        <f t="array" ref="N124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24">
        <f>VLOOKUP(Invoices[[#This Row],[Part  '#]],Products[#All],4,FALSE)</f>
        <v>12.33</v>
      </c>
      <c r="P124" s="31">
        <f>Invoices[[#This Row],[Quantity]]*Invoices[[#This Row],[New Unit Proce ]]</f>
        <v>160</v>
      </c>
      <c r="Q124" s="31">
        <f>Invoices[[#This Row],[Quantity]]*Invoices[[#This Row],[Product Money ]]</f>
        <v>49.32</v>
      </c>
      <c r="R124" s="32">
        <f>Invoices[[#This Row],[Revenue]]-Invoices[[#This Row],[Cost]]</f>
        <v>110.68</v>
      </c>
      <c r="S124" s="40">
        <f>Invoices[[#This Row],[Profit]]/Invoices[[#This Row],[Revenue]]</f>
        <v>0.69175000000000009</v>
      </c>
    </row>
    <row r="125" spans="1:19" x14ac:dyDescent="0.35">
      <c r="A125" s="18" t="s">
        <v>9</v>
      </c>
      <c r="B125" s="4">
        <v>22836</v>
      </c>
      <c r="C125" s="14">
        <v>41387</v>
      </c>
      <c r="D125" s="8">
        <v>110</v>
      </c>
      <c r="E125" s="9" t="s">
        <v>52</v>
      </c>
      <c r="F125" s="33" t="str">
        <f>VLOOKUP(Invoices[[#This Row],[Customer Name]],Customers[[#All],[Customer Name]:[Type]],2,)</f>
        <v>Alabama</v>
      </c>
      <c r="G125" s="9" t="str">
        <f>VLOOKUP(Invoices[[#This Row],[Customer Name]],Customers[[#All],[Customer Name]:[Type]],3,)</f>
        <v>Automotive</v>
      </c>
      <c r="H125" s="4" t="s">
        <v>11</v>
      </c>
      <c r="I125" s="36" t="str">
        <f>VLOOKUP(Invoices[[#This Row],[Part  '#]],Products[[#All],[Part Number]:[Product Line]],3,)</f>
        <v>Consumables</v>
      </c>
      <c r="J125" s="4" t="s">
        <v>12</v>
      </c>
      <c r="K125" s="4">
        <v>20</v>
      </c>
      <c r="L125" s="21">
        <v>20</v>
      </c>
      <c r="M125" s="29" cm="1">
        <f t="array" ref="M125">_xlfn.IFS(Invoices[[#This Row],[Document Number]]="Invoice", -Invoices[[#This Row],[Unit Price]], TRUE, Invoices[[#This Row],[Unit Price]])</f>
        <v>20</v>
      </c>
      <c r="N125" t="str" cm="1">
        <f t="array" ref="N125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25">
        <f>VLOOKUP(Invoices[[#This Row],[Part  '#]],Products[#All],4,FALSE)</f>
        <v>4.58</v>
      </c>
      <c r="P125" s="31">
        <f>Invoices[[#This Row],[Quantity]]*Invoices[[#This Row],[New Unit Proce ]]</f>
        <v>400</v>
      </c>
      <c r="Q125" s="31">
        <f>Invoices[[#This Row],[Quantity]]*Invoices[[#This Row],[Product Money ]]</f>
        <v>91.6</v>
      </c>
      <c r="R125" s="32">
        <f>Invoices[[#This Row],[Revenue]]-Invoices[[#This Row],[Cost]]</f>
        <v>308.39999999999998</v>
      </c>
      <c r="S125" s="40">
        <f>Invoices[[#This Row],[Profit]]/Invoices[[#This Row],[Revenue]]</f>
        <v>0.77099999999999991</v>
      </c>
    </row>
    <row r="126" spans="1:19" x14ac:dyDescent="0.35">
      <c r="A126" s="18" t="s">
        <v>9</v>
      </c>
      <c r="B126" s="4">
        <v>22837</v>
      </c>
      <c r="C126" s="14">
        <v>41395</v>
      </c>
      <c r="D126" s="8">
        <v>101</v>
      </c>
      <c r="E126" s="9" t="s">
        <v>20</v>
      </c>
      <c r="F126" s="33" t="str">
        <f>VLOOKUP(Invoices[[#This Row],[Customer Name]],Customers[[#All],[Customer Name]:[Type]],2,)</f>
        <v>Georgia</v>
      </c>
      <c r="G126" s="9" t="str">
        <f>VLOOKUP(Invoices[[#This Row],[Customer Name]],Customers[[#All],[Customer Name]:[Type]],3,)</f>
        <v>Automotive</v>
      </c>
      <c r="H126" s="4" t="s">
        <v>16</v>
      </c>
      <c r="I126" s="36" t="str">
        <f>VLOOKUP(Invoices[[#This Row],[Part  '#]],Products[[#All],[Part Number]:[Product Line]],3,)</f>
        <v>Consumables</v>
      </c>
      <c r="J126" s="4" t="s">
        <v>17</v>
      </c>
      <c r="K126" s="4">
        <v>120</v>
      </c>
      <c r="L126" s="21">
        <v>24</v>
      </c>
      <c r="M126" s="29" cm="1">
        <f t="array" ref="M126">_xlfn.IFS(Invoices[[#This Row],[Document Number]]="Invoice", -Invoices[[#This Row],[Unit Price]], TRUE, Invoices[[#This Row],[Unit Price]])</f>
        <v>24</v>
      </c>
      <c r="N126" t="str" cm="1">
        <f t="array" ref="N126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26">
        <f>VLOOKUP(Invoices[[#This Row],[Part  '#]],Products[#All],4,FALSE)</f>
        <v>6.9</v>
      </c>
      <c r="P126" s="31">
        <f>Invoices[[#This Row],[Quantity]]*Invoices[[#This Row],[New Unit Proce ]]</f>
        <v>2880</v>
      </c>
      <c r="Q126" s="31">
        <f>Invoices[[#This Row],[Quantity]]*Invoices[[#This Row],[Product Money ]]</f>
        <v>828</v>
      </c>
      <c r="R126" s="32">
        <f>Invoices[[#This Row],[Revenue]]-Invoices[[#This Row],[Cost]]</f>
        <v>2052</v>
      </c>
      <c r="S126" s="40">
        <f>Invoices[[#This Row],[Profit]]/Invoices[[#This Row],[Revenue]]</f>
        <v>0.71250000000000002</v>
      </c>
    </row>
    <row r="127" spans="1:19" x14ac:dyDescent="0.35">
      <c r="A127" s="18" t="s">
        <v>9</v>
      </c>
      <c r="B127" s="4">
        <v>22837</v>
      </c>
      <c r="C127" s="14">
        <v>41395</v>
      </c>
      <c r="D127" s="8">
        <v>101</v>
      </c>
      <c r="E127" s="9" t="s">
        <v>20</v>
      </c>
      <c r="F127" s="33" t="str">
        <f>VLOOKUP(Invoices[[#This Row],[Customer Name]],Customers[[#All],[Customer Name]:[Type]],2,)</f>
        <v>Georgia</v>
      </c>
      <c r="G127" s="9" t="str">
        <f>VLOOKUP(Invoices[[#This Row],[Customer Name]],Customers[[#All],[Customer Name]:[Type]],3,)</f>
        <v>Automotive</v>
      </c>
      <c r="H127" s="4" t="s">
        <v>13</v>
      </c>
      <c r="I127" s="36" t="str">
        <f>VLOOKUP(Invoices[[#This Row],[Part  '#]],Products[[#All],[Part Number]:[Product Line]],3,)</f>
        <v>Consumables</v>
      </c>
      <c r="J127" s="4" t="s">
        <v>14</v>
      </c>
      <c r="K127" s="4">
        <v>12</v>
      </c>
      <c r="L127" s="21">
        <v>70</v>
      </c>
      <c r="M127" s="29" cm="1">
        <f t="array" ref="M127">_xlfn.IFS(Invoices[[#This Row],[Document Number]]="Invoice", -Invoices[[#This Row],[Unit Price]], TRUE, Invoices[[#This Row],[Unit Price]])</f>
        <v>70</v>
      </c>
      <c r="N127" t="str" cm="1">
        <f t="array" ref="N127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27">
        <f>VLOOKUP(Invoices[[#This Row],[Part  '#]],Products[#All],4,FALSE)</f>
        <v>13.92</v>
      </c>
      <c r="P127" s="31">
        <f>Invoices[[#This Row],[Quantity]]*Invoices[[#This Row],[New Unit Proce ]]</f>
        <v>840</v>
      </c>
      <c r="Q127" s="31">
        <f>Invoices[[#This Row],[Quantity]]*Invoices[[#This Row],[Product Money ]]</f>
        <v>167.04</v>
      </c>
      <c r="R127" s="32">
        <f>Invoices[[#This Row],[Revenue]]-Invoices[[#This Row],[Cost]]</f>
        <v>672.96</v>
      </c>
      <c r="S127" s="40">
        <f>Invoices[[#This Row],[Profit]]/Invoices[[#This Row],[Revenue]]</f>
        <v>0.80114285714285716</v>
      </c>
    </row>
    <row r="128" spans="1:19" x14ac:dyDescent="0.35">
      <c r="A128" s="18" t="s">
        <v>9</v>
      </c>
      <c r="B128" s="4">
        <v>22838</v>
      </c>
      <c r="C128" s="14">
        <v>41395</v>
      </c>
      <c r="D128" s="8">
        <v>106</v>
      </c>
      <c r="E128" s="9" t="s">
        <v>10</v>
      </c>
      <c r="F128" s="33" t="str">
        <f>VLOOKUP(Invoices[[#This Row],[Customer Name]],Customers[[#All],[Customer Name]:[Type]],2,)</f>
        <v>Tennessee</v>
      </c>
      <c r="G128" s="9" t="str">
        <f>VLOOKUP(Invoices[[#This Row],[Customer Name]],Customers[[#All],[Customer Name]:[Type]],3,)</f>
        <v>Automotive</v>
      </c>
      <c r="H128" s="4" t="s">
        <v>11</v>
      </c>
      <c r="I128" s="36" t="str">
        <f>VLOOKUP(Invoices[[#This Row],[Part  '#]],Products[[#All],[Part Number]:[Product Line]],3,)</f>
        <v>Consumables</v>
      </c>
      <c r="J128" s="4" t="s">
        <v>12</v>
      </c>
      <c r="K128" s="4">
        <v>80</v>
      </c>
      <c r="L128" s="21">
        <v>18</v>
      </c>
      <c r="M128" s="29" cm="1">
        <f t="array" ref="M128">_xlfn.IFS(Invoices[[#This Row],[Document Number]]="Invoice", -Invoices[[#This Row],[Unit Price]], TRUE, Invoices[[#This Row],[Unit Price]])</f>
        <v>18</v>
      </c>
      <c r="N128" t="str" cm="1">
        <f t="array" ref="N128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28">
        <f>VLOOKUP(Invoices[[#This Row],[Part  '#]],Products[#All],4,FALSE)</f>
        <v>4.58</v>
      </c>
      <c r="P128" s="31">
        <f>Invoices[[#This Row],[Quantity]]*Invoices[[#This Row],[New Unit Proce ]]</f>
        <v>1440</v>
      </c>
      <c r="Q128" s="31">
        <f>Invoices[[#This Row],[Quantity]]*Invoices[[#This Row],[Product Money ]]</f>
        <v>366.4</v>
      </c>
      <c r="R128" s="32">
        <f>Invoices[[#This Row],[Revenue]]-Invoices[[#This Row],[Cost]]</f>
        <v>1073.5999999999999</v>
      </c>
      <c r="S128" s="40">
        <f>Invoices[[#This Row],[Profit]]/Invoices[[#This Row],[Revenue]]</f>
        <v>0.74555555555555553</v>
      </c>
    </row>
    <row r="129" spans="1:19" x14ac:dyDescent="0.35">
      <c r="A129" s="18" t="s">
        <v>9</v>
      </c>
      <c r="B129" s="4">
        <v>22838</v>
      </c>
      <c r="C129" s="14">
        <v>41395</v>
      </c>
      <c r="D129" s="8">
        <v>106</v>
      </c>
      <c r="E129" s="9" t="s">
        <v>10</v>
      </c>
      <c r="F129" s="33" t="str">
        <f>VLOOKUP(Invoices[[#This Row],[Customer Name]],Customers[[#All],[Customer Name]:[Type]],2,)</f>
        <v>Tennessee</v>
      </c>
      <c r="G129" s="9" t="str">
        <f>VLOOKUP(Invoices[[#This Row],[Customer Name]],Customers[[#All],[Customer Name]:[Type]],3,)</f>
        <v>Automotive</v>
      </c>
      <c r="H129" s="4" t="s">
        <v>13</v>
      </c>
      <c r="I129" s="36" t="str">
        <f>VLOOKUP(Invoices[[#This Row],[Part  '#]],Products[[#All],[Part Number]:[Product Line]],3,)</f>
        <v>Consumables</v>
      </c>
      <c r="J129" s="4" t="s">
        <v>14</v>
      </c>
      <c r="K129" s="4">
        <v>20</v>
      </c>
      <c r="L129" s="21">
        <v>70</v>
      </c>
      <c r="M129" s="29" cm="1">
        <f t="array" ref="M129">_xlfn.IFS(Invoices[[#This Row],[Document Number]]="Invoice", -Invoices[[#This Row],[Unit Price]], TRUE, Invoices[[#This Row],[Unit Price]])</f>
        <v>70</v>
      </c>
      <c r="N129" t="str" cm="1">
        <f t="array" ref="N129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29">
        <f>VLOOKUP(Invoices[[#This Row],[Part  '#]],Products[#All],4,FALSE)</f>
        <v>13.92</v>
      </c>
      <c r="P129" s="31">
        <f>Invoices[[#This Row],[Quantity]]*Invoices[[#This Row],[New Unit Proce ]]</f>
        <v>1400</v>
      </c>
      <c r="Q129" s="31">
        <f>Invoices[[#This Row],[Quantity]]*Invoices[[#This Row],[Product Money ]]</f>
        <v>278.39999999999998</v>
      </c>
      <c r="R129" s="32">
        <f>Invoices[[#This Row],[Revenue]]-Invoices[[#This Row],[Cost]]</f>
        <v>1121.5999999999999</v>
      </c>
      <c r="S129" s="40">
        <f>Invoices[[#This Row],[Profit]]/Invoices[[#This Row],[Revenue]]</f>
        <v>0.80114285714285705</v>
      </c>
    </row>
    <row r="130" spans="1:19" x14ac:dyDescent="0.35">
      <c r="A130" s="18" t="s">
        <v>9</v>
      </c>
      <c r="B130" s="4">
        <v>22839</v>
      </c>
      <c r="C130" s="14">
        <v>41395</v>
      </c>
      <c r="D130" s="8">
        <v>107</v>
      </c>
      <c r="E130" s="9" t="s">
        <v>15</v>
      </c>
      <c r="F130" s="33" t="str">
        <f>VLOOKUP(Invoices[[#This Row],[Customer Name]],Customers[[#All],[Customer Name]:[Type]],2,)</f>
        <v>Georgia</v>
      </c>
      <c r="G130" s="9" t="str">
        <f>VLOOKUP(Invoices[[#This Row],[Customer Name]],Customers[[#All],[Customer Name]:[Type]],3,)</f>
        <v>Financial</v>
      </c>
      <c r="H130" s="4" t="s">
        <v>16</v>
      </c>
      <c r="I130" s="36" t="str">
        <f>VLOOKUP(Invoices[[#This Row],[Part  '#]],Products[[#All],[Part Number]:[Product Line]],3,)</f>
        <v>Consumables</v>
      </c>
      <c r="J130" s="4" t="s">
        <v>17</v>
      </c>
      <c r="K130" s="4">
        <v>10</v>
      </c>
      <c r="L130" s="21">
        <v>30</v>
      </c>
      <c r="M130" s="29" cm="1">
        <f t="array" ref="M130">_xlfn.IFS(Invoices[[#This Row],[Document Number]]="Invoice", -Invoices[[#This Row],[Unit Price]], TRUE, Invoices[[#This Row],[Unit Price]])</f>
        <v>30</v>
      </c>
      <c r="N130" t="str" cm="1">
        <f t="array" ref="N130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30">
        <f>VLOOKUP(Invoices[[#This Row],[Part  '#]],Products[#All],4,FALSE)</f>
        <v>6.9</v>
      </c>
      <c r="P130" s="31">
        <f>Invoices[[#This Row],[Quantity]]*Invoices[[#This Row],[New Unit Proce ]]</f>
        <v>300</v>
      </c>
      <c r="Q130" s="31">
        <f>Invoices[[#This Row],[Quantity]]*Invoices[[#This Row],[Product Money ]]</f>
        <v>69</v>
      </c>
      <c r="R130" s="32">
        <f>Invoices[[#This Row],[Revenue]]-Invoices[[#This Row],[Cost]]</f>
        <v>231</v>
      </c>
      <c r="S130" s="40">
        <f>Invoices[[#This Row],[Profit]]/Invoices[[#This Row],[Revenue]]</f>
        <v>0.77</v>
      </c>
    </row>
    <row r="131" spans="1:19" x14ac:dyDescent="0.35">
      <c r="A131" s="18" t="s">
        <v>9</v>
      </c>
      <c r="B131" s="4">
        <v>22839</v>
      </c>
      <c r="C131" s="14">
        <v>41395</v>
      </c>
      <c r="D131" s="8">
        <v>107</v>
      </c>
      <c r="E131" s="9" t="s">
        <v>15</v>
      </c>
      <c r="F131" s="33" t="str">
        <f>VLOOKUP(Invoices[[#This Row],[Customer Name]],Customers[[#All],[Customer Name]:[Type]],2,)</f>
        <v>Georgia</v>
      </c>
      <c r="G131" s="9" t="str">
        <f>VLOOKUP(Invoices[[#This Row],[Customer Name]],Customers[[#All],[Customer Name]:[Type]],3,)</f>
        <v>Financial</v>
      </c>
      <c r="H131" s="4" t="s">
        <v>13</v>
      </c>
      <c r="I131" s="36" t="str">
        <f>VLOOKUP(Invoices[[#This Row],[Part  '#]],Products[[#All],[Part Number]:[Product Line]],3,)</f>
        <v>Consumables</v>
      </c>
      <c r="J131" s="4" t="s">
        <v>14</v>
      </c>
      <c r="K131" s="4">
        <v>2</v>
      </c>
      <c r="L131" s="21">
        <v>70</v>
      </c>
      <c r="M131" s="29" cm="1">
        <f t="array" ref="M131">_xlfn.IFS(Invoices[[#This Row],[Document Number]]="Invoice", -Invoices[[#This Row],[Unit Price]], TRUE, Invoices[[#This Row],[Unit Price]])</f>
        <v>70</v>
      </c>
      <c r="N131" t="str" cm="1">
        <f t="array" ref="N131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31">
        <f>VLOOKUP(Invoices[[#This Row],[Part  '#]],Products[#All],4,FALSE)</f>
        <v>13.92</v>
      </c>
      <c r="P131" s="31">
        <f>Invoices[[#This Row],[Quantity]]*Invoices[[#This Row],[New Unit Proce ]]</f>
        <v>140</v>
      </c>
      <c r="Q131" s="31">
        <f>Invoices[[#This Row],[Quantity]]*Invoices[[#This Row],[Product Money ]]</f>
        <v>27.84</v>
      </c>
      <c r="R131" s="32">
        <f>Invoices[[#This Row],[Revenue]]-Invoices[[#This Row],[Cost]]</f>
        <v>112.16</v>
      </c>
      <c r="S131" s="40">
        <f>Invoices[[#This Row],[Profit]]/Invoices[[#This Row],[Revenue]]</f>
        <v>0.80114285714285716</v>
      </c>
    </row>
    <row r="132" spans="1:19" x14ac:dyDescent="0.35">
      <c r="A132" s="18" t="s">
        <v>9</v>
      </c>
      <c r="B132" s="4">
        <v>22840</v>
      </c>
      <c r="C132" s="14">
        <v>41395</v>
      </c>
      <c r="D132" s="8">
        <v>112</v>
      </c>
      <c r="E132" s="9" t="s">
        <v>19</v>
      </c>
      <c r="F132" s="33" t="str">
        <f>VLOOKUP(Invoices[[#This Row],[Customer Name]],Customers[[#All],[Customer Name]:[Type]],2,)</f>
        <v>Georgia</v>
      </c>
      <c r="G132" s="9" t="str">
        <f>VLOOKUP(Invoices[[#This Row],[Customer Name]],Customers[[#All],[Customer Name]:[Type]],3,)</f>
        <v>Financial</v>
      </c>
      <c r="H132" s="4" t="s">
        <v>13</v>
      </c>
      <c r="I132" s="36" t="str">
        <f>VLOOKUP(Invoices[[#This Row],[Part  '#]],Products[[#All],[Part Number]:[Product Line]],3,)</f>
        <v>Consumables</v>
      </c>
      <c r="J132" s="4" t="s">
        <v>14</v>
      </c>
      <c r="K132" s="4">
        <v>5</v>
      </c>
      <c r="L132" s="21">
        <v>70</v>
      </c>
      <c r="M132" s="29" cm="1">
        <f t="array" ref="M132">_xlfn.IFS(Invoices[[#This Row],[Document Number]]="Invoice", -Invoices[[#This Row],[Unit Price]], TRUE, Invoices[[#This Row],[Unit Price]])</f>
        <v>70</v>
      </c>
      <c r="N132" t="str" cm="1">
        <f t="array" ref="N132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32">
        <f>VLOOKUP(Invoices[[#This Row],[Part  '#]],Products[#All],4,FALSE)</f>
        <v>13.92</v>
      </c>
      <c r="P132" s="31">
        <f>Invoices[[#This Row],[Quantity]]*Invoices[[#This Row],[New Unit Proce ]]</f>
        <v>350</v>
      </c>
      <c r="Q132" s="31">
        <f>Invoices[[#This Row],[Quantity]]*Invoices[[#This Row],[Product Money ]]</f>
        <v>69.599999999999994</v>
      </c>
      <c r="R132" s="32">
        <f>Invoices[[#This Row],[Revenue]]-Invoices[[#This Row],[Cost]]</f>
        <v>280.39999999999998</v>
      </c>
      <c r="S132" s="40">
        <f>Invoices[[#This Row],[Profit]]/Invoices[[#This Row],[Revenue]]</f>
        <v>0.80114285714285705</v>
      </c>
    </row>
    <row r="133" spans="1:19" x14ac:dyDescent="0.35">
      <c r="A133" s="18" t="s">
        <v>9</v>
      </c>
      <c r="B133" s="4">
        <v>22840</v>
      </c>
      <c r="C133" s="14">
        <v>41395</v>
      </c>
      <c r="D133" s="8">
        <v>112</v>
      </c>
      <c r="E133" s="9" t="s">
        <v>19</v>
      </c>
      <c r="F133" s="33" t="str">
        <f>VLOOKUP(Invoices[[#This Row],[Customer Name]],Customers[[#All],[Customer Name]:[Type]],2,)</f>
        <v>Georgia</v>
      </c>
      <c r="G133" s="9" t="str">
        <f>VLOOKUP(Invoices[[#This Row],[Customer Name]],Customers[[#All],[Customer Name]:[Type]],3,)</f>
        <v>Financial</v>
      </c>
      <c r="H133" s="4" t="s">
        <v>16</v>
      </c>
      <c r="I133" s="36" t="str">
        <f>VLOOKUP(Invoices[[#This Row],[Part  '#]],Products[[#All],[Part Number]:[Product Line]],3,)</f>
        <v>Consumables</v>
      </c>
      <c r="J133" s="4" t="s">
        <v>17</v>
      </c>
      <c r="K133" s="4">
        <v>5</v>
      </c>
      <c r="L133" s="21">
        <v>30</v>
      </c>
      <c r="M133" s="29" cm="1">
        <f t="array" ref="M133">_xlfn.IFS(Invoices[[#This Row],[Document Number]]="Invoice", -Invoices[[#This Row],[Unit Price]], TRUE, Invoices[[#This Row],[Unit Price]])</f>
        <v>30</v>
      </c>
      <c r="N133" t="str" cm="1">
        <f t="array" ref="N133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33">
        <f>VLOOKUP(Invoices[[#This Row],[Part  '#]],Products[#All],4,FALSE)</f>
        <v>6.9</v>
      </c>
      <c r="P133" s="31">
        <f>Invoices[[#This Row],[Quantity]]*Invoices[[#This Row],[New Unit Proce ]]</f>
        <v>150</v>
      </c>
      <c r="Q133" s="31">
        <f>Invoices[[#This Row],[Quantity]]*Invoices[[#This Row],[Product Money ]]</f>
        <v>34.5</v>
      </c>
      <c r="R133" s="32">
        <f>Invoices[[#This Row],[Revenue]]-Invoices[[#This Row],[Cost]]</f>
        <v>115.5</v>
      </c>
      <c r="S133" s="40">
        <f>Invoices[[#This Row],[Profit]]/Invoices[[#This Row],[Revenue]]</f>
        <v>0.77</v>
      </c>
    </row>
    <row r="134" spans="1:19" x14ac:dyDescent="0.35">
      <c r="A134" s="18" t="s">
        <v>9</v>
      </c>
      <c r="B134" s="4">
        <v>22841</v>
      </c>
      <c r="C134" s="14">
        <v>41395</v>
      </c>
      <c r="D134" s="8">
        <v>113</v>
      </c>
      <c r="E134" s="9" t="s">
        <v>31</v>
      </c>
      <c r="F134" s="33" t="str">
        <f>VLOOKUP(Invoices[[#This Row],[Customer Name]],Customers[[#All],[Customer Name]:[Type]],2,)</f>
        <v>Georgia</v>
      </c>
      <c r="G134" s="9" t="str">
        <f>VLOOKUP(Invoices[[#This Row],[Customer Name]],Customers[[#All],[Customer Name]:[Type]],3,)</f>
        <v>Financial</v>
      </c>
      <c r="H134" s="4" t="s">
        <v>16</v>
      </c>
      <c r="I134" s="36" t="str">
        <f>VLOOKUP(Invoices[[#This Row],[Part  '#]],Products[[#All],[Part Number]:[Product Line]],3,)</f>
        <v>Consumables</v>
      </c>
      <c r="J134" s="4" t="s">
        <v>17</v>
      </c>
      <c r="K134" s="4">
        <v>250</v>
      </c>
      <c r="L134" s="21">
        <v>24</v>
      </c>
      <c r="M134" s="29" cm="1">
        <f t="array" ref="M134">_xlfn.IFS(Invoices[[#This Row],[Document Number]]="Invoice", -Invoices[[#This Row],[Unit Price]], TRUE, Invoices[[#This Row],[Unit Price]])</f>
        <v>24</v>
      </c>
      <c r="N134" t="str" cm="1">
        <f t="array" ref="N134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34">
        <f>VLOOKUP(Invoices[[#This Row],[Part  '#]],Products[#All],4,FALSE)</f>
        <v>6.9</v>
      </c>
      <c r="P134" s="31">
        <f>Invoices[[#This Row],[Quantity]]*Invoices[[#This Row],[New Unit Proce ]]</f>
        <v>6000</v>
      </c>
      <c r="Q134" s="31">
        <f>Invoices[[#This Row],[Quantity]]*Invoices[[#This Row],[Product Money ]]</f>
        <v>1725</v>
      </c>
      <c r="R134" s="32">
        <f>Invoices[[#This Row],[Revenue]]-Invoices[[#This Row],[Cost]]</f>
        <v>4275</v>
      </c>
      <c r="S134" s="40">
        <f>Invoices[[#This Row],[Profit]]/Invoices[[#This Row],[Revenue]]</f>
        <v>0.71250000000000002</v>
      </c>
    </row>
    <row r="135" spans="1:19" x14ac:dyDescent="0.35">
      <c r="A135" s="18" t="s">
        <v>9</v>
      </c>
      <c r="B135" s="4">
        <v>22841</v>
      </c>
      <c r="C135" s="14">
        <v>41395</v>
      </c>
      <c r="D135" s="8">
        <v>113</v>
      </c>
      <c r="E135" s="9" t="s">
        <v>31</v>
      </c>
      <c r="F135" s="33" t="str">
        <f>VLOOKUP(Invoices[[#This Row],[Customer Name]],Customers[[#All],[Customer Name]:[Type]],2,)</f>
        <v>Georgia</v>
      </c>
      <c r="G135" s="9" t="str">
        <f>VLOOKUP(Invoices[[#This Row],[Customer Name]],Customers[[#All],[Customer Name]:[Type]],3,)</f>
        <v>Financial</v>
      </c>
      <c r="H135" s="4" t="s">
        <v>13</v>
      </c>
      <c r="I135" s="36" t="str">
        <f>VLOOKUP(Invoices[[#This Row],[Part  '#]],Products[[#All],[Part Number]:[Product Line]],3,)</f>
        <v>Consumables</v>
      </c>
      <c r="J135" s="4" t="s">
        <v>14</v>
      </c>
      <c r="K135" s="4">
        <v>50</v>
      </c>
      <c r="L135" s="21">
        <v>70</v>
      </c>
      <c r="M135" s="29" cm="1">
        <f t="array" ref="M135">_xlfn.IFS(Invoices[[#This Row],[Document Number]]="Invoice", -Invoices[[#This Row],[Unit Price]], TRUE, Invoices[[#This Row],[Unit Price]])</f>
        <v>70</v>
      </c>
      <c r="N135" t="str" cm="1">
        <f t="array" ref="N135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35">
        <f>VLOOKUP(Invoices[[#This Row],[Part  '#]],Products[#All],4,FALSE)</f>
        <v>13.92</v>
      </c>
      <c r="P135" s="31">
        <f>Invoices[[#This Row],[Quantity]]*Invoices[[#This Row],[New Unit Proce ]]</f>
        <v>3500</v>
      </c>
      <c r="Q135" s="31">
        <f>Invoices[[#This Row],[Quantity]]*Invoices[[#This Row],[Product Money ]]</f>
        <v>696</v>
      </c>
      <c r="R135" s="32">
        <f>Invoices[[#This Row],[Revenue]]-Invoices[[#This Row],[Cost]]</f>
        <v>2804</v>
      </c>
      <c r="S135" s="40">
        <f>Invoices[[#This Row],[Profit]]/Invoices[[#This Row],[Revenue]]</f>
        <v>0.80114285714285716</v>
      </c>
    </row>
    <row r="136" spans="1:19" x14ac:dyDescent="0.35">
      <c r="A136" s="18" t="s">
        <v>9</v>
      </c>
      <c r="B136" s="4">
        <v>22842</v>
      </c>
      <c r="C136" s="14">
        <v>41395</v>
      </c>
      <c r="D136" s="8">
        <v>117</v>
      </c>
      <c r="E136" s="9" t="s">
        <v>18</v>
      </c>
      <c r="F136" s="33" t="str">
        <f>VLOOKUP(Invoices[[#This Row],[Customer Name]],Customers[[#All],[Customer Name]:[Type]],2,)</f>
        <v>Georgia</v>
      </c>
      <c r="G136" s="9" t="str">
        <f>VLOOKUP(Invoices[[#This Row],[Customer Name]],Customers[[#All],[Customer Name]:[Type]],3,)</f>
        <v>Automotive</v>
      </c>
      <c r="H136" s="4" t="s">
        <v>13</v>
      </c>
      <c r="I136" s="36" t="str">
        <f>VLOOKUP(Invoices[[#This Row],[Part  '#]],Products[[#All],[Part Number]:[Product Line]],3,)</f>
        <v>Consumables</v>
      </c>
      <c r="J136" s="4" t="s">
        <v>14</v>
      </c>
      <c r="K136" s="4">
        <v>10</v>
      </c>
      <c r="L136" s="21">
        <v>70</v>
      </c>
      <c r="M136" s="29" cm="1">
        <f t="array" ref="M136">_xlfn.IFS(Invoices[[#This Row],[Document Number]]="Invoice", -Invoices[[#This Row],[Unit Price]], TRUE, Invoices[[#This Row],[Unit Price]])</f>
        <v>70</v>
      </c>
      <c r="N136" t="str" cm="1">
        <f t="array" ref="N136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36">
        <f>VLOOKUP(Invoices[[#This Row],[Part  '#]],Products[#All],4,FALSE)</f>
        <v>13.92</v>
      </c>
      <c r="P136" s="31">
        <f>Invoices[[#This Row],[Quantity]]*Invoices[[#This Row],[New Unit Proce ]]</f>
        <v>700</v>
      </c>
      <c r="Q136" s="31">
        <f>Invoices[[#This Row],[Quantity]]*Invoices[[#This Row],[Product Money ]]</f>
        <v>139.19999999999999</v>
      </c>
      <c r="R136" s="32">
        <f>Invoices[[#This Row],[Revenue]]-Invoices[[#This Row],[Cost]]</f>
        <v>560.79999999999995</v>
      </c>
      <c r="S136" s="40">
        <f>Invoices[[#This Row],[Profit]]/Invoices[[#This Row],[Revenue]]</f>
        <v>0.80114285714285705</v>
      </c>
    </row>
    <row r="137" spans="1:19" x14ac:dyDescent="0.35">
      <c r="A137" s="18" t="s">
        <v>9</v>
      </c>
      <c r="B137" s="4">
        <v>22842</v>
      </c>
      <c r="C137" s="14">
        <v>41395</v>
      </c>
      <c r="D137" s="8">
        <v>117</v>
      </c>
      <c r="E137" s="9" t="s">
        <v>18</v>
      </c>
      <c r="F137" s="33" t="str">
        <f>VLOOKUP(Invoices[[#This Row],[Customer Name]],Customers[[#All],[Customer Name]:[Type]],2,)</f>
        <v>Georgia</v>
      </c>
      <c r="G137" s="9" t="str">
        <f>VLOOKUP(Invoices[[#This Row],[Customer Name]],Customers[[#All],[Customer Name]:[Type]],3,)</f>
        <v>Automotive</v>
      </c>
      <c r="H137" s="4" t="s">
        <v>16</v>
      </c>
      <c r="I137" s="36" t="str">
        <f>VLOOKUP(Invoices[[#This Row],[Part  '#]],Products[[#All],[Part Number]:[Product Line]],3,)</f>
        <v>Consumables</v>
      </c>
      <c r="J137" s="4" t="s">
        <v>17</v>
      </c>
      <c r="K137" s="4">
        <v>10</v>
      </c>
      <c r="L137" s="21">
        <v>30</v>
      </c>
      <c r="M137" s="29" cm="1">
        <f t="array" ref="M137">_xlfn.IFS(Invoices[[#This Row],[Document Number]]="Invoice", -Invoices[[#This Row],[Unit Price]], TRUE, Invoices[[#This Row],[Unit Price]])</f>
        <v>30</v>
      </c>
      <c r="N137" t="str" cm="1">
        <f t="array" ref="N137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37">
        <f>VLOOKUP(Invoices[[#This Row],[Part  '#]],Products[#All],4,FALSE)</f>
        <v>6.9</v>
      </c>
      <c r="P137" s="31">
        <f>Invoices[[#This Row],[Quantity]]*Invoices[[#This Row],[New Unit Proce ]]</f>
        <v>300</v>
      </c>
      <c r="Q137" s="31">
        <f>Invoices[[#This Row],[Quantity]]*Invoices[[#This Row],[Product Money ]]</f>
        <v>69</v>
      </c>
      <c r="R137" s="32">
        <f>Invoices[[#This Row],[Revenue]]-Invoices[[#This Row],[Cost]]</f>
        <v>231</v>
      </c>
      <c r="S137" s="40">
        <f>Invoices[[#This Row],[Profit]]/Invoices[[#This Row],[Revenue]]</f>
        <v>0.77</v>
      </c>
    </row>
    <row r="138" spans="1:19" x14ac:dyDescent="0.35">
      <c r="A138" s="18" t="s">
        <v>9</v>
      </c>
      <c r="B138" s="4">
        <v>22843</v>
      </c>
      <c r="C138" s="14">
        <v>41396</v>
      </c>
      <c r="D138" s="8">
        <v>116</v>
      </c>
      <c r="E138" s="9" t="s">
        <v>49</v>
      </c>
      <c r="F138" s="33" t="str">
        <f>VLOOKUP(Invoices[[#This Row],[Customer Name]],Customers[[#All],[Customer Name]:[Type]],2,)</f>
        <v>Tennessee</v>
      </c>
      <c r="G138" s="9" t="str">
        <f>VLOOKUP(Invoices[[#This Row],[Customer Name]],Customers[[#All],[Customer Name]:[Type]],3,)</f>
        <v>Automotive</v>
      </c>
      <c r="H138" s="4" t="s">
        <v>32</v>
      </c>
      <c r="I138" s="36" t="str">
        <f>VLOOKUP(Invoices[[#This Row],[Part  '#]],Products[[#All],[Part Number]:[Product Line]],3,)</f>
        <v>Product</v>
      </c>
      <c r="J138" s="4" t="s">
        <v>33</v>
      </c>
      <c r="K138" s="4">
        <v>18</v>
      </c>
      <c r="L138" s="21">
        <v>1500</v>
      </c>
      <c r="M138" s="29" cm="1">
        <f t="array" ref="M138">_xlfn.IFS(Invoices[[#This Row],[Document Number]]="Invoice", -Invoices[[#This Row],[Unit Price]], TRUE, Invoices[[#This Row],[Unit Price]])</f>
        <v>1500</v>
      </c>
      <c r="N138" t="str" cm="1">
        <f t="array" ref="N138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138">
        <f>VLOOKUP(Invoices[[#This Row],[Part  '#]],Products[#All],4,FALSE)</f>
        <v>899.1</v>
      </c>
      <c r="P138" s="31">
        <f>Invoices[[#This Row],[Quantity]]*Invoices[[#This Row],[New Unit Proce ]]</f>
        <v>27000</v>
      </c>
      <c r="Q138" s="31">
        <f>Invoices[[#This Row],[Quantity]]*Invoices[[#This Row],[Product Money ]]</f>
        <v>16183.800000000001</v>
      </c>
      <c r="R138" s="32">
        <f>Invoices[[#This Row],[Revenue]]-Invoices[[#This Row],[Cost]]</f>
        <v>10816.199999999999</v>
      </c>
      <c r="S138" s="40">
        <f>Invoices[[#This Row],[Profit]]/Invoices[[#This Row],[Revenue]]</f>
        <v>0.40059999999999996</v>
      </c>
    </row>
    <row r="139" spans="1:19" x14ac:dyDescent="0.35">
      <c r="A139" s="18" t="s">
        <v>9</v>
      </c>
      <c r="B139" s="4">
        <v>22843</v>
      </c>
      <c r="C139" s="14">
        <v>41396</v>
      </c>
      <c r="D139" s="8">
        <v>116</v>
      </c>
      <c r="E139" s="9" t="s">
        <v>49</v>
      </c>
      <c r="F139" s="33" t="str">
        <f>VLOOKUP(Invoices[[#This Row],[Customer Name]],Customers[[#All],[Customer Name]:[Type]],2,)</f>
        <v>Tennessee</v>
      </c>
      <c r="G139" s="9" t="str">
        <f>VLOOKUP(Invoices[[#This Row],[Customer Name]],Customers[[#All],[Customer Name]:[Type]],3,)</f>
        <v>Automotive</v>
      </c>
      <c r="H139" s="4" t="s">
        <v>23</v>
      </c>
      <c r="I139" s="36" t="str">
        <f>VLOOKUP(Invoices[[#This Row],[Part  '#]],Products[[#All],[Part Number]:[Product Line]],3,)</f>
        <v>Accessories</v>
      </c>
      <c r="J139" s="4" t="s">
        <v>24</v>
      </c>
      <c r="K139" s="4">
        <v>18</v>
      </c>
      <c r="L139" s="21">
        <v>0</v>
      </c>
      <c r="M139" s="29" cm="1">
        <f t="array" ref="M139">_xlfn.IFS(Invoices[[#This Row],[Document Number]]="Invoice", -Invoices[[#This Row],[Unit Price]], TRUE, Invoices[[#This Row],[Unit Price]])</f>
        <v>0</v>
      </c>
      <c r="N139" t="str" cm="1">
        <f t="array" ref="N139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39">
        <f>VLOOKUP(Invoices[[#This Row],[Part  '#]],Products[#All],4,FALSE)</f>
        <v>12.17</v>
      </c>
      <c r="P139" s="31">
        <f>Invoices[[#This Row],[Quantity]]*Invoices[[#This Row],[New Unit Proce ]]</f>
        <v>0</v>
      </c>
      <c r="Q139" s="31">
        <f>Invoices[[#This Row],[Quantity]]*Invoices[[#This Row],[Product Money ]]</f>
        <v>219.06</v>
      </c>
      <c r="R139" s="32">
        <f>Invoices[[#This Row],[Revenue]]-Invoices[[#This Row],[Cost]]</f>
        <v>-219.06</v>
      </c>
      <c r="S139" s="40" t="e">
        <f>Invoices[[#This Row],[Profit]]/Invoices[[#This Row],[Revenue]]</f>
        <v>#DIV/0!</v>
      </c>
    </row>
    <row r="140" spans="1:19" x14ac:dyDescent="0.35">
      <c r="A140" s="18" t="s">
        <v>9</v>
      </c>
      <c r="B140" s="4">
        <v>22843</v>
      </c>
      <c r="C140" s="14">
        <v>41396</v>
      </c>
      <c r="D140" s="8">
        <v>116</v>
      </c>
      <c r="E140" s="9" t="s">
        <v>49</v>
      </c>
      <c r="F140" s="33" t="str">
        <f>VLOOKUP(Invoices[[#This Row],[Customer Name]],Customers[[#All],[Customer Name]:[Type]],2,)</f>
        <v>Tennessee</v>
      </c>
      <c r="G140" s="9" t="str">
        <f>VLOOKUP(Invoices[[#This Row],[Customer Name]],Customers[[#All],[Customer Name]:[Type]],3,)</f>
        <v>Automotive</v>
      </c>
      <c r="H140" s="4" t="s">
        <v>25</v>
      </c>
      <c r="I140" s="36" t="str">
        <f>VLOOKUP(Invoices[[#This Row],[Part  '#]],Products[[#All],[Part Number]:[Product Line]],3,)</f>
        <v>Accessories</v>
      </c>
      <c r="J140" s="4" t="s">
        <v>26</v>
      </c>
      <c r="K140" s="4">
        <v>18</v>
      </c>
      <c r="L140" s="21">
        <v>0</v>
      </c>
      <c r="M140" s="29" cm="1">
        <f t="array" ref="M140">_xlfn.IFS(Invoices[[#This Row],[Document Number]]="Invoice", -Invoices[[#This Row],[Unit Price]], TRUE, Invoices[[#This Row],[Unit Price]])</f>
        <v>0</v>
      </c>
      <c r="N140" t="str" cm="1">
        <f t="array" ref="N140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40">
        <f>VLOOKUP(Invoices[[#This Row],[Part  '#]],Products[#All],4,FALSE)</f>
        <v>8.15</v>
      </c>
      <c r="P140" s="31">
        <f>Invoices[[#This Row],[Quantity]]*Invoices[[#This Row],[New Unit Proce ]]</f>
        <v>0</v>
      </c>
      <c r="Q140" s="31">
        <f>Invoices[[#This Row],[Quantity]]*Invoices[[#This Row],[Product Money ]]</f>
        <v>146.70000000000002</v>
      </c>
      <c r="R140" s="32">
        <f>Invoices[[#This Row],[Revenue]]-Invoices[[#This Row],[Cost]]</f>
        <v>-146.70000000000002</v>
      </c>
      <c r="S140" s="40" t="e">
        <f>Invoices[[#This Row],[Profit]]/Invoices[[#This Row],[Revenue]]</f>
        <v>#DIV/0!</v>
      </c>
    </row>
    <row r="141" spans="1:19" x14ac:dyDescent="0.35">
      <c r="A141" s="18" t="s">
        <v>9</v>
      </c>
      <c r="B141" s="4">
        <v>22843</v>
      </c>
      <c r="C141" s="14">
        <v>41396</v>
      </c>
      <c r="D141" s="8">
        <v>116</v>
      </c>
      <c r="E141" s="9" t="s">
        <v>49</v>
      </c>
      <c r="F141" s="33" t="str">
        <f>VLOOKUP(Invoices[[#This Row],[Customer Name]],Customers[[#All],[Customer Name]:[Type]],2,)</f>
        <v>Tennessee</v>
      </c>
      <c r="G141" s="9" t="str">
        <f>VLOOKUP(Invoices[[#This Row],[Customer Name]],Customers[[#All],[Customer Name]:[Type]],3,)</f>
        <v>Automotive</v>
      </c>
      <c r="H141" s="4" t="s">
        <v>27</v>
      </c>
      <c r="I141" s="36" t="str">
        <f>VLOOKUP(Invoices[[#This Row],[Part  '#]],Products[[#All],[Part Number]:[Product Line]],3,)</f>
        <v>Accessories</v>
      </c>
      <c r="J141" s="4" t="s">
        <v>28</v>
      </c>
      <c r="K141" s="4">
        <v>18</v>
      </c>
      <c r="L141" s="21">
        <v>0</v>
      </c>
      <c r="M141" s="29" cm="1">
        <f t="array" ref="M141">_xlfn.IFS(Invoices[[#This Row],[Document Number]]="Invoice", -Invoices[[#This Row],[Unit Price]], TRUE, Invoices[[#This Row],[Unit Price]])</f>
        <v>0</v>
      </c>
      <c r="N141" t="str" cm="1">
        <f t="array" ref="N141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41">
        <f>VLOOKUP(Invoices[[#This Row],[Part  '#]],Products[#All],4,FALSE)</f>
        <v>12.33</v>
      </c>
      <c r="P141" s="31">
        <f>Invoices[[#This Row],[Quantity]]*Invoices[[#This Row],[New Unit Proce ]]</f>
        <v>0</v>
      </c>
      <c r="Q141" s="31">
        <f>Invoices[[#This Row],[Quantity]]*Invoices[[#This Row],[Product Money ]]</f>
        <v>221.94</v>
      </c>
      <c r="R141" s="32">
        <f>Invoices[[#This Row],[Revenue]]-Invoices[[#This Row],[Cost]]</f>
        <v>-221.94</v>
      </c>
      <c r="S141" s="40" t="e">
        <f>Invoices[[#This Row],[Profit]]/Invoices[[#This Row],[Revenue]]</f>
        <v>#DIV/0!</v>
      </c>
    </row>
    <row r="142" spans="1:19" x14ac:dyDescent="0.35">
      <c r="A142" s="18" t="s">
        <v>9</v>
      </c>
      <c r="B142" s="4">
        <v>22843</v>
      </c>
      <c r="C142" s="14">
        <v>41396</v>
      </c>
      <c r="D142" s="8">
        <v>116</v>
      </c>
      <c r="E142" s="9" t="s">
        <v>49</v>
      </c>
      <c r="F142" s="33" t="str">
        <f>VLOOKUP(Invoices[[#This Row],[Customer Name]],Customers[[#All],[Customer Name]:[Type]],2,)</f>
        <v>Tennessee</v>
      </c>
      <c r="G142" s="9" t="str">
        <f>VLOOKUP(Invoices[[#This Row],[Customer Name]],Customers[[#All],[Customer Name]:[Type]],3,)</f>
        <v>Automotive</v>
      </c>
      <c r="H142" s="4" t="s">
        <v>11</v>
      </c>
      <c r="I142" s="36" t="str">
        <f>VLOOKUP(Invoices[[#This Row],[Part  '#]],Products[[#All],[Part Number]:[Product Line]],3,)</f>
        <v>Consumables</v>
      </c>
      <c r="J142" s="4" t="s">
        <v>12</v>
      </c>
      <c r="K142" s="4">
        <v>100</v>
      </c>
      <c r="L142" s="21">
        <v>16</v>
      </c>
      <c r="M142" s="29" cm="1">
        <f t="array" ref="M142">_xlfn.IFS(Invoices[[#This Row],[Document Number]]="Invoice", -Invoices[[#This Row],[Unit Price]], TRUE, Invoices[[#This Row],[Unit Price]])</f>
        <v>16</v>
      </c>
      <c r="N142" t="str" cm="1">
        <f t="array" ref="N142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42">
        <f>VLOOKUP(Invoices[[#This Row],[Part  '#]],Products[#All],4,FALSE)</f>
        <v>4.58</v>
      </c>
      <c r="P142" s="31">
        <f>Invoices[[#This Row],[Quantity]]*Invoices[[#This Row],[New Unit Proce ]]</f>
        <v>1600</v>
      </c>
      <c r="Q142" s="31">
        <f>Invoices[[#This Row],[Quantity]]*Invoices[[#This Row],[Product Money ]]</f>
        <v>458</v>
      </c>
      <c r="R142" s="32">
        <f>Invoices[[#This Row],[Revenue]]-Invoices[[#This Row],[Cost]]</f>
        <v>1142</v>
      </c>
      <c r="S142" s="40">
        <f>Invoices[[#This Row],[Profit]]/Invoices[[#This Row],[Revenue]]</f>
        <v>0.71375</v>
      </c>
    </row>
    <row r="143" spans="1:19" x14ac:dyDescent="0.35">
      <c r="A143" s="18" t="s">
        <v>9</v>
      </c>
      <c r="B143" s="4">
        <v>22844</v>
      </c>
      <c r="C143" s="14">
        <v>41397</v>
      </c>
      <c r="D143" s="8">
        <v>108</v>
      </c>
      <c r="E143" s="9" t="s">
        <v>53</v>
      </c>
      <c r="F143" s="33" t="str">
        <f>VLOOKUP(Invoices[[#This Row],[Customer Name]],Customers[[#All],[Customer Name]:[Type]],2,)</f>
        <v>Florida</v>
      </c>
      <c r="G143" s="9" t="str">
        <f>VLOOKUP(Invoices[[#This Row],[Customer Name]],Customers[[#All],[Customer Name]:[Type]],3,)</f>
        <v>Financial</v>
      </c>
      <c r="H143" s="4" t="s">
        <v>54</v>
      </c>
      <c r="I143" s="36" t="str">
        <f>VLOOKUP(Invoices[[#This Row],[Part  '#]],Products[[#All],[Part Number]:[Product Line]],3,)</f>
        <v>Product</v>
      </c>
      <c r="J143" s="4" t="s">
        <v>55</v>
      </c>
      <c r="K143" s="4">
        <v>21</v>
      </c>
      <c r="L143" s="21">
        <v>2400</v>
      </c>
      <c r="M143" s="29" cm="1">
        <f t="array" ref="M143">_xlfn.IFS(Invoices[[#This Row],[Document Number]]="Invoice", -Invoices[[#This Row],[Unit Price]], TRUE, Invoices[[#This Row],[Unit Price]])</f>
        <v>2400</v>
      </c>
      <c r="N143" t="str" cm="1">
        <f t="array" ref="N143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143">
        <f>VLOOKUP(Invoices[[#This Row],[Part  '#]],Products[#All],4,FALSE)</f>
        <v>1320.2</v>
      </c>
      <c r="P143" s="31">
        <f>Invoices[[#This Row],[Quantity]]*Invoices[[#This Row],[New Unit Proce ]]</f>
        <v>50400</v>
      </c>
      <c r="Q143" s="31">
        <f>Invoices[[#This Row],[Quantity]]*Invoices[[#This Row],[Product Money ]]</f>
        <v>27724.2</v>
      </c>
      <c r="R143" s="32">
        <f>Invoices[[#This Row],[Revenue]]-Invoices[[#This Row],[Cost]]</f>
        <v>22675.8</v>
      </c>
      <c r="S143" s="40">
        <f>Invoices[[#This Row],[Profit]]/Invoices[[#This Row],[Revenue]]</f>
        <v>0.44991666666666663</v>
      </c>
    </row>
    <row r="144" spans="1:19" x14ac:dyDescent="0.35">
      <c r="A144" s="18" t="s">
        <v>9</v>
      </c>
      <c r="B144" s="4">
        <v>22844</v>
      </c>
      <c r="C144" s="14">
        <v>41397</v>
      </c>
      <c r="D144" s="8">
        <v>108</v>
      </c>
      <c r="E144" s="9" t="s">
        <v>53</v>
      </c>
      <c r="F144" s="33" t="str">
        <f>VLOOKUP(Invoices[[#This Row],[Customer Name]],Customers[[#All],[Customer Name]:[Type]],2,)</f>
        <v>Florida</v>
      </c>
      <c r="G144" s="9" t="str">
        <f>VLOOKUP(Invoices[[#This Row],[Customer Name]],Customers[[#All],[Customer Name]:[Type]],3,)</f>
        <v>Financial</v>
      </c>
      <c r="H144" s="4" t="s">
        <v>56</v>
      </c>
      <c r="I144" s="36" t="str">
        <f>VLOOKUP(Invoices[[#This Row],[Part  '#]],Products[[#All],[Part Number]:[Product Line]],3,)</f>
        <v>Accessories</v>
      </c>
      <c r="J144" s="4" t="s">
        <v>57</v>
      </c>
      <c r="K144" s="4">
        <v>21</v>
      </c>
      <c r="L144" s="21">
        <v>0</v>
      </c>
      <c r="M144" s="29" cm="1">
        <f t="array" ref="M144">_xlfn.IFS(Invoices[[#This Row],[Document Number]]="Invoice", -Invoices[[#This Row],[Unit Price]], TRUE, Invoices[[#This Row],[Unit Price]])</f>
        <v>0</v>
      </c>
      <c r="N144" t="str" cm="1">
        <f t="array" ref="N144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44">
        <f>VLOOKUP(Invoices[[#This Row],[Part  '#]],Products[#All],4,FALSE)</f>
        <v>8.1</v>
      </c>
      <c r="P144" s="31">
        <f>Invoices[[#This Row],[Quantity]]*Invoices[[#This Row],[New Unit Proce ]]</f>
        <v>0</v>
      </c>
      <c r="Q144" s="31">
        <f>Invoices[[#This Row],[Quantity]]*Invoices[[#This Row],[Product Money ]]</f>
        <v>170.1</v>
      </c>
      <c r="R144" s="32">
        <f>Invoices[[#This Row],[Revenue]]-Invoices[[#This Row],[Cost]]</f>
        <v>-170.1</v>
      </c>
      <c r="S144" s="40" t="e">
        <f>Invoices[[#This Row],[Profit]]/Invoices[[#This Row],[Revenue]]</f>
        <v>#DIV/0!</v>
      </c>
    </row>
    <row r="145" spans="1:19" x14ac:dyDescent="0.35">
      <c r="A145" s="18" t="s">
        <v>9</v>
      </c>
      <c r="B145" s="4">
        <v>22844</v>
      </c>
      <c r="C145" s="14">
        <v>41397</v>
      </c>
      <c r="D145" s="8">
        <v>108</v>
      </c>
      <c r="E145" s="9" t="s">
        <v>53</v>
      </c>
      <c r="F145" s="33" t="str">
        <f>VLOOKUP(Invoices[[#This Row],[Customer Name]],Customers[[#All],[Customer Name]:[Type]],2,)</f>
        <v>Florida</v>
      </c>
      <c r="G145" s="9" t="str">
        <f>VLOOKUP(Invoices[[#This Row],[Customer Name]],Customers[[#All],[Customer Name]:[Type]],3,)</f>
        <v>Financial</v>
      </c>
      <c r="H145" s="4" t="s">
        <v>36</v>
      </c>
      <c r="I145" s="36" t="str">
        <f>VLOOKUP(Invoices[[#This Row],[Part  '#]],Products[[#All],[Part Number]:[Product Line]],3,)</f>
        <v>Accessories</v>
      </c>
      <c r="J145" s="4" t="s">
        <v>37</v>
      </c>
      <c r="K145" s="4">
        <v>21</v>
      </c>
      <c r="L145" s="21">
        <v>0</v>
      </c>
      <c r="M145" s="29" cm="1">
        <f t="array" ref="M145">_xlfn.IFS(Invoices[[#This Row],[Document Number]]="Invoice", -Invoices[[#This Row],[Unit Price]], TRUE, Invoices[[#This Row],[Unit Price]])</f>
        <v>0</v>
      </c>
      <c r="N145" t="str" cm="1">
        <f t="array" ref="N145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45">
        <f>VLOOKUP(Invoices[[#This Row],[Part  '#]],Products[#All],4,FALSE)</f>
        <v>11.59</v>
      </c>
      <c r="P145" s="31">
        <f>Invoices[[#This Row],[Quantity]]*Invoices[[#This Row],[New Unit Proce ]]</f>
        <v>0</v>
      </c>
      <c r="Q145" s="31">
        <f>Invoices[[#This Row],[Quantity]]*Invoices[[#This Row],[Product Money ]]</f>
        <v>243.39</v>
      </c>
      <c r="R145" s="32">
        <f>Invoices[[#This Row],[Revenue]]-Invoices[[#This Row],[Cost]]</f>
        <v>-243.39</v>
      </c>
      <c r="S145" s="40" t="e">
        <f>Invoices[[#This Row],[Profit]]/Invoices[[#This Row],[Revenue]]</f>
        <v>#DIV/0!</v>
      </c>
    </row>
    <row r="146" spans="1:19" x14ac:dyDescent="0.35">
      <c r="A146" s="18" t="s">
        <v>9</v>
      </c>
      <c r="B146" s="4">
        <v>22844</v>
      </c>
      <c r="C146" s="14">
        <v>41397</v>
      </c>
      <c r="D146" s="8">
        <v>108</v>
      </c>
      <c r="E146" s="9" t="s">
        <v>53</v>
      </c>
      <c r="F146" s="33" t="str">
        <f>VLOOKUP(Invoices[[#This Row],[Customer Name]],Customers[[#All],[Customer Name]:[Type]],2,)</f>
        <v>Florida</v>
      </c>
      <c r="G146" s="9" t="str">
        <f>VLOOKUP(Invoices[[#This Row],[Customer Name]],Customers[[#All],[Customer Name]:[Type]],3,)</f>
        <v>Financial</v>
      </c>
      <c r="H146" s="4" t="s">
        <v>42</v>
      </c>
      <c r="I146" s="36" t="str">
        <f>VLOOKUP(Invoices[[#This Row],[Part  '#]],Products[[#All],[Part Number]:[Product Line]],3,)</f>
        <v>Accessories</v>
      </c>
      <c r="J146" s="4" t="s">
        <v>43</v>
      </c>
      <c r="K146" s="4">
        <v>21</v>
      </c>
      <c r="L146" s="21">
        <v>0</v>
      </c>
      <c r="M146" s="29" cm="1">
        <f t="array" ref="M146">_xlfn.IFS(Invoices[[#This Row],[Document Number]]="Invoice", -Invoices[[#This Row],[Unit Price]], TRUE, Invoices[[#This Row],[Unit Price]])</f>
        <v>0</v>
      </c>
      <c r="N146" t="str" cm="1">
        <f t="array" ref="N146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46">
        <f>VLOOKUP(Invoices[[#This Row],[Part  '#]],Products[#All],4,FALSE)</f>
        <v>17.22</v>
      </c>
      <c r="P146" s="31">
        <f>Invoices[[#This Row],[Quantity]]*Invoices[[#This Row],[New Unit Proce ]]</f>
        <v>0</v>
      </c>
      <c r="Q146" s="31">
        <f>Invoices[[#This Row],[Quantity]]*Invoices[[#This Row],[Product Money ]]</f>
        <v>361.62</v>
      </c>
      <c r="R146" s="32">
        <f>Invoices[[#This Row],[Revenue]]-Invoices[[#This Row],[Cost]]</f>
        <v>-361.62</v>
      </c>
      <c r="S146" s="40" t="e">
        <f>Invoices[[#This Row],[Profit]]/Invoices[[#This Row],[Revenue]]</f>
        <v>#DIV/0!</v>
      </c>
    </row>
    <row r="147" spans="1:19" x14ac:dyDescent="0.35">
      <c r="A147" s="18" t="s">
        <v>9</v>
      </c>
      <c r="B147" s="4">
        <v>22844</v>
      </c>
      <c r="C147" s="14">
        <v>41397</v>
      </c>
      <c r="D147" s="8">
        <v>108</v>
      </c>
      <c r="E147" s="9" t="s">
        <v>53</v>
      </c>
      <c r="F147" s="33" t="str">
        <f>VLOOKUP(Invoices[[#This Row],[Customer Name]],Customers[[#All],[Customer Name]:[Type]],2,)</f>
        <v>Florida</v>
      </c>
      <c r="G147" s="9" t="str">
        <f>VLOOKUP(Invoices[[#This Row],[Customer Name]],Customers[[#All],[Customer Name]:[Type]],3,)</f>
        <v>Financial</v>
      </c>
      <c r="H147" s="4" t="s">
        <v>58</v>
      </c>
      <c r="I147" s="36" t="str">
        <f>VLOOKUP(Invoices[[#This Row],[Part  '#]],Products[[#All],[Part Number]:[Product Line]],3,)</f>
        <v>Consumables</v>
      </c>
      <c r="J147" s="4" t="s">
        <v>59</v>
      </c>
      <c r="K147" s="4">
        <v>100</v>
      </c>
      <c r="L147" s="21">
        <v>19.200000000000003</v>
      </c>
      <c r="M147" s="29" cm="1">
        <f t="array" ref="M147">_xlfn.IFS(Invoices[[#This Row],[Document Number]]="Invoice", -Invoices[[#This Row],[Unit Price]], TRUE, Invoices[[#This Row],[Unit Price]])</f>
        <v>19.200000000000003</v>
      </c>
      <c r="N147" t="str" cm="1">
        <f t="array" ref="N147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47">
        <f>VLOOKUP(Invoices[[#This Row],[Part  '#]],Products[#All],4,FALSE)</f>
        <v>7.09</v>
      </c>
      <c r="P147" s="31">
        <f>Invoices[[#This Row],[Quantity]]*Invoices[[#This Row],[New Unit Proce ]]</f>
        <v>1920.0000000000002</v>
      </c>
      <c r="Q147" s="31">
        <f>Invoices[[#This Row],[Quantity]]*Invoices[[#This Row],[Product Money ]]</f>
        <v>709</v>
      </c>
      <c r="R147" s="32">
        <f>Invoices[[#This Row],[Revenue]]-Invoices[[#This Row],[Cost]]</f>
        <v>1211.0000000000002</v>
      </c>
      <c r="S147" s="40">
        <f>Invoices[[#This Row],[Profit]]/Invoices[[#This Row],[Revenue]]</f>
        <v>0.63072916666666667</v>
      </c>
    </row>
    <row r="148" spans="1:19" x14ac:dyDescent="0.35">
      <c r="A148" s="18" t="s">
        <v>9</v>
      </c>
      <c r="B148" s="4">
        <v>22845</v>
      </c>
      <c r="C148" s="14">
        <v>41401</v>
      </c>
      <c r="D148" s="8">
        <v>105</v>
      </c>
      <c r="E148" s="9" t="s">
        <v>60</v>
      </c>
      <c r="F148" s="33" t="str">
        <f>VLOOKUP(Invoices[[#This Row],[Customer Name]],Customers[[#All],[Customer Name]:[Type]],2,)</f>
        <v>South Carolina</v>
      </c>
      <c r="G148" s="9" t="str">
        <f>VLOOKUP(Invoices[[#This Row],[Customer Name]],Customers[[#All],[Customer Name]:[Type]],3,)</f>
        <v>Automotive</v>
      </c>
      <c r="H148" s="4" t="s">
        <v>32</v>
      </c>
      <c r="I148" s="36" t="str">
        <f>VLOOKUP(Invoices[[#This Row],[Part  '#]],Products[[#All],[Part Number]:[Product Line]],3,)</f>
        <v>Product</v>
      </c>
      <c r="J148" s="4" t="s">
        <v>33</v>
      </c>
      <c r="K148" s="4">
        <v>50</v>
      </c>
      <c r="L148" s="21">
        <v>1500</v>
      </c>
      <c r="M148" s="29" cm="1">
        <f t="array" ref="M148">_xlfn.IFS(Invoices[[#This Row],[Document Number]]="Invoice", -Invoices[[#This Row],[Unit Price]], TRUE, Invoices[[#This Row],[Unit Price]])</f>
        <v>1500</v>
      </c>
      <c r="N148" t="str" cm="1">
        <f t="array" ref="N148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148">
        <f>VLOOKUP(Invoices[[#This Row],[Part  '#]],Products[#All],4,FALSE)</f>
        <v>899.1</v>
      </c>
      <c r="P148" s="31">
        <f>Invoices[[#This Row],[Quantity]]*Invoices[[#This Row],[New Unit Proce ]]</f>
        <v>75000</v>
      </c>
      <c r="Q148" s="31">
        <f>Invoices[[#This Row],[Quantity]]*Invoices[[#This Row],[Product Money ]]</f>
        <v>44955</v>
      </c>
      <c r="R148" s="32">
        <f>Invoices[[#This Row],[Revenue]]-Invoices[[#This Row],[Cost]]</f>
        <v>30045</v>
      </c>
      <c r="S148" s="40">
        <f>Invoices[[#This Row],[Profit]]/Invoices[[#This Row],[Revenue]]</f>
        <v>0.40060000000000001</v>
      </c>
    </row>
    <row r="149" spans="1:19" x14ac:dyDescent="0.35">
      <c r="A149" s="18" t="s">
        <v>9</v>
      </c>
      <c r="B149" s="4">
        <v>22845</v>
      </c>
      <c r="C149" s="14">
        <v>41401</v>
      </c>
      <c r="D149" s="8">
        <v>105</v>
      </c>
      <c r="E149" s="9" t="s">
        <v>60</v>
      </c>
      <c r="F149" s="33" t="str">
        <f>VLOOKUP(Invoices[[#This Row],[Customer Name]],Customers[[#All],[Customer Name]:[Type]],2,)</f>
        <v>South Carolina</v>
      </c>
      <c r="G149" s="9" t="str">
        <f>VLOOKUP(Invoices[[#This Row],[Customer Name]],Customers[[#All],[Customer Name]:[Type]],3,)</f>
        <v>Automotive</v>
      </c>
      <c r="H149" s="4" t="s">
        <v>23</v>
      </c>
      <c r="I149" s="36" t="str">
        <f>VLOOKUP(Invoices[[#This Row],[Part  '#]],Products[[#All],[Part Number]:[Product Line]],3,)</f>
        <v>Accessories</v>
      </c>
      <c r="J149" s="4" t="s">
        <v>24</v>
      </c>
      <c r="K149" s="4">
        <v>50</v>
      </c>
      <c r="L149" s="21">
        <v>0</v>
      </c>
      <c r="M149" s="29" cm="1">
        <f t="array" ref="M149">_xlfn.IFS(Invoices[[#This Row],[Document Number]]="Invoice", -Invoices[[#This Row],[Unit Price]], TRUE, Invoices[[#This Row],[Unit Price]])</f>
        <v>0</v>
      </c>
      <c r="N149" t="str" cm="1">
        <f t="array" ref="N149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49">
        <f>VLOOKUP(Invoices[[#This Row],[Part  '#]],Products[#All],4,FALSE)</f>
        <v>12.17</v>
      </c>
      <c r="P149" s="31">
        <f>Invoices[[#This Row],[Quantity]]*Invoices[[#This Row],[New Unit Proce ]]</f>
        <v>0</v>
      </c>
      <c r="Q149" s="31">
        <f>Invoices[[#This Row],[Quantity]]*Invoices[[#This Row],[Product Money ]]</f>
        <v>608.5</v>
      </c>
      <c r="R149" s="32">
        <f>Invoices[[#This Row],[Revenue]]-Invoices[[#This Row],[Cost]]</f>
        <v>-608.5</v>
      </c>
      <c r="S149" s="40" t="e">
        <f>Invoices[[#This Row],[Profit]]/Invoices[[#This Row],[Revenue]]</f>
        <v>#DIV/0!</v>
      </c>
    </row>
    <row r="150" spans="1:19" x14ac:dyDescent="0.35">
      <c r="A150" s="18" t="s">
        <v>9</v>
      </c>
      <c r="B150" s="4">
        <v>22845</v>
      </c>
      <c r="C150" s="14">
        <v>41401</v>
      </c>
      <c r="D150" s="8">
        <v>105</v>
      </c>
      <c r="E150" s="9" t="s">
        <v>60</v>
      </c>
      <c r="F150" s="33" t="str">
        <f>VLOOKUP(Invoices[[#This Row],[Customer Name]],Customers[[#All],[Customer Name]:[Type]],2,)</f>
        <v>South Carolina</v>
      </c>
      <c r="G150" s="9" t="str">
        <f>VLOOKUP(Invoices[[#This Row],[Customer Name]],Customers[[#All],[Customer Name]:[Type]],3,)</f>
        <v>Automotive</v>
      </c>
      <c r="H150" s="4" t="s">
        <v>25</v>
      </c>
      <c r="I150" s="36" t="str">
        <f>VLOOKUP(Invoices[[#This Row],[Part  '#]],Products[[#All],[Part Number]:[Product Line]],3,)</f>
        <v>Accessories</v>
      </c>
      <c r="J150" s="4" t="s">
        <v>26</v>
      </c>
      <c r="K150" s="4">
        <v>50</v>
      </c>
      <c r="L150" s="21">
        <v>0</v>
      </c>
      <c r="M150" s="29" cm="1">
        <f t="array" ref="M150">_xlfn.IFS(Invoices[[#This Row],[Document Number]]="Invoice", -Invoices[[#This Row],[Unit Price]], TRUE, Invoices[[#This Row],[Unit Price]])</f>
        <v>0</v>
      </c>
      <c r="N150" t="str" cm="1">
        <f t="array" ref="N150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50">
        <f>VLOOKUP(Invoices[[#This Row],[Part  '#]],Products[#All],4,FALSE)</f>
        <v>8.15</v>
      </c>
      <c r="P150" s="31">
        <f>Invoices[[#This Row],[Quantity]]*Invoices[[#This Row],[New Unit Proce ]]</f>
        <v>0</v>
      </c>
      <c r="Q150" s="31">
        <f>Invoices[[#This Row],[Quantity]]*Invoices[[#This Row],[Product Money ]]</f>
        <v>407.5</v>
      </c>
      <c r="R150" s="32">
        <f>Invoices[[#This Row],[Revenue]]-Invoices[[#This Row],[Cost]]</f>
        <v>-407.5</v>
      </c>
      <c r="S150" s="40" t="e">
        <f>Invoices[[#This Row],[Profit]]/Invoices[[#This Row],[Revenue]]</f>
        <v>#DIV/0!</v>
      </c>
    </row>
    <row r="151" spans="1:19" x14ac:dyDescent="0.35">
      <c r="A151" s="18" t="s">
        <v>9</v>
      </c>
      <c r="B151" s="4">
        <v>22845</v>
      </c>
      <c r="C151" s="14">
        <v>41401</v>
      </c>
      <c r="D151" s="8">
        <v>105</v>
      </c>
      <c r="E151" s="9" t="s">
        <v>60</v>
      </c>
      <c r="F151" s="33" t="str">
        <f>VLOOKUP(Invoices[[#This Row],[Customer Name]],Customers[[#All],[Customer Name]:[Type]],2,)</f>
        <v>South Carolina</v>
      </c>
      <c r="G151" s="9" t="str">
        <f>VLOOKUP(Invoices[[#This Row],[Customer Name]],Customers[[#All],[Customer Name]:[Type]],3,)</f>
        <v>Automotive</v>
      </c>
      <c r="H151" s="4" t="s">
        <v>27</v>
      </c>
      <c r="I151" s="36" t="str">
        <f>VLOOKUP(Invoices[[#This Row],[Part  '#]],Products[[#All],[Part Number]:[Product Line]],3,)</f>
        <v>Accessories</v>
      </c>
      <c r="J151" s="4" t="s">
        <v>28</v>
      </c>
      <c r="K151" s="4">
        <v>50</v>
      </c>
      <c r="L151" s="21">
        <v>0</v>
      </c>
      <c r="M151" s="29" cm="1">
        <f t="array" ref="M151">_xlfn.IFS(Invoices[[#This Row],[Document Number]]="Invoice", -Invoices[[#This Row],[Unit Price]], TRUE, Invoices[[#This Row],[Unit Price]])</f>
        <v>0</v>
      </c>
      <c r="N151" t="str" cm="1">
        <f t="array" ref="N151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51">
        <f>VLOOKUP(Invoices[[#This Row],[Part  '#]],Products[#All],4,FALSE)</f>
        <v>12.33</v>
      </c>
      <c r="P151" s="31">
        <f>Invoices[[#This Row],[Quantity]]*Invoices[[#This Row],[New Unit Proce ]]</f>
        <v>0</v>
      </c>
      <c r="Q151" s="31">
        <f>Invoices[[#This Row],[Quantity]]*Invoices[[#This Row],[Product Money ]]</f>
        <v>616.5</v>
      </c>
      <c r="R151" s="32">
        <f>Invoices[[#This Row],[Revenue]]-Invoices[[#This Row],[Cost]]</f>
        <v>-616.5</v>
      </c>
      <c r="S151" s="40" t="e">
        <f>Invoices[[#This Row],[Profit]]/Invoices[[#This Row],[Revenue]]</f>
        <v>#DIV/0!</v>
      </c>
    </row>
    <row r="152" spans="1:19" x14ac:dyDescent="0.35">
      <c r="A152" s="18" t="s">
        <v>9</v>
      </c>
      <c r="B152" s="4">
        <v>22845</v>
      </c>
      <c r="C152" s="14">
        <v>41401</v>
      </c>
      <c r="D152" s="8">
        <v>105</v>
      </c>
      <c r="E152" s="9" t="s">
        <v>60</v>
      </c>
      <c r="F152" s="33" t="str">
        <f>VLOOKUP(Invoices[[#This Row],[Customer Name]],Customers[[#All],[Customer Name]:[Type]],2,)</f>
        <v>South Carolina</v>
      </c>
      <c r="G152" s="9" t="str">
        <f>VLOOKUP(Invoices[[#This Row],[Customer Name]],Customers[[#All],[Customer Name]:[Type]],3,)</f>
        <v>Automotive</v>
      </c>
      <c r="H152" s="4" t="s">
        <v>29</v>
      </c>
      <c r="I152" s="36" t="str">
        <f>VLOOKUP(Invoices[[#This Row],[Part  '#]],Products[[#All],[Part Number]:[Product Line]],3,)</f>
        <v>Accessories</v>
      </c>
      <c r="J152" s="4" t="s">
        <v>30</v>
      </c>
      <c r="K152" s="4">
        <v>50</v>
      </c>
      <c r="L152" s="21">
        <v>0</v>
      </c>
      <c r="M152" s="29" cm="1">
        <f t="array" ref="M152">_xlfn.IFS(Invoices[[#This Row],[Document Number]]="Invoice", -Invoices[[#This Row],[Unit Price]], TRUE, Invoices[[#This Row],[Unit Price]])</f>
        <v>0</v>
      </c>
      <c r="N152" t="str" cm="1">
        <f t="array" ref="N152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52">
        <f>VLOOKUP(Invoices[[#This Row],[Part  '#]],Products[#All],4,FALSE)</f>
        <v>89.7</v>
      </c>
      <c r="P152" s="31">
        <f>Invoices[[#This Row],[Quantity]]*Invoices[[#This Row],[New Unit Proce ]]</f>
        <v>0</v>
      </c>
      <c r="Q152" s="31">
        <f>Invoices[[#This Row],[Quantity]]*Invoices[[#This Row],[Product Money ]]</f>
        <v>4485</v>
      </c>
      <c r="R152" s="32">
        <f>Invoices[[#This Row],[Revenue]]-Invoices[[#This Row],[Cost]]</f>
        <v>-4485</v>
      </c>
      <c r="S152" s="40" t="e">
        <f>Invoices[[#This Row],[Profit]]/Invoices[[#This Row],[Revenue]]</f>
        <v>#DIV/0!</v>
      </c>
    </row>
    <row r="153" spans="1:19" x14ac:dyDescent="0.35">
      <c r="A153" s="18" t="s">
        <v>9</v>
      </c>
      <c r="B153" s="4">
        <v>22845</v>
      </c>
      <c r="C153" s="14">
        <v>41401</v>
      </c>
      <c r="D153" s="8">
        <v>105</v>
      </c>
      <c r="E153" s="9" t="s">
        <v>60</v>
      </c>
      <c r="F153" s="33" t="str">
        <f>VLOOKUP(Invoices[[#This Row],[Customer Name]],Customers[[#All],[Customer Name]:[Type]],2,)</f>
        <v>South Carolina</v>
      </c>
      <c r="G153" s="9" t="str">
        <f>VLOOKUP(Invoices[[#This Row],[Customer Name]],Customers[[#All],[Customer Name]:[Type]],3,)</f>
        <v>Automotive</v>
      </c>
      <c r="H153" s="4" t="s">
        <v>11</v>
      </c>
      <c r="I153" s="36" t="str">
        <f>VLOOKUP(Invoices[[#This Row],[Part  '#]],Products[[#All],[Part Number]:[Product Line]],3,)</f>
        <v>Consumables</v>
      </c>
      <c r="J153" s="4" t="s">
        <v>12</v>
      </c>
      <c r="K153" s="4">
        <v>100</v>
      </c>
      <c r="L153" s="21">
        <v>16</v>
      </c>
      <c r="M153" s="29" cm="1">
        <f t="array" ref="M153">_xlfn.IFS(Invoices[[#This Row],[Document Number]]="Invoice", -Invoices[[#This Row],[Unit Price]], TRUE, Invoices[[#This Row],[Unit Price]])</f>
        <v>16</v>
      </c>
      <c r="N153" t="str" cm="1">
        <f t="array" ref="N153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53">
        <f>VLOOKUP(Invoices[[#This Row],[Part  '#]],Products[#All],4,FALSE)</f>
        <v>4.58</v>
      </c>
      <c r="P153" s="31">
        <f>Invoices[[#This Row],[Quantity]]*Invoices[[#This Row],[New Unit Proce ]]</f>
        <v>1600</v>
      </c>
      <c r="Q153" s="31">
        <f>Invoices[[#This Row],[Quantity]]*Invoices[[#This Row],[Product Money ]]</f>
        <v>458</v>
      </c>
      <c r="R153" s="32">
        <f>Invoices[[#This Row],[Revenue]]-Invoices[[#This Row],[Cost]]</f>
        <v>1142</v>
      </c>
      <c r="S153" s="40">
        <f>Invoices[[#This Row],[Profit]]/Invoices[[#This Row],[Revenue]]</f>
        <v>0.71375</v>
      </c>
    </row>
    <row r="154" spans="1:19" x14ac:dyDescent="0.35">
      <c r="A154" s="18" t="s">
        <v>9</v>
      </c>
      <c r="B154" s="4">
        <v>22846</v>
      </c>
      <c r="C154" s="14">
        <v>41411</v>
      </c>
      <c r="D154" s="8">
        <v>114</v>
      </c>
      <c r="E154" s="9" t="s">
        <v>61</v>
      </c>
      <c r="F154" s="33" t="str">
        <f>VLOOKUP(Invoices[[#This Row],[Customer Name]],Customers[[#All],[Customer Name]:[Type]],2,)</f>
        <v>North Carolina</v>
      </c>
      <c r="G154" s="9" t="str">
        <f>VLOOKUP(Invoices[[#This Row],[Customer Name]],Customers[[#All],[Customer Name]:[Type]],3,)</f>
        <v>Automotive</v>
      </c>
      <c r="H154" s="4" t="s">
        <v>62</v>
      </c>
      <c r="I154" s="36" t="str">
        <f>VLOOKUP(Invoices[[#This Row],[Part  '#]],Products[[#All],[Part Number]:[Product Line]],3,)</f>
        <v>Product</v>
      </c>
      <c r="J154" s="4" t="s">
        <v>63</v>
      </c>
      <c r="K154" s="4">
        <v>5</v>
      </c>
      <c r="L154" s="21">
        <v>2700</v>
      </c>
      <c r="M154" s="29" cm="1">
        <f t="array" ref="M154">_xlfn.IFS(Invoices[[#This Row],[Document Number]]="Invoice", -Invoices[[#This Row],[Unit Price]], TRUE, Invoices[[#This Row],[Unit Price]])</f>
        <v>2700</v>
      </c>
      <c r="N154" t="str" cm="1">
        <f t="array" ref="N154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154">
        <f>VLOOKUP(Invoices[[#This Row],[Part  '#]],Products[#All],4,FALSE)</f>
        <v>1440.45</v>
      </c>
      <c r="P154" s="31">
        <f>Invoices[[#This Row],[Quantity]]*Invoices[[#This Row],[New Unit Proce ]]</f>
        <v>13500</v>
      </c>
      <c r="Q154" s="31">
        <f>Invoices[[#This Row],[Quantity]]*Invoices[[#This Row],[Product Money ]]</f>
        <v>7202.25</v>
      </c>
      <c r="R154" s="32">
        <f>Invoices[[#This Row],[Revenue]]-Invoices[[#This Row],[Cost]]</f>
        <v>6297.75</v>
      </c>
      <c r="S154" s="40">
        <f>Invoices[[#This Row],[Profit]]/Invoices[[#This Row],[Revenue]]</f>
        <v>0.46650000000000003</v>
      </c>
    </row>
    <row r="155" spans="1:19" x14ac:dyDescent="0.35">
      <c r="A155" s="18" t="s">
        <v>9</v>
      </c>
      <c r="B155" s="4">
        <v>22846</v>
      </c>
      <c r="C155" s="14">
        <v>41411</v>
      </c>
      <c r="D155" s="8">
        <v>114</v>
      </c>
      <c r="E155" s="9" t="s">
        <v>61</v>
      </c>
      <c r="F155" s="33" t="str">
        <f>VLOOKUP(Invoices[[#This Row],[Customer Name]],Customers[[#All],[Customer Name]:[Type]],2,)</f>
        <v>North Carolina</v>
      </c>
      <c r="G155" s="9" t="str">
        <f>VLOOKUP(Invoices[[#This Row],[Customer Name]],Customers[[#All],[Customer Name]:[Type]],3,)</f>
        <v>Automotive</v>
      </c>
      <c r="H155" s="4" t="s">
        <v>64</v>
      </c>
      <c r="I155" s="36" t="str">
        <f>VLOOKUP(Invoices[[#This Row],[Part  '#]],Products[[#All],[Part Number]:[Product Line]],3,)</f>
        <v>Accessories</v>
      </c>
      <c r="J155" s="4" t="s">
        <v>65</v>
      </c>
      <c r="K155" s="4">
        <v>5</v>
      </c>
      <c r="L155" s="21">
        <v>0</v>
      </c>
      <c r="M155" s="29" cm="1">
        <f t="array" ref="M155">_xlfn.IFS(Invoices[[#This Row],[Document Number]]="Invoice", -Invoices[[#This Row],[Unit Price]], TRUE, Invoices[[#This Row],[Unit Price]])</f>
        <v>0</v>
      </c>
      <c r="N155" t="str" cm="1">
        <f t="array" ref="N155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55">
        <f>VLOOKUP(Invoices[[#This Row],[Part  '#]],Products[#All],4,FALSE)</f>
        <v>6.3</v>
      </c>
      <c r="P155" s="31">
        <f>Invoices[[#This Row],[Quantity]]*Invoices[[#This Row],[New Unit Proce ]]</f>
        <v>0</v>
      </c>
      <c r="Q155" s="31">
        <f>Invoices[[#This Row],[Quantity]]*Invoices[[#This Row],[Product Money ]]</f>
        <v>31.5</v>
      </c>
      <c r="R155" s="32">
        <f>Invoices[[#This Row],[Revenue]]-Invoices[[#This Row],[Cost]]</f>
        <v>-31.5</v>
      </c>
      <c r="S155" s="40" t="e">
        <f>Invoices[[#This Row],[Profit]]/Invoices[[#This Row],[Revenue]]</f>
        <v>#DIV/0!</v>
      </c>
    </row>
    <row r="156" spans="1:19" x14ac:dyDescent="0.35">
      <c r="A156" s="18" t="s">
        <v>9</v>
      </c>
      <c r="B156" s="4">
        <v>22846</v>
      </c>
      <c r="C156" s="14">
        <v>41411</v>
      </c>
      <c r="D156" s="8">
        <v>114</v>
      </c>
      <c r="E156" s="9" t="s">
        <v>61</v>
      </c>
      <c r="F156" s="33" t="str">
        <f>VLOOKUP(Invoices[[#This Row],[Customer Name]],Customers[[#All],[Customer Name]:[Type]],2,)</f>
        <v>North Carolina</v>
      </c>
      <c r="G156" s="9" t="str">
        <f>VLOOKUP(Invoices[[#This Row],[Customer Name]],Customers[[#All],[Customer Name]:[Type]],3,)</f>
        <v>Automotive</v>
      </c>
      <c r="H156" s="4" t="s">
        <v>36</v>
      </c>
      <c r="I156" s="36" t="str">
        <f>VLOOKUP(Invoices[[#This Row],[Part  '#]],Products[[#All],[Part Number]:[Product Line]],3,)</f>
        <v>Accessories</v>
      </c>
      <c r="J156" s="4" t="s">
        <v>37</v>
      </c>
      <c r="K156" s="4">
        <v>5</v>
      </c>
      <c r="L156" s="21">
        <v>0</v>
      </c>
      <c r="M156" s="29" cm="1">
        <f t="array" ref="M156">_xlfn.IFS(Invoices[[#This Row],[Document Number]]="Invoice", -Invoices[[#This Row],[Unit Price]], TRUE, Invoices[[#This Row],[Unit Price]])</f>
        <v>0</v>
      </c>
      <c r="N156" t="str" cm="1">
        <f t="array" ref="N156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56">
        <f>VLOOKUP(Invoices[[#This Row],[Part  '#]],Products[#All],4,FALSE)</f>
        <v>11.59</v>
      </c>
      <c r="P156" s="31">
        <f>Invoices[[#This Row],[Quantity]]*Invoices[[#This Row],[New Unit Proce ]]</f>
        <v>0</v>
      </c>
      <c r="Q156" s="31">
        <f>Invoices[[#This Row],[Quantity]]*Invoices[[#This Row],[Product Money ]]</f>
        <v>57.95</v>
      </c>
      <c r="R156" s="32">
        <f>Invoices[[#This Row],[Revenue]]-Invoices[[#This Row],[Cost]]</f>
        <v>-57.95</v>
      </c>
      <c r="S156" s="40" t="e">
        <f>Invoices[[#This Row],[Profit]]/Invoices[[#This Row],[Revenue]]</f>
        <v>#DIV/0!</v>
      </c>
    </row>
    <row r="157" spans="1:19" x14ac:dyDescent="0.35">
      <c r="A157" s="18" t="s">
        <v>9</v>
      </c>
      <c r="B157" s="4">
        <v>22846</v>
      </c>
      <c r="C157" s="14">
        <v>41411</v>
      </c>
      <c r="D157" s="8">
        <v>114</v>
      </c>
      <c r="E157" s="9" t="s">
        <v>61</v>
      </c>
      <c r="F157" s="33" t="str">
        <f>VLOOKUP(Invoices[[#This Row],[Customer Name]],Customers[[#All],[Customer Name]:[Type]],2,)</f>
        <v>North Carolina</v>
      </c>
      <c r="G157" s="9" t="str">
        <f>VLOOKUP(Invoices[[#This Row],[Customer Name]],Customers[[#All],[Customer Name]:[Type]],3,)</f>
        <v>Automotive</v>
      </c>
      <c r="H157" s="4" t="s">
        <v>42</v>
      </c>
      <c r="I157" s="36" t="str">
        <f>VLOOKUP(Invoices[[#This Row],[Part  '#]],Products[[#All],[Part Number]:[Product Line]],3,)</f>
        <v>Accessories</v>
      </c>
      <c r="J157" s="4" t="s">
        <v>43</v>
      </c>
      <c r="K157" s="4">
        <v>5</v>
      </c>
      <c r="L157" s="21">
        <v>0</v>
      </c>
      <c r="M157" s="29" cm="1">
        <f t="array" ref="M157">_xlfn.IFS(Invoices[[#This Row],[Document Number]]="Invoice", -Invoices[[#This Row],[Unit Price]], TRUE, Invoices[[#This Row],[Unit Price]])</f>
        <v>0</v>
      </c>
      <c r="N157" t="str" cm="1">
        <f t="array" ref="N157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57">
        <f>VLOOKUP(Invoices[[#This Row],[Part  '#]],Products[#All],4,FALSE)</f>
        <v>17.22</v>
      </c>
      <c r="P157" s="31">
        <f>Invoices[[#This Row],[Quantity]]*Invoices[[#This Row],[New Unit Proce ]]</f>
        <v>0</v>
      </c>
      <c r="Q157" s="31">
        <f>Invoices[[#This Row],[Quantity]]*Invoices[[#This Row],[Product Money ]]</f>
        <v>86.1</v>
      </c>
      <c r="R157" s="32">
        <f>Invoices[[#This Row],[Revenue]]-Invoices[[#This Row],[Cost]]</f>
        <v>-86.1</v>
      </c>
      <c r="S157" s="40" t="e">
        <f>Invoices[[#This Row],[Profit]]/Invoices[[#This Row],[Revenue]]</f>
        <v>#DIV/0!</v>
      </c>
    </row>
    <row r="158" spans="1:19" x14ac:dyDescent="0.35">
      <c r="A158" s="18" t="s">
        <v>9</v>
      </c>
      <c r="B158" s="4">
        <v>22846</v>
      </c>
      <c r="C158" s="14">
        <v>41411</v>
      </c>
      <c r="D158" s="8">
        <v>114</v>
      </c>
      <c r="E158" s="9" t="s">
        <v>61</v>
      </c>
      <c r="F158" s="33" t="str">
        <f>VLOOKUP(Invoices[[#This Row],[Customer Name]],Customers[[#All],[Customer Name]:[Type]],2,)</f>
        <v>North Carolina</v>
      </c>
      <c r="G158" s="9" t="str">
        <f>VLOOKUP(Invoices[[#This Row],[Customer Name]],Customers[[#All],[Customer Name]:[Type]],3,)</f>
        <v>Automotive</v>
      </c>
      <c r="H158" s="4" t="s">
        <v>66</v>
      </c>
      <c r="I158" s="36" t="str">
        <f>VLOOKUP(Invoices[[#This Row],[Part  '#]],Products[[#All],[Part Number]:[Product Line]],3,)</f>
        <v>Consumables</v>
      </c>
      <c r="J158" s="4" t="s">
        <v>67</v>
      </c>
      <c r="K158" s="4">
        <v>5</v>
      </c>
      <c r="L158" s="21">
        <v>100</v>
      </c>
      <c r="M158" s="29" cm="1">
        <f t="array" ref="M158">_xlfn.IFS(Invoices[[#This Row],[Document Number]]="Invoice", -Invoices[[#This Row],[Unit Price]], TRUE, Invoices[[#This Row],[Unit Price]])</f>
        <v>100</v>
      </c>
      <c r="N158" t="str" cm="1">
        <f t="array" ref="N158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158">
        <f>VLOOKUP(Invoices[[#This Row],[Part  '#]],Products[#All],4,FALSE)</f>
        <v>27.17</v>
      </c>
      <c r="P158" s="31">
        <f>Invoices[[#This Row],[Quantity]]*Invoices[[#This Row],[New Unit Proce ]]</f>
        <v>500</v>
      </c>
      <c r="Q158" s="31">
        <f>Invoices[[#This Row],[Quantity]]*Invoices[[#This Row],[Product Money ]]</f>
        <v>135.85000000000002</v>
      </c>
      <c r="R158" s="32">
        <f>Invoices[[#This Row],[Revenue]]-Invoices[[#This Row],[Cost]]</f>
        <v>364.15</v>
      </c>
      <c r="S158" s="40">
        <f>Invoices[[#This Row],[Profit]]/Invoices[[#This Row],[Revenue]]</f>
        <v>0.72829999999999995</v>
      </c>
    </row>
    <row r="159" spans="1:19" x14ac:dyDescent="0.35">
      <c r="A159" s="18" t="s">
        <v>9</v>
      </c>
      <c r="B159" s="4">
        <v>22846</v>
      </c>
      <c r="C159" s="14">
        <v>41411</v>
      </c>
      <c r="D159" s="8">
        <v>114</v>
      </c>
      <c r="E159" s="9" t="s">
        <v>61</v>
      </c>
      <c r="F159" s="33" t="str">
        <f>VLOOKUP(Invoices[[#This Row],[Customer Name]],Customers[[#All],[Customer Name]:[Type]],2,)</f>
        <v>North Carolina</v>
      </c>
      <c r="G159" s="9" t="str">
        <f>VLOOKUP(Invoices[[#This Row],[Customer Name]],Customers[[#All],[Customer Name]:[Type]],3,)</f>
        <v>Automotive</v>
      </c>
      <c r="H159" s="4" t="s">
        <v>68</v>
      </c>
      <c r="I159" s="36" t="str">
        <f>VLOOKUP(Invoices[[#This Row],[Part  '#]],Products[[#All],[Part Number]:[Product Line]],3,)</f>
        <v>Consumables</v>
      </c>
      <c r="J159" s="4" t="s">
        <v>69</v>
      </c>
      <c r="K159" s="4">
        <v>5</v>
      </c>
      <c r="L159" s="21">
        <v>140</v>
      </c>
      <c r="M159" s="29" cm="1">
        <f t="array" ref="M159">_xlfn.IFS(Invoices[[#This Row],[Document Number]]="Invoice", -Invoices[[#This Row],[Unit Price]], TRUE, Invoices[[#This Row],[Unit Price]])</f>
        <v>140</v>
      </c>
      <c r="N159" t="str" cm="1">
        <f t="array" ref="N159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159">
        <f>VLOOKUP(Invoices[[#This Row],[Part  '#]],Products[#All],4,FALSE)</f>
        <v>34.299999999999997</v>
      </c>
      <c r="P159" s="31">
        <f>Invoices[[#This Row],[Quantity]]*Invoices[[#This Row],[New Unit Proce ]]</f>
        <v>700</v>
      </c>
      <c r="Q159" s="31">
        <f>Invoices[[#This Row],[Quantity]]*Invoices[[#This Row],[Product Money ]]</f>
        <v>171.5</v>
      </c>
      <c r="R159" s="32">
        <f>Invoices[[#This Row],[Revenue]]-Invoices[[#This Row],[Cost]]</f>
        <v>528.5</v>
      </c>
      <c r="S159" s="40">
        <f>Invoices[[#This Row],[Profit]]/Invoices[[#This Row],[Revenue]]</f>
        <v>0.755</v>
      </c>
    </row>
    <row r="160" spans="1:19" x14ac:dyDescent="0.35">
      <c r="A160" s="18" t="s">
        <v>9</v>
      </c>
      <c r="B160" s="4">
        <v>22846</v>
      </c>
      <c r="C160" s="14">
        <v>41411</v>
      </c>
      <c r="D160" s="8">
        <v>114</v>
      </c>
      <c r="E160" s="9" t="s">
        <v>61</v>
      </c>
      <c r="F160" s="33" t="str">
        <f>VLOOKUP(Invoices[[#This Row],[Customer Name]],Customers[[#All],[Customer Name]:[Type]],2,)</f>
        <v>North Carolina</v>
      </c>
      <c r="G160" s="9" t="str">
        <f>VLOOKUP(Invoices[[#This Row],[Customer Name]],Customers[[#All],[Customer Name]:[Type]],3,)</f>
        <v>Automotive</v>
      </c>
      <c r="H160" s="4" t="s">
        <v>70</v>
      </c>
      <c r="I160" s="36" t="str">
        <f>VLOOKUP(Invoices[[#This Row],[Part  '#]],Products[[#All],[Part Number]:[Product Line]],3,)</f>
        <v>Consumables</v>
      </c>
      <c r="J160" s="4" t="s">
        <v>71</v>
      </c>
      <c r="K160" s="4">
        <v>20</v>
      </c>
      <c r="L160" s="21">
        <v>25</v>
      </c>
      <c r="M160" s="29" cm="1">
        <f t="array" ref="M160">_xlfn.IFS(Invoices[[#This Row],[Document Number]]="Invoice", -Invoices[[#This Row],[Unit Price]], TRUE, Invoices[[#This Row],[Unit Price]])</f>
        <v>25</v>
      </c>
      <c r="N160" t="str" cm="1">
        <f t="array" ref="N160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60">
        <f>VLOOKUP(Invoices[[#This Row],[Part  '#]],Products[#All],4,FALSE)</f>
        <v>5.16</v>
      </c>
      <c r="P160" s="31">
        <f>Invoices[[#This Row],[Quantity]]*Invoices[[#This Row],[New Unit Proce ]]</f>
        <v>500</v>
      </c>
      <c r="Q160" s="31">
        <f>Invoices[[#This Row],[Quantity]]*Invoices[[#This Row],[Product Money ]]</f>
        <v>103.2</v>
      </c>
      <c r="R160" s="32">
        <f>Invoices[[#This Row],[Revenue]]-Invoices[[#This Row],[Cost]]</f>
        <v>396.8</v>
      </c>
      <c r="S160" s="40">
        <f>Invoices[[#This Row],[Profit]]/Invoices[[#This Row],[Revenue]]</f>
        <v>0.79359999999999997</v>
      </c>
    </row>
    <row r="161" spans="1:19" x14ac:dyDescent="0.35">
      <c r="A161" s="18" t="s">
        <v>9</v>
      </c>
      <c r="B161" s="4">
        <v>22846</v>
      </c>
      <c r="C161" s="14">
        <v>41411</v>
      </c>
      <c r="D161" s="8">
        <v>114</v>
      </c>
      <c r="E161" s="9" t="s">
        <v>61</v>
      </c>
      <c r="F161" s="33" t="str">
        <f>VLOOKUP(Invoices[[#This Row],[Customer Name]],Customers[[#All],[Customer Name]:[Type]],2,)</f>
        <v>North Carolina</v>
      </c>
      <c r="G161" s="9" t="str">
        <f>VLOOKUP(Invoices[[#This Row],[Customer Name]],Customers[[#All],[Customer Name]:[Type]],3,)</f>
        <v>Automotive</v>
      </c>
      <c r="H161" s="4" t="s">
        <v>58</v>
      </c>
      <c r="I161" s="36" t="str">
        <f>VLOOKUP(Invoices[[#This Row],[Part  '#]],Products[[#All],[Part Number]:[Product Line]],3,)</f>
        <v>Consumables</v>
      </c>
      <c r="J161" s="4" t="s">
        <v>59</v>
      </c>
      <c r="K161" s="4">
        <v>20</v>
      </c>
      <c r="L161" s="21">
        <v>24</v>
      </c>
      <c r="M161" s="29" cm="1">
        <f t="array" ref="M161">_xlfn.IFS(Invoices[[#This Row],[Document Number]]="Invoice", -Invoices[[#This Row],[Unit Price]], TRUE, Invoices[[#This Row],[Unit Price]])</f>
        <v>24</v>
      </c>
      <c r="N161" t="str" cm="1">
        <f t="array" ref="N161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61">
        <f>VLOOKUP(Invoices[[#This Row],[Part  '#]],Products[#All],4,FALSE)</f>
        <v>7.09</v>
      </c>
      <c r="P161" s="31">
        <f>Invoices[[#This Row],[Quantity]]*Invoices[[#This Row],[New Unit Proce ]]</f>
        <v>480</v>
      </c>
      <c r="Q161" s="31">
        <f>Invoices[[#This Row],[Quantity]]*Invoices[[#This Row],[Product Money ]]</f>
        <v>141.80000000000001</v>
      </c>
      <c r="R161" s="32">
        <f>Invoices[[#This Row],[Revenue]]-Invoices[[#This Row],[Cost]]</f>
        <v>338.2</v>
      </c>
      <c r="S161" s="40">
        <f>Invoices[[#This Row],[Profit]]/Invoices[[#This Row],[Revenue]]</f>
        <v>0.70458333333333334</v>
      </c>
    </row>
    <row r="162" spans="1:19" x14ac:dyDescent="0.35">
      <c r="A162" s="18" t="s">
        <v>38</v>
      </c>
      <c r="B162" s="8">
        <v>22847</v>
      </c>
      <c r="C162" s="14">
        <v>41425</v>
      </c>
      <c r="D162" s="8">
        <v>114</v>
      </c>
      <c r="E162" s="9" t="s">
        <v>61</v>
      </c>
      <c r="F162" s="33" t="str">
        <f>VLOOKUP(Invoices[[#This Row],[Customer Name]],Customers[[#All],[Customer Name]:[Type]],2,)</f>
        <v>North Carolina</v>
      </c>
      <c r="G162" s="9" t="str">
        <f>VLOOKUP(Invoices[[#This Row],[Customer Name]],Customers[[#All],[Customer Name]:[Type]],3,)</f>
        <v>Automotive</v>
      </c>
      <c r="H162" s="8" t="s">
        <v>62</v>
      </c>
      <c r="I162" s="36" t="str">
        <f>VLOOKUP(Invoices[[#This Row],[Part  '#]],Products[[#All],[Part Number]:[Product Line]],3,)</f>
        <v>Product</v>
      </c>
      <c r="J162" s="4" t="s">
        <v>63</v>
      </c>
      <c r="K162" s="4">
        <v>1</v>
      </c>
      <c r="L162" s="21">
        <v>2700</v>
      </c>
      <c r="M162" s="29" cm="1">
        <f t="array" ref="M162">_xlfn.IFS(Invoices[[#This Row],[Document Number]]="Invoice", -Invoices[[#This Row],[Unit Price]], TRUE, Invoices[[#This Row],[Unit Price]])</f>
        <v>2700</v>
      </c>
      <c r="N162" t="str" cm="1">
        <f t="array" ref="N162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162">
        <f>VLOOKUP(Invoices[[#This Row],[Part  '#]],Products[#All],4,FALSE)</f>
        <v>1440.45</v>
      </c>
      <c r="P162" s="31">
        <f>Invoices[[#This Row],[Quantity]]*Invoices[[#This Row],[New Unit Proce ]]</f>
        <v>2700</v>
      </c>
      <c r="Q162" s="31">
        <f>Invoices[[#This Row],[Quantity]]*Invoices[[#This Row],[Product Money ]]</f>
        <v>1440.45</v>
      </c>
      <c r="R162" s="32">
        <f>Invoices[[#This Row],[Revenue]]-Invoices[[#This Row],[Cost]]</f>
        <v>1259.55</v>
      </c>
      <c r="S162" s="40">
        <f>Invoices[[#This Row],[Profit]]/Invoices[[#This Row],[Revenue]]</f>
        <v>0.46649999999999997</v>
      </c>
    </row>
    <row r="163" spans="1:19" x14ac:dyDescent="0.35">
      <c r="A163" s="18" t="s">
        <v>38</v>
      </c>
      <c r="B163" s="8">
        <v>22847</v>
      </c>
      <c r="C163" s="14">
        <v>41425</v>
      </c>
      <c r="D163" s="8">
        <v>114</v>
      </c>
      <c r="E163" s="9" t="s">
        <v>61</v>
      </c>
      <c r="F163" s="33" t="str">
        <f>VLOOKUP(Invoices[[#This Row],[Customer Name]],Customers[[#All],[Customer Name]:[Type]],2,)</f>
        <v>North Carolina</v>
      </c>
      <c r="G163" s="9" t="str">
        <f>VLOOKUP(Invoices[[#This Row],[Customer Name]],Customers[[#All],[Customer Name]:[Type]],3,)</f>
        <v>Automotive</v>
      </c>
      <c r="H163" s="8" t="s">
        <v>64</v>
      </c>
      <c r="I163" s="36" t="str">
        <f>VLOOKUP(Invoices[[#This Row],[Part  '#]],Products[[#All],[Part Number]:[Product Line]],3,)</f>
        <v>Accessories</v>
      </c>
      <c r="J163" s="4" t="s">
        <v>65</v>
      </c>
      <c r="K163" s="4">
        <v>1</v>
      </c>
      <c r="L163" s="21">
        <v>30</v>
      </c>
      <c r="M163" s="29" cm="1">
        <f t="array" ref="M163">_xlfn.IFS(Invoices[[#This Row],[Document Number]]="Invoice", -Invoices[[#This Row],[Unit Price]], TRUE, Invoices[[#This Row],[Unit Price]])</f>
        <v>30</v>
      </c>
      <c r="N163" t="str" cm="1">
        <f t="array" ref="N163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63">
        <f>VLOOKUP(Invoices[[#This Row],[Part  '#]],Products[#All],4,FALSE)</f>
        <v>6.3</v>
      </c>
      <c r="P163" s="31">
        <f>Invoices[[#This Row],[Quantity]]*Invoices[[#This Row],[New Unit Proce ]]</f>
        <v>30</v>
      </c>
      <c r="Q163" s="31">
        <f>Invoices[[#This Row],[Quantity]]*Invoices[[#This Row],[Product Money ]]</f>
        <v>6.3</v>
      </c>
      <c r="R163" s="32">
        <f>Invoices[[#This Row],[Revenue]]-Invoices[[#This Row],[Cost]]</f>
        <v>23.7</v>
      </c>
      <c r="S163" s="40">
        <f>Invoices[[#This Row],[Profit]]/Invoices[[#This Row],[Revenue]]</f>
        <v>0.78999999999999992</v>
      </c>
    </row>
    <row r="164" spans="1:19" x14ac:dyDescent="0.35">
      <c r="A164" s="18" t="s">
        <v>38</v>
      </c>
      <c r="B164" s="8">
        <v>22847</v>
      </c>
      <c r="C164" s="14">
        <v>41425</v>
      </c>
      <c r="D164" s="8">
        <v>114</v>
      </c>
      <c r="E164" s="9" t="s">
        <v>61</v>
      </c>
      <c r="F164" s="33" t="str">
        <f>VLOOKUP(Invoices[[#This Row],[Customer Name]],Customers[[#All],[Customer Name]:[Type]],2,)</f>
        <v>North Carolina</v>
      </c>
      <c r="G164" s="9" t="str">
        <f>VLOOKUP(Invoices[[#This Row],[Customer Name]],Customers[[#All],[Customer Name]:[Type]],3,)</f>
        <v>Automotive</v>
      </c>
      <c r="H164" s="8" t="s">
        <v>36</v>
      </c>
      <c r="I164" s="36" t="str">
        <f>VLOOKUP(Invoices[[#This Row],[Part  '#]],Products[[#All],[Part Number]:[Product Line]],3,)</f>
        <v>Accessories</v>
      </c>
      <c r="J164" s="4" t="s">
        <v>37</v>
      </c>
      <c r="K164" s="4">
        <v>1</v>
      </c>
      <c r="L164" s="21">
        <v>30</v>
      </c>
      <c r="M164" s="29" cm="1">
        <f t="array" ref="M164">_xlfn.IFS(Invoices[[#This Row],[Document Number]]="Invoice", -Invoices[[#This Row],[Unit Price]], TRUE, Invoices[[#This Row],[Unit Price]])</f>
        <v>30</v>
      </c>
      <c r="N164" t="str" cm="1">
        <f t="array" ref="N164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64">
        <f>VLOOKUP(Invoices[[#This Row],[Part  '#]],Products[#All],4,FALSE)</f>
        <v>11.59</v>
      </c>
      <c r="P164" s="31">
        <f>Invoices[[#This Row],[Quantity]]*Invoices[[#This Row],[New Unit Proce ]]</f>
        <v>30</v>
      </c>
      <c r="Q164" s="31">
        <f>Invoices[[#This Row],[Quantity]]*Invoices[[#This Row],[Product Money ]]</f>
        <v>11.59</v>
      </c>
      <c r="R164" s="32">
        <f>Invoices[[#This Row],[Revenue]]-Invoices[[#This Row],[Cost]]</f>
        <v>18.41</v>
      </c>
      <c r="S164" s="40">
        <f>Invoices[[#This Row],[Profit]]/Invoices[[#This Row],[Revenue]]</f>
        <v>0.61366666666666669</v>
      </c>
    </row>
    <row r="165" spans="1:19" x14ac:dyDescent="0.35">
      <c r="A165" s="18" t="s">
        <v>38</v>
      </c>
      <c r="B165" s="8">
        <v>22847</v>
      </c>
      <c r="C165" s="14">
        <v>41425</v>
      </c>
      <c r="D165" s="8">
        <v>114</v>
      </c>
      <c r="E165" s="9" t="s">
        <v>61</v>
      </c>
      <c r="F165" s="33" t="str">
        <f>VLOOKUP(Invoices[[#This Row],[Customer Name]],Customers[[#All],[Customer Name]:[Type]],2,)</f>
        <v>North Carolina</v>
      </c>
      <c r="G165" s="9" t="str">
        <f>VLOOKUP(Invoices[[#This Row],[Customer Name]],Customers[[#All],[Customer Name]:[Type]],3,)</f>
        <v>Automotive</v>
      </c>
      <c r="H165" s="8" t="s">
        <v>42</v>
      </c>
      <c r="I165" s="36" t="str">
        <f>VLOOKUP(Invoices[[#This Row],[Part  '#]],Products[[#All],[Part Number]:[Product Line]],3,)</f>
        <v>Accessories</v>
      </c>
      <c r="J165" s="4" t="s">
        <v>43</v>
      </c>
      <c r="K165" s="4">
        <v>1</v>
      </c>
      <c r="L165" s="21">
        <v>60</v>
      </c>
      <c r="M165" s="29" cm="1">
        <f t="array" ref="M165">_xlfn.IFS(Invoices[[#This Row],[Document Number]]="Invoice", -Invoices[[#This Row],[Unit Price]], TRUE, Invoices[[#This Row],[Unit Price]])</f>
        <v>60</v>
      </c>
      <c r="N165" t="str" cm="1">
        <f t="array" ref="N165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65">
        <f>VLOOKUP(Invoices[[#This Row],[Part  '#]],Products[#All],4,FALSE)</f>
        <v>17.22</v>
      </c>
      <c r="P165" s="31">
        <f>Invoices[[#This Row],[Quantity]]*Invoices[[#This Row],[New Unit Proce ]]</f>
        <v>60</v>
      </c>
      <c r="Q165" s="31">
        <f>Invoices[[#This Row],[Quantity]]*Invoices[[#This Row],[Product Money ]]</f>
        <v>17.22</v>
      </c>
      <c r="R165" s="32">
        <f>Invoices[[#This Row],[Revenue]]-Invoices[[#This Row],[Cost]]</f>
        <v>42.78</v>
      </c>
      <c r="S165" s="40">
        <f>Invoices[[#This Row],[Profit]]/Invoices[[#This Row],[Revenue]]</f>
        <v>0.71299999999999997</v>
      </c>
    </row>
    <row r="166" spans="1:19" x14ac:dyDescent="0.35">
      <c r="A166" s="18" t="s">
        <v>9</v>
      </c>
      <c r="B166" s="8">
        <v>22848</v>
      </c>
      <c r="C166" s="14">
        <v>41426</v>
      </c>
      <c r="D166" s="8">
        <v>101</v>
      </c>
      <c r="E166" s="9" t="s">
        <v>20</v>
      </c>
      <c r="F166" s="33" t="str">
        <f>VLOOKUP(Invoices[[#This Row],[Customer Name]],Customers[[#All],[Customer Name]:[Type]],2,)</f>
        <v>Georgia</v>
      </c>
      <c r="G166" s="9" t="str">
        <f>VLOOKUP(Invoices[[#This Row],[Customer Name]],Customers[[#All],[Customer Name]:[Type]],3,)</f>
        <v>Automotive</v>
      </c>
      <c r="H166" s="4" t="s">
        <v>16</v>
      </c>
      <c r="I166" s="36" t="str">
        <f>VLOOKUP(Invoices[[#This Row],[Part  '#]],Products[[#All],[Part Number]:[Product Line]],3,)</f>
        <v>Consumables</v>
      </c>
      <c r="J166" s="4" t="s">
        <v>17</v>
      </c>
      <c r="K166" s="4">
        <v>120</v>
      </c>
      <c r="L166" s="21">
        <v>24</v>
      </c>
      <c r="M166" s="29" cm="1">
        <f t="array" ref="M166">_xlfn.IFS(Invoices[[#This Row],[Document Number]]="Invoice", -Invoices[[#This Row],[Unit Price]], TRUE, Invoices[[#This Row],[Unit Price]])</f>
        <v>24</v>
      </c>
      <c r="N166" t="str" cm="1">
        <f t="array" ref="N166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66">
        <f>VLOOKUP(Invoices[[#This Row],[Part  '#]],Products[#All],4,FALSE)</f>
        <v>6.9</v>
      </c>
      <c r="P166" s="31">
        <f>Invoices[[#This Row],[Quantity]]*Invoices[[#This Row],[New Unit Proce ]]</f>
        <v>2880</v>
      </c>
      <c r="Q166" s="31">
        <f>Invoices[[#This Row],[Quantity]]*Invoices[[#This Row],[Product Money ]]</f>
        <v>828</v>
      </c>
      <c r="R166" s="32">
        <f>Invoices[[#This Row],[Revenue]]-Invoices[[#This Row],[Cost]]</f>
        <v>2052</v>
      </c>
      <c r="S166" s="40">
        <f>Invoices[[#This Row],[Profit]]/Invoices[[#This Row],[Revenue]]</f>
        <v>0.71250000000000002</v>
      </c>
    </row>
    <row r="167" spans="1:19" x14ac:dyDescent="0.35">
      <c r="A167" s="18" t="s">
        <v>9</v>
      </c>
      <c r="B167" s="8">
        <v>22848</v>
      </c>
      <c r="C167" s="14">
        <v>41426</v>
      </c>
      <c r="D167" s="8">
        <v>101</v>
      </c>
      <c r="E167" s="9" t="s">
        <v>20</v>
      </c>
      <c r="F167" s="33" t="str">
        <f>VLOOKUP(Invoices[[#This Row],[Customer Name]],Customers[[#All],[Customer Name]:[Type]],2,)</f>
        <v>Georgia</v>
      </c>
      <c r="G167" s="9" t="str">
        <f>VLOOKUP(Invoices[[#This Row],[Customer Name]],Customers[[#All],[Customer Name]:[Type]],3,)</f>
        <v>Automotive</v>
      </c>
      <c r="H167" s="4" t="s">
        <v>13</v>
      </c>
      <c r="I167" s="36" t="str">
        <f>VLOOKUP(Invoices[[#This Row],[Part  '#]],Products[[#All],[Part Number]:[Product Line]],3,)</f>
        <v>Consumables</v>
      </c>
      <c r="J167" s="4" t="s">
        <v>14</v>
      </c>
      <c r="K167" s="4">
        <v>12</v>
      </c>
      <c r="L167" s="21">
        <v>70</v>
      </c>
      <c r="M167" s="29" cm="1">
        <f t="array" ref="M167">_xlfn.IFS(Invoices[[#This Row],[Document Number]]="Invoice", -Invoices[[#This Row],[Unit Price]], TRUE, Invoices[[#This Row],[Unit Price]])</f>
        <v>70</v>
      </c>
      <c r="N167" t="str" cm="1">
        <f t="array" ref="N167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67">
        <f>VLOOKUP(Invoices[[#This Row],[Part  '#]],Products[#All],4,FALSE)</f>
        <v>13.92</v>
      </c>
      <c r="P167" s="31">
        <f>Invoices[[#This Row],[Quantity]]*Invoices[[#This Row],[New Unit Proce ]]</f>
        <v>840</v>
      </c>
      <c r="Q167" s="31">
        <f>Invoices[[#This Row],[Quantity]]*Invoices[[#This Row],[Product Money ]]</f>
        <v>167.04</v>
      </c>
      <c r="R167" s="32">
        <f>Invoices[[#This Row],[Revenue]]-Invoices[[#This Row],[Cost]]</f>
        <v>672.96</v>
      </c>
      <c r="S167" s="40">
        <f>Invoices[[#This Row],[Profit]]/Invoices[[#This Row],[Revenue]]</f>
        <v>0.80114285714285716</v>
      </c>
    </row>
    <row r="168" spans="1:19" x14ac:dyDescent="0.35">
      <c r="A168" s="18" t="s">
        <v>9</v>
      </c>
      <c r="B168" s="8">
        <v>22849</v>
      </c>
      <c r="C168" s="14">
        <v>41426</v>
      </c>
      <c r="D168" s="8">
        <v>102</v>
      </c>
      <c r="E168" s="9" t="s">
        <v>39</v>
      </c>
      <c r="F168" s="33" t="str">
        <f>VLOOKUP(Invoices[[#This Row],[Customer Name]],Customers[[#All],[Customer Name]:[Type]],2,)</f>
        <v>Georgia</v>
      </c>
      <c r="G168" s="9" t="str">
        <f>VLOOKUP(Invoices[[#This Row],[Customer Name]],Customers[[#All],[Customer Name]:[Type]],3,)</f>
        <v>Automotive</v>
      </c>
      <c r="H168" s="4" t="s">
        <v>44</v>
      </c>
      <c r="I168" s="36" t="str">
        <f>VLOOKUP(Invoices[[#This Row],[Part  '#]],Products[[#All],[Part Number]:[Product Line]],3,)</f>
        <v>Consumables</v>
      </c>
      <c r="J168" s="4" t="s">
        <v>45</v>
      </c>
      <c r="K168" s="4">
        <v>40</v>
      </c>
      <c r="L168" s="21">
        <v>35</v>
      </c>
      <c r="M168" s="29" cm="1">
        <f t="array" ref="M168">_xlfn.IFS(Invoices[[#This Row],[Document Number]]="Invoice", -Invoices[[#This Row],[Unit Price]], TRUE, Invoices[[#This Row],[Unit Price]])</f>
        <v>35</v>
      </c>
      <c r="N168" t="str" cm="1">
        <f t="array" ref="N168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68">
        <f>VLOOKUP(Invoices[[#This Row],[Part  '#]],Products[#All],4,FALSE)</f>
        <v>6.37</v>
      </c>
      <c r="P168" s="31">
        <f>Invoices[[#This Row],[Quantity]]*Invoices[[#This Row],[New Unit Proce ]]</f>
        <v>1400</v>
      </c>
      <c r="Q168" s="31">
        <f>Invoices[[#This Row],[Quantity]]*Invoices[[#This Row],[Product Money ]]</f>
        <v>254.8</v>
      </c>
      <c r="R168" s="32">
        <f>Invoices[[#This Row],[Revenue]]-Invoices[[#This Row],[Cost]]</f>
        <v>1145.2</v>
      </c>
      <c r="S168" s="40">
        <f>Invoices[[#This Row],[Profit]]/Invoices[[#This Row],[Revenue]]</f>
        <v>0.81800000000000006</v>
      </c>
    </row>
    <row r="169" spans="1:19" x14ac:dyDescent="0.35">
      <c r="A169" s="18" t="s">
        <v>9</v>
      </c>
      <c r="B169" s="8">
        <v>22849</v>
      </c>
      <c r="C169" s="14">
        <v>41426</v>
      </c>
      <c r="D169" s="8">
        <v>102</v>
      </c>
      <c r="E169" s="9" t="s">
        <v>39</v>
      </c>
      <c r="F169" s="33" t="str">
        <f>VLOOKUP(Invoices[[#This Row],[Customer Name]],Customers[[#All],[Customer Name]:[Type]],2,)</f>
        <v>Georgia</v>
      </c>
      <c r="G169" s="9" t="str">
        <f>VLOOKUP(Invoices[[#This Row],[Customer Name]],Customers[[#All],[Customer Name]:[Type]],3,)</f>
        <v>Automotive</v>
      </c>
      <c r="H169" s="4" t="s">
        <v>13</v>
      </c>
      <c r="I169" s="36" t="str">
        <f>VLOOKUP(Invoices[[#This Row],[Part  '#]],Products[[#All],[Part Number]:[Product Line]],3,)</f>
        <v>Consumables</v>
      </c>
      <c r="J169" s="4" t="s">
        <v>14</v>
      </c>
      <c r="K169" s="4">
        <v>5</v>
      </c>
      <c r="L169" s="21">
        <v>70</v>
      </c>
      <c r="M169" s="29" cm="1">
        <f t="array" ref="M169">_xlfn.IFS(Invoices[[#This Row],[Document Number]]="Invoice", -Invoices[[#This Row],[Unit Price]], TRUE, Invoices[[#This Row],[Unit Price]])</f>
        <v>70</v>
      </c>
      <c r="N169" t="str" cm="1">
        <f t="array" ref="N169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69">
        <f>VLOOKUP(Invoices[[#This Row],[Part  '#]],Products[#All],4,FALSE)</f>
        <v>13.92</v>
      </c>
      <c r="P169" s="31">
        <f>Invoices[[#This Row],[Quantity]]*Invoices[[#This Row],[New Unit Proce ]]</f>
        <v>350</v>
      </c>
      <c r="Q169" s="31">
        <f>Invoices[[#This Row],[Quantity]]*Invoices[[#This Row],[Product Money ]]</f>
        <v>69.599999999999994</v>
      </c>
      <c r="R169" s="32">
        <f>Invoices[[#This Row],[Revenue]]-Invoices[[#This Row],[Cost]]</f>
        <v>280.39999999999998</v>
      </c>
      <c r="S169" s="40">
        <f>Invoices[[#This Row],[Profit]]/Invoices[[#This Row],[Revenue]]</f>
        <v>0.80114285714285705</v>
      </c>
    </row>
    <row r="170" spans="1:19" x14ac:dyDescent="0.35">
      <c r="A170" s="18" t="s">
        <v>9</v>
      </c>
      <c r="B170" s="8">
        <v>22850</v>
      </c>
      <c r="C170" s="14">
        <v>41426</v>
      </c>
      <c r="D170" s="8">
        <v>103</v>
      </c>
      <c r="E170" s="9" t="s">
        <v>50</v>
      </c>
      <c r="F170" s="33" t="str">
        <f>VLOOKUP(Invoices[[#This Row],[Customer Name]],Customers[[#All],[Customer Name]:[Type]],2,)</f>
        <v>Florida</v>
      </c>
      <c r="G170" s="9" t="str">
        <f>VLOOKUP(Invoices[[#This Row],[Customer Name]],Customers[[#All],[Customer Name]:[Type]],3,)</f>
        <v>Financial</v>
      </c>
      <c r="H170" s="4" t="s">
        <v>32</v>
      </c>
      <c r="I170" s="36" t="str">
        <f>VLOOKUP(Invoices[[#This Row],[Part  '#]],Products[[#All],[Part Number]:[Product Line]],3,)</f>
        <v>Product</v>
      </c>
      <c r="J170" s="4" t="s">
        <v>33</v>
      </c>
      <c r="K170" s="4">
        <v>3</v>
      </c>
      <c r="L170" s="21">
        <v>1500</v>
      </c>
      <c r="M170" s="29" cm="1">
        <f t="array" ref="M170">_xlfn.IFS(Invoices[[#This Row],[Document Number]]="Invoice", -Invoices[[#This Row],[Unit Price]], TRUE, Invoices[[#This Row],[Unit Price]])</f>
        <v>1500</v>
      </c>
      <c r="N170" t="str" cm="1">
        <f t="array" ref="N170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170">
        <f>VLOOKUP(Invoices[[#This Row],[Part  '#]],Products[#All],4,FALSE)</f>
        <v>899.1</v>
      </c>
      <c r="P170" s="31">
        <f>Invoices[[#This Row],[Quantity]]*Invoices[[#This Row],[New Unit Proce ]]</f>
        <v>4500</v>
      </c>
      <c r="Q170" s="31">
        <f>Invoices[[#This Row],[Quantity]]*Invoices[[#This Row],[Product Money ]]</f>
        <v>2697.3</v>
      </c>
      <c r="R170" s="32">
        <f>Invoices[[#This Row],[Revenue]]-Invoices[[#This Row],[Cost]]</f>
        <v>1802.6999999999998</v>
      </c>
      <c r="S170" s="40">
        <f>Invoices[[#This Row],[Profit]]/Invoices[[#This Row],[Revenue]]</f>
        <v>0.40059999999999996</v>
      </c>
    </row>
    <row r="171" spans="1:19" x14ac:dyDescent="0.35">
      <c r="A171" s="18" t="s">
        <v>9</v>
      </c>
      <c r="B171" s="8">
        <v>22850</v>
      </c>
      <c r="C171" s="14">
        <v>41426</v>
      </c>
      <c r="D171" s="8">
        <v>103</v>
      </c>
      <c r="E171" s="9" t="s">
        <v>50</v>
      </c>
      <c r="F171" s="33" t="str">
        <f>VLOOKUP(Invoices[[#This Row],[Customer Name]],Customers[[#All],[Customer Name]:[Type]],2,)</f>
        <v>Florida</v>
      </c>
      <c r="G171" s="9" t="str">
        <f>VLOOKUP(Invoices[[#This Row],[Customer Name]],Customers[[#All],[Customer Name]:[Type]],3,)</f>
        <v>Financial</v>
      </c>
      <c r="H171" s="4" t="s">
        <v>23</v>
      </c>
      <c r="I171" s="36" t="str">
        <f>VLOOKUP(Invoices[[#This Row],[Part  '#]],Products[[#All],[Part Number]:[Product Line]],3,)</f>
        <v>Accessories</v>
      </c>
      <c r="J171" s="4" t="s">
        <v>24</v>
      </c>
      <c r="K171" s="4">
        <v>3</v>
      </c>
      <c r="L171" s="21">
        <v>25</v>
      </c>
      <c r="M171" s="29" cm="1">
        <f t="array" ref="M171">_xlfn.IFS(Invoices[[#This Row],[Document Number]]="Invoice", -Invoices[[#This Row],[Unit Price]], TRUE, Invoices[[#This Row],[Unit Price]])</f>
        <v>25</v>
      </c>
      <c r="N171" t="str" cm="1">
        <f t="array" ref="N171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71">
        <f>VLOOKUP(Invoices[[#This Row],[Part  '#]],Products[#All],4,FALSE)</f>
        <v>12.17</v>
      </c>
      <c r="P171" s="31">
        <f>Invoices[[#This Row],[Quantity]]*Invoices[[#This Row],[New Unit Proce ]]</f>
        <v>75</v>
      </c>
      <c r="Q171" s="31">
        <f>Invoices[[#This Row],[Quantity]]*Invoices[[#This Row],[Product Money ]]</f>
        <v>36.51</v>
      </c>
      <c r="R171" s="32">
        <f>Invoices[[#This Row],[Revenue]]-Invoices[[#This Row],[Cost]]</f>
        <v>38.49</v>
      </c>
      <c r="S171" s="40">
        <f>Invoices[[#This Row],[Profit]]/Invoices[[#This Row],[Revenue]]</f>
        <v>0.51319999999999999</v>
      </c>
    </row>
    <row r="172" spans="1:19" x14ac:dyDescent="0.35">
      <c r="A172" s="18" t="s">
        <v>9</v>
      </c>
      <c r="B172" s="8">
        <v>22850</v>
      </c>
      <c r="C172" s="14">
        <v>41426</v>
      </c>
      <c r="D172" s="8">
        <v>103</v>
      </c>
      <c r="E172" s="9" t="s">
        <v>50</v>
      </c>
      <c r="F172" s="33" t="str">
        <f>VLOOKUP(Invoices[[#This Row],[Customer Name]],Customers[[#All],[Customer Name]:[Type]],2,)</f>
        <v>Florida</v>
      </c>
      <c r="G172" s="9" t="str">
        <f>VLOOKUP(Invoices[[#This Row],[Customer Name]],Customers[[#All],[Customer Name]:[Type]],3,)</f>
        <v>Financial</v>
      </c>
      <c r="H172" s="4" t="s">
        <v>25</v>
      </c>
      <c r="I172" s="36" t="str">
        <f>VLOOKUP(Invoices[[#This Row],[Part  '#]],Products[[#All],[Part Number]:[Product Line]],3,)</f>
        <v>Accessories</v>
      </c>
      <c r="J172" s="4" t="s">
        <v>26</v>
      </c>
      <c r="K172" s="4">
        <v>3</v>
      </c>
      <c r="L172" s="21">
        <v>20</v>
      </c>
      <c r="M172" s="29" cm="1">
        <f t="array" ref="M172">_xlfn.IFS(Invoices[[#This Row],[Document Number]]="Invoice", -Invoices[[#This Row],[Unit Price]], TRUE, Invoices[[#This Row],[Unit Price]])</f>
        <v>20</v>
      </c>
      <c r="N172" t="str" cm="1">
        <f t="array" ref="N172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72">
        <f>VLOOKUP(Invoices[[#This Row],[Part  '#]],Products[#All],4,FALSE)</f>
        <v>8.15</v>
      </c>
      <c r="P172" s="31">
        <f>Invoices[[#This Row],[Quantity]]*Invoices[[#This Row],[New Unit Proce ]]</f>
        <v>60</v>
      </c>
      <c r="Q172" s="31">
        <f>Invoices[[#This Row],[Quantity]]*Invoices[[#This Row],[Product Money ]]</f>
        <v>24.450000000000003</v>
      </c>
      <c r="R172" s="32">
        <f>Invoices[[#This Row],[Revenue]]-Invoices[[#This Row],[Cost]]</f>
        <v>35.549999999999997</v>
      </c>
      <c r="S172" s="40">
        <f>Invoices[[#This Row],[Profit]]/Invoices[[#This Row],[Revenue]]</f>
        <v>0.59249999999999992</v>
      </c>
    </row>
    <row r="173" spans="1:19" x14ac:dyDescent="0.35">
      <c r="A173" s="18" t="s">
        <v>9</v>
      </c>
      <c r="B173" s="8">
        <v>22850</v>
      </c>
      <c r="C173" s="14">
        <v>41426</v>
      </c>
      <c r="D173" s="8">
        <v>103</v>
      </c>
      <c r="E173" s="9" t="s">
        <v>50</v>
      </c>
      <c r="F173" s="33" t="str">
        <f>VLOOKUP(Invoices[[#This Row],[Customer Name]],Customers[[#All],[Customer Name]:[Type]],2,)</f>
        <v>Florida</v>
      </c>
      <c r="G173" s="9" t="str">
        <f>VLOOKUP(Invoices[[#This Row],[Customer Name]],Customers[[#All],[Customer Name]:[Type]],3,)</f>
        <v>Financial</v>
      </c>
      <c r="H173" s="4" t="s">
        <v>27</v>
      </c>
      <c r="I173" s="36" t="str">
        <f>VLOOKUP(Invoices[[#This Row],[Part  '#]],Products[[#All],[Part Number]:[Product Line]],3,)</f>
        <v>Accessories</v>
      </c>
      <c r="J173" s="4" t="s">
        <v>28</v>
      </c>
      <c r="K173" s="4">
        <v>3</v>
      </c>
      <c r="L173" s="21">
        <v>40</v>
      </c>
      <c r="M173" s="29" cm="1">
        <f t="array" ref="M173">_xlfn.IFS(Invoices[[#This Row],[Document Number]]="Invoice", -Invoices[[#This Row],[Unit Price]], TRUE, Invoices[[#This Row],[Unit Price]])</f>
        <v>40</v>
      </c>
      <c r="N173" t="str" cm="1">
        <f t="array" ref="N173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73">
        <f>VLOOKUP(Invoices[[#This Row],[Part  '#]],Products[#All],4,FALSE)</f>
        <v>12.33</v>
      </c>
      <c r="P173" s="31">
        <f>Invoices[[#This Row],[Quantity]]*Invoices[[#This Row],[New Unit Proce ]]</f>
        <v>120</v>
      </c>
      <c r="Q173" s="31">
        <f>Invoices[[#This Row],[Quantity]]*Invoices[[#This Row],[Product Money ]]</f>
        <v>36.99</v>
      </c>
      <c r="R173" s="32">
        <f>Invoices[[#This Row],[Revenue]]-Invoices[[#This Row],[Cost]]</f>
        <v>83.009999999999991</v>
      </c>
      <c r="S173" s="40">
        <f>Invoices[[#This Row],[Profit]]/Invoices[[#This Row],[Revenue]]</f>
        <v>0.69174999999999998</v>
      </c>
    </row>
    <row r="174" spans="1:19" x14ac:dyDescent="0.35">
      <c r="A174" s="18" t="s">
        <v>9</v>
      </c>
      <c r="B174" s="8">
        <v>22850</v>
      </c>
      <c r="C174" s="14">
        <v>41426</v>
      </c>
      <c r="D174" s="8">
        <v>103</v>
      </c>
      <c r="E174" s="9" t="s">
        <v>50</v>
      </c>
      <c r="F174" s="33" t="str">
        <f>VLOOKUP(Invoices[[#This Row],[Customer Name]],Customers[[#All],[Customer Name]:[Type]],2,)</f>
        <v>Florida</v>
      </c>
      <c r="G174" s="9" t="str">
        <f>VLOOKUP(Invoices[[#This Row],[Customer Name]],Customers[[#All],[Customer Name]:[Type]],3,)</f>
        <v>Financial</v>
      </c>
      <c r="H174" s="4" t="s">
        <v>11</v>
      </c>
      <c r="I174" s="36" t="str">
        <f>VLOOKUP(Invoices[[#This Row],[Part  '#]],Products[[#All],[Part Number]:[Product Line]],3,)</f>
        <v>Consumables</v>
      </c>
      <c r="J174" s="4" t="s">
        <v>12</v>
      </c>
      <c r="K174" s="4">
        <v>3</v>
      </c>
      <c r="L174" s="21">
        <v>20</v>
      </c>
      <c r="M174" s="29" cm="1">
        <f t="array" ref="M174">_xlfn.IFS(Invoices[[#This Row],[Document Number]]="Invoice", -Invoices[[#This Row],[Unit Price]], TRUE, Invoices[[#This Row],[Unit Price]])</f>
        <v>20</v>
      </c>
      <c r="N174" t="str" cm="1">
        <f t="array" ref="N174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74">
        <f>VLOOKUP(Invoices[[#This Row],[Part  '#]],Products[#All],4,FALSE)</f>
        <v>4.58</v>
      </c>
      <c r="P174" s="31">
        <f>Invoices[[#This Row],[Quantity]]*Invoices[[#This Row],[New Unit Proce ]]</f>
        <v>60</v>
      </c>
      <c r="Q174" s="31">
        <f>Invoices[[#This Row],[Quantity]]*Invoices[[#This Row],[Product Money ]]</f>
        <v>13.74</v>
      </c>
      <c r="R174" s="32">
        <f>Invoices[[#This Row],[Revenue]]-Invoices[[#This Row],[Cost]]</f>
        <v>46.26</v>
      </c>
      <c r="S174" s="40">
        <f>Invoices[[#This Row],[Profit]]/Invoices[[#This Row],[Revenue]]</f>
        <v>0.77100000000000002</v>
      </c>
    </row>
    <row r="175" spans="1:19" x14ac:dyDescent="0.35">
      <c r="A175" s="18" t="s">
        <v>9</v>
      </c>
      <c r="B175" s="8">
        <v>22850</v>
      </c>
      <c r="C175" s="14">
        <v>41426</v>
      </c>
      <c r="D175" s="8">
        <v>103</v>
      </c>
      <c r="E175" s="9" t="s">
        <v>50</v>
      </c>
      <c r="F175" s="33" t="str">
        <f>VLOOKUP(Invoices[[#This Row],[Customer Name]],Customers[[#All],[Customer Name]:[Type]],2,)</f>
        <v>Florida</v>
      </c>
      <c r="G175" s="9" t="str">
        <f>VLOOKUP(Invoices[[#This Row],[Customer Name]],Customers[[#All],[Customer Name]:[Type]],3,)</f>
        <v>Financial</v>
      </c>
      <c r="H175" s="4" t="s">
        <v>29</v>
      </c>
      <c r="I175" s="36" t="str">
        <f>VLOOKUP(Invoices[[#This Row],[Part  '#]],Products[[#All],[Part Number]:[Product Line]],3,)</f>
        <v>Accessories</v>
      </c>
      <c r="J175" s="4" t="s">
        <v>30</v>
      </c>
      <c r="K175" s="4">
        <v>1</v>
      </c>
      <c r="L175" s="21">
        <v>250</v>
      </c>
      <c r="M175" s="29" cm="1">
        <f t="array" ref="M175">_xlfn.IFS(Invoices[[#This Row],[Document Number]]="Invoice", -Invoices[[#This Row],[Unit Price]], TRUE, Invoices[[#This Row],[Unit Price]])</f>
        <v>250</v>
      </c>
      <c r="N175" t="str" cm="1">
        <f t="array" ref="N175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175">
        <f>VLOOKUP(Invoices[[#This Row],[Part  '#]],Products[#All],4,FALSE)</f>
        <v>89.7</v>
      </c>
      <c r="P175" s="31">
        <f>Invoices[[#This Row],[Quantity]]*Invoices[[#This Row],[New Unit Proce ]]</f>
        <v>250</v>
      </c>
      <c r="Q175" s="31">
        <f>Invoices[[#This Row],[Quantity]]*Invoices[[#This Row],[Product Money ]]</f>
        <v>89.7</v>
      </c>
      <c r="R175" s="32">
        <f>Invoices[[#This Row],[Revenue]]-Invoices[[#This Row],[Cost]]</f>
        <v>160.30000000000001</v>
      </c>
      <c r="S175" s="40">
        <f>Invoices[[#This Row],[Profit]]/Invoices[[#This Row],[Revenue]]</f>
        <v>0.64119999999999999</v>
      </c>
    </row>
    <row r="176" spans="1:19" x14ac:dyDescent="0.35">
      <c r="A176" s="18" t="s">
        <v>9</v>
      </c>
      <c r="B176" s="8">
        <v>22850</v>
      </c>
      <c r="C176" s="14">
        <v>41426</v>
      </c>
      <c r="D176" s="8">
        <v>103</v>
      </c>
      <c r="E176" s="9" t="s">
        <v>50</v>
      </c>
      <c r="F176" s="33" t="str">
        <f>VLOOKUP(Invoices[[#This Row],[Customer Name]],Customers[[#All],[Customer Name]:[Type]],2,)</f>
        <v>Florida</v>
      </c>
      <c r="G176" s="9" t="str">
        <f>VLOOKUP(Invoices[[#This Row],[Customer Name]],Customers[[#All],[Customer Name]:[Type]],3,)</f>
        <v>Financial</v>
      </c>
      <c r="H176" s="4" t="s">
        <v>13</v>
      </c>
      <c r="I176" s="36" t="str">
        <f>VLOOKUP(Invoices[[#This Row],[Part  '#]],Products[[#All],[Part Number]:[Product Line]],3,)</f>
        <v>Consumables</v>
      </c>
      <c r="J176" s="4" t="s">
        <v>14</v>
      </c>
      <c r="K176" s="4">
        <v>4</v>
      </c>
      <c r="L176" s="21">
        <v>70</v>
      </c>
      <c r="M176" s="29" cm="1">
        <f t="array" ref="M176">_xlfn.IFS(Invoices[[#This Row],[Document Number]]="Invoice", -Invoices[[#This Row],[Unit Price]], TRUE, Invoices[[#This Row],[Unit Price]])</f>
        <v>70</v>
      </c>
      <c r="N176" t="str" cm="1">
        <f t="array" ref="N176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76">
        <f>VLOOKUP(Invoices[[#This Row],[Part  '#]],Products[#All],4,FALSE)</f>
        <v>13.92</v>
      </c>
      <c r="P176" s="31">
        <f>Invoices[[#This Row],[Quantity]]*Invoices[[#This Row],[New Unit Proce ]]</f>
        <v>280</v>
      </c>
      <c r="Q176" s="31">
        <f>Invoices[[#This Row],[Quantity]]*Invoices[[#This Row],[Product Money ]]</f>
        <v>55.68</v>
      </c>
      <c r="R176" s="32">
        <f>Invoices[[#This Row],[Revenue]]-Invoices[[#This Row],[Cost]]</f>
        <v>224.32</v>
      </c>
      <c r="S176" s="40">
        <f>Invoices[[#This Row],[Profit]]/Invoices[[#This Row],[Revenue]]</f>
        <v>0.80114285714285716</v>
      </c>
    </row>
    <row r="177" spans="1:19" x14ac:dyDescent="0.35">
      <c r="A177" s="18" t="s">
        <v>9</v>
      </c>
      <c r="B177" s="8">
        <v>22850</v>
      </c>
      <c r="C177" s="14">
        <v>41426</v>
      </c>
      <c r="D177" s="8">
        <v>103</v>
      </c>
      <c r="E177" s="9" t="s">
        <v>50</v>
      </c>
      <c r="F177" s="33" t="str">
        <f>VLOOKUP(Invoices[[#This Row],[Customer Name]],Customers[[#All],[Customer Name]:[Type]],2,)</f>
        <v>Florida</v>
      </c>
      <c r="G177" s="9" t="str">
        <f>VLOOKUP(Invoices[[#This Row],[Customer Name]],Customers[[#All],[Customer Name]:[Type]],3,)</f>
        <v>Financial</v>
      </c>
      <c r="H177" s="4" t="s">
        <v>16</v>
      </c>
      <c r="I177" s="36" t="str">
        <f>VLOOKUP(Invoices[[#This Row],[Part  '#]],Products[[#All],[Part Number]:[Product Line]],3,)</f>
        <v>Consumables</v>
      </c>
      <c r="J177" s="4" t="s">
        <v>17</v>
      </c>
      <c r="K177" s="4">
        <v>4</v>
      </c>
      <c r="L177" s="21">
        <v>30</v>
      </c>
      <c r="M177" s="29" cm="1">
        <f t="array" ref="M177">_xlfn.IFS(Invoices[[#This Row],[Document Number]]="Invoice", -Invoices[[#This Row],[Unit Price]], TRUE, Invoices[[#This Row],[Unit Price]])</f>
        <v>30</v>
      </c>
      <c r="N177" t="str" cm="1">
        <f t="array" ref="N177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77">
        <f>VLOOKUP(Invoices[[#This Row],[Part  '#]],Products[#All],4,FALSE)</f>
        <v>6.9</v>
      </c>
      <c r="P177" s="31">
        <f>Invoices[[#This Row],[Quantity]]*Invoices[[#This Row],[New Unit Proce ]]</f>
        <v>120</v>
      </c>
      <c r="Q177" s="31">
        <f>Invoices[[#This Row],[Quantity]]*Invoices[[#This Row],[Product Money ]]</f>
        <v>27.6</v>
      </c>
      <c r="R177" s="32">
        <f>Invoices[[#This Row],[Revenue]]-Invoices[[#This Row],[Cost]]</f>
        <v>92.4</v>
      </c>
      <c r="S177" s="40">
        <f>Invoices[[#This Row],[Profit]]/Invoices[[#This Row],[Revenue]]</f>
        <v>0.77</v>
      </c>
    </row>
    <row r="178" spans="1:19" x14ac:dyDescent="0.35">
      <c r="A178" s="18" t="s">
        <v>9</v>
      </c>
      <c r="B178" s="8">
        <v>22851</v>
      </c>
      <c r="C178" s="14">
        <v>41426</v>
      </c>
      <c r="D178" s="8">
        <v>106</v>
      </c>
      <c r="E178" s="9" t="s">
        <v>10</v>
      </c>
      <c r="F178" s="33" t="str">
        <f>VLOOKUP(Invoices[[#This Row],[Customer Name]],Customers[[#All],[Customer Name]:[Type]],2,)</f>
        <v>Tennessee</v>
      </c>
      <c r="G178" s="9" t="str">
        <f>VLOOKUP(Invoices[[#This Row],[Customer Name]],Customers[[#All],[Customer Name]:[Type]],3,)</f>
        <v>Automotive</v>
      </c>
      <c r="H178" s="4" t="s">
        <v>11</v>
      </c>
      <c r="I178" s="36" t="str">
        <f>VLOOKUP(Invoices[[#This Row],[Part  '#]],Products[[#All],[Part Number]:[Product Line]],3,)</f>
        <v>Consumables</v>
      </c>
      <c r="J178" s="4" t="s">
        <v>12</v>
      </c>
      <c r="K178" s="4">
        <v>80</v>
      </c>
      <c r="L178" s="21">
        <v>18</v>
      </c>
      <c r="M178" s="29" cm="1">
        <f t="array" ref="M178">_xlfn.IFS(Invoices[[#This Row],[Document Number]]="Invoice", -Invoices[[#This Row],[Unit Price]], TRUE, Invoices[[#This Row],[Unit Price]])</f>
        <v>18</v>
      </c>
      <c r="N178" t="str" cm="1">
        <f t="array" ref="N178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78">
        <f>VLOOKUP(Invoices[[#This Row],[Part  '#]],Products[#All],4,FALSE)</f>
        <v>4.58</v>
      </c>
      <c r="P178" s="31">
        <f>Invoices[[#This Row],[Quantity]]*Invoices[[#This Row],[New Unit Proce ]]</f>
        <v>1440</v>
      </c>
      <c r="Q178" s="31">
        <f>Invoices[[#This Row],[Quantity]]*Invoices[[#This Row],[Product Money ]]</f>
        <v>366.4</v>
      </c>
      <c r="R178" s="32">
        <f>Invoices[[#This Row],[Revenue]]-Invoices[[#This Row],[Cost]]</f>
        <v>1073.5999999999999</v>
      </c>
      <c r="S178" s="40">
        <f>Invoices[[#This Row],[Profit]]/Invoices[[#This Row],[Revenue]]</f>
        <v>0.74555555555555553</v>
      </c>
    </row>
    <row r="179" spans="1:19" x14ac:dyDescent="0.35">
      <c r="A179" s="18" t="s">
        <v>9</v>
      </c>
      <c r="B179" s="8">
        <v>22851</v>
      </c>
      <c r="C179" s="14">
        <v>41426</v>
      </c>
      <c r="D179" s="8">
        <v>106</v>
      </c>
      <c r="E179" s="9" t="s">
        <v>10</v>
      </c>
      <c r="F179" s="33" t="str">
        <f>VLOOKUP(Invoices[[#This Row],[Customer Name]],Customers[[#All],[Customer Name]:[Type]],2,)</f>
        <v>Tennessee</v>
      </c>
      <c r="G179" s="9" t="str">
        <f>VLOOKUP(Invoices[[#This Row],[Customer Name]],Customers[[#All],[Customer Name]:[Type]],3,)</f>
        <v>Automotive</v>
      </c>
      <c r="H179" s="4" t="s">
        <v>13</v>
      </c>
      <c r="I179" s="36" t="str">
        <f>VLOOKUP(Invoices[[#This Row],[Part  '#]],Products[[#All],[Part Number]:[Product Line]],3,)</f>
        <v>Consumables</v>
      </c>
      <c r="J179" s="4" t="s">
        <v>14</v>
      </c>
      <c r="K179" s="4">
        <v>20</v>
      </c>
      <c r="L179" s="21">
        <v>70</v>
      </c>
      <c r="M179" s="29" cm="1">
        <f t="array" ref="M179">_xlfn.IFS(Invoices[[#This Row],[Document Number]]="Invoice", -Invoices[[#This Row],[Unit Price]], TRUE, Invoices[[#This Row],[Unit Price]])</f>
        <v>70</v>
      </c>
      <c r="N179" t="str" cm="1">
        <f t="array" ref="N179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79">
        <f>VLOOKUP(Invoices[[#This Row],[Part  '#]],Products[#All],4,FALSE)</f>
        <v>13.92</v>
      </c>
      <c r="P179" s="31">
        <f>Invoices[[#This Row],[Quantity]]*Invoices[[#This Row],[New Unit Proce ]]</f>
        <v>1400</v>
      </c>
      <c r="Q179" s="31">
        <f>Invoices[[#This Row],[Quantity]]*Invoices[[#This Row],[Product Money ]]</f>
        <v>278.39999999999998</v>
      </c>
      <c r="R179" s="32">
        <f>Invoices[[#This Row],[Revenue]]-Invoices[[#This Row],[Cost]]</f>
        <v>1121.5999999999999</v>
      </c>
      <c r="S179" s="40">
        <f>Invoices[[#This Row],[Profit]]/Invoices[[#This Row],[Revenue]]</f>
        <v>0.80114285714285705</v>
      </c>
    </row>
    <row r="180" spans="1:19" x14ac:dyDescent="0.35">
      <c r="A180" s="18" t="s">
        <v>9</v>
      </c>
      <c r="B180" s="8">
        <v>22852</v>
      </c>
      <c r="C180" s="14">
        <v>41426</v>
      </c>
      <c r="D180" s="8">
        <v>107</v>
      </c>
      <c r="E180" s="9" t="s">
        <v>15</v>
      </c>
      <c r="F180" s="33" t="str">
        <f>VLOOKUP(Invoices[[#This Row],[Customer Name]],Customers[[#All],[Customer Name]:[Type]],2,)</f>
        <v>Georgia</v>
      </c>
      <c r="G180" s="9" t="str">
        <f>VLOOKUP(Invoices[[#This Row],[Customer Name]],Customers[[#All],[Customer Name]:[Type]],3,)</f>
        <v>Financial</v>
      </c>
      <c r="H180" s="4" t="s">
        <v>16</v>
      </c>
      <c r="I180" s="36" t="str">
        <f>VLOOKUP(Invoices[[#This Row],[Part  '#]],Products[[#All],[Part Number]:[Product Line]],3,)</f>
        <v>Consumables</v>
      </c>
      <c r="J180" s="4" t="s">
        <v>17</v>
      </c>
      <c r="K180" s="4">
        <v>10</v>
      </c>
      <c r="L180" s="21">
        <v>30</v>
      </c>
      <c r="M180" s="29" cm="1">
        <f t="array" ref="M180">_xlfn.IFS(Invoices[[#This Row],[Document Number]]="Invoice", -Invoices[[#This Row],[Unit Price]], TRUE, Invoices[[#This Row],[Unit Price]])</f>
        <v>30</v>
      </c>
      <c r="N180" t="str" cm="1">
        <f t="array" ref="N180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80">
        <f>VLOOKUP(Invoices[[#This Row],[Part  '#]],Products[#All],4,FALSE)</f>
        <v>6.9</v>
      </c>
      <c r="P180" s="31">
        <f>Invoices[[#This Row],[Quantity]]*Invoices[[#This Row],[New Unit Proce ]]</f>
        <v>300</v>
      </c>
      <c r="Q180" s="31">
        <f>Invoices[[#This Row],[Quantity]]*Invoices[[#This Row],[Product Money ]]</f>
        <v>69</v>
      </c>
      <c r="R180" s="32">
        <f>Invoices[[#This Row],[Revenue]]-Invoices[[#This Row],[Cost]]</f>
        <v>231</v>
      </c>
      <c r="S180" s="40">
        <f>Invoices[[#This Row],[Profit]]/Invoices[[#This Row],[Revenue]]</f>
        <v>0.77</v>
      </c>
    </row>
    <row r="181" spans="1:19" x14ac:dyDescent="0.35">
      <c r="A181" s="18" t="s">
        <v>9</v>
      </c>
      <c r="B181" s="8">
        <v>22852</v>
      </c>
      <c r="C181" s="14">
        <v>41426</v>
      </c>
      <c r="D181" s="8">
        <v>107</v>
      </c>
      <c r="E181" s="9" t="s">
        <v>15</v>
      </c>
      <c r="F181" s="33" t="str">
        <f>VLOOKUP(Invoices[[#This Row],[Customer Name]],Customers[[#All],[Customer Name]:[Type]],2,)</f>
        <v>Georgia</v>
      </c>
      <c r="G181" s="9" t="str">
        <f>VLOOKUP(Invoices[[#This Row],[Customer Name]],Customers[[#All],[Customer Name]:[Type]],3,)</f>
        <v>Financial</v>
      </c>
      <c r="H181" s="4" t="s">
        <v>13</v>
      </c>
      <c r="I181" s="36" t="str">
        <f>VLOOKUP(Invoices[[#This Row],[Part  '#]],Products[[#All],[Part Number]:[Product Line]],3,)</f>
        <v>Consumables</v>
      </c>
      <c r="J181" s="4" t="s">
        <v>14</v>
      </c>
      <c r="K181" s="4">
        <v>2</v>
      </c>
      <c r="L181" s="21">
        <v>70</v>
      </c>
      <c r="M181" s="29" cm="1">
        <f t="array" ref="M181">_xlfn.IFS(Invoices[[#This Row],[Document Number]]="Invoice", -Invoices[[#This Row],[Unit Price]], TRUE, Invoices[[#This Row],[Unit Price]])</f>
        <v>70</v>
      </c>
      <c r="N181" t="str" cm="1">
        <f t="array" ref="N181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81">
        <f>VLOOKUP(Invoices[[#This Row],[Part  '#]],Products[#All],4,FALSE)</f>
        <v>13.92</v>
      </c>
      <c r="P181" s="31">
        <f>Invoices[[#This Row],[Quantity]]*Invoices[[#This Row],[New Unit Proce ]]</f>
        <v>140</v>
      </c>
      <c r="Q181" s="31">
        <f>Invoices[[#This Row],[Quantity]]*Invoices[[#This Row],[Product Money ]]</f>
        <v>27.84</v>
      </c>
      <c r="R181" s="32">
        <f>Invoices[[#This Row],[Revenue]]-Invoices[[#This Row],[Cost]]</f>
        <v>112.16</v>
      </c>
      <c r="S181" s="40">
        <f>Invoices[[#This Row],[Profit]]/Invoices[[#This Row],[Revenue]]</f>
        <v>0.80114285714285716</v>
      </c>
    </row>
    <row r="182" spans="1:19" x14ac:dyDescent="0.35">
      <c r="A182" s="18" t="s">
        <v>9</v>
      </c>
      <c r="B182" s="8">
        <v>22853</v>
      </c>
      <c r="C182" s="14">
        <v>41426</v>
      </c>
      <c r="D182" s="8">
        <v>112</v>
      </c>
      <c r="E182" s="9" t="s">
        <v>19</v>
      </c>
      <c r="F182" s="33" t="str">
        <f>VLOOKUP(Invoices[[#This Row],[Customer Name]],Customers[[#All],[Customer Name]:[Type]],2,)</f>
        <v>Georgia</v>
      </c>
      <c r="G182" s="9" t="str">
        <f>VLOOKUP(Invoices[[#This Row],[Customer Name]],Customers[[#All],[Customer Name]:[Type]],3,)</f>
        <v>Financial</v>
      </c>
      <c r="H182" s="4" t="s">
        <v>13</v>
      </c>
      <c r="I182" s="36" t="str">
        <f>VLOOKUP(Invoices[[#This Row],[Part  '#]],Products[[#All],[Part Number]:[Product Line]],3,)</f>
        <v>Consumables</v>
      </c>
      <c r="J182" s="4" t="s">
        <v>14</v>
      </c>
      <c r="K182" s="4">
        <v>5</v>
      </c>
      <c r="L182" s="21">
        <v>70</v>
      </c>
      <c r="M182" s="29" cm="1">
        <f t="array" ref="M182">_xlfn.IFS(Invoices[[#This Row],[Document Number]]="Invoice", -Invoices[[#This Row],[Unit Price]], TRUE, Invoices[[#This Row],[Unit Price]])</f>
        <v>70</v>
      </c>
      <c r="N182" t="str" cm="1">
        <f t="array" ref="N182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82">
        <f>VLOOKUP(Invoices[[#This Row],[Part  '#]],Products[#All],4,FALSE)</f>
        <v>13.92</v>
      </c>
      <c r="P182" s="31">
        <f>Invoices[[#This Row],[Quantity]]*Invoices[[#This Row],[New Unit Proce ]]</f>
        <v>350</v>
      </c>
      <c r="Q182" s="31">
        <f>Invoices[[#This Row],[Quantity]]*Invoices[[#This Row],[Product Money ]]</f>
        <v>69.599999999999994</v>
      </c>
      <c r="R182" s="32">
        <f>Invoices[[#This Row],[Revenue]]-Invoices[[#This Row],[Cost]]</f>
        <v>280.39999999999998</v>
      </c>
      <c r="S182" s="40">
        <f>Invoices[[#This Row],[Profit]]/Invoices[[#This Row],[Revenue]]</f>
        <v>0.80114285714285705</v>
      </c>
    </row>
    <row r="183" spans="1:19" x14ac:dyDescent="0.35">
      <c r="A183" s="18" t="s">
        <v>9</v>
      </c>
      <c r="B183" s="8">
        <v>22853</v>
      </c>
      <c r="C183" s="14">
        <v>41426</v>
      </c>
      <c r="D183" s="8">
        <v>112</v>
      </c>
      <c r="E183" s="9" t="s">
        <v>19</v>
      </c>
      <c r="F183" s="33" t="str">
        <f>VLOOKUP(Invoices[[#This Row],[Customer Name]],Customers[[#All],[Customer Name]:[Type]],2,)</f>
        <v>Georgia</v>
      </c>
      <c r="G183" s="9" t="str">
        <f>VLOOKUP(Invoices[[#This Row],[Customer Name]],Customers[[#All],[Customer Name]:[Type]],3,)</f>
        <v>Financial</v>
      </c>
      <c r="H183" s="4" t="s">
        <v>16</v>
      </c>
      <c r="I183" s="36" t="str">
        <f>VLOOKUP(Invoices[[#This Row],[Part  '#]],Products[[#All],[Part Number]:[Product Line]],3,)</f>
        <v>Consumables</v>
      </c>
      <c r="J183" s="4" t="s">
        <v>17</v>
      </c>
      <c r="K183" s="4">
        <v>5</v>
      </c>
      <c r="L183" s="21">
        <v>30</v>
      </c>
      <c r="M183" s="29" cm="1">
        <f t="array" ref="M183">_xlfn.IFS(Invoices[[#This Row],[Document Number]]="Invoice", -Invoices[[#This Row],[Unit Price]], TRUE, Invoices[[#This Row],[Unit Price]])</f>
        <v>30</v>
      </c>
      <c r="N183" t="str" cm="1">
        <f t="array" ref="N183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83">
        <f>VLOOKUP(Invoices[[#This Row],[Part  '#]],Products[#All],4,FALSE)</f>
        <v>6.9</v>
      </c>
      <c r="P183" s="31">
        <f>Invoices[[#This Row],[Quantity]]*Invoices[[#This Row],[New Unit Proce ]]</f>
        <v>150</v>
      </c>
      <c r="Q183" s="31">
        <f>Invoices[[#This Row],[Quantity]]*Invoices[[#This Row],[Product Money ]]</f>
        <v>34.5</v>
      </c>
      <c r="R183" s="32">
        <f>Invoices[[#This Row],[Revenue]]-Invoices[[#This Row],[Cost]]</f>
        <v>115.5</v>
      </c>
      <c r="S183" s="40">
        <f>Invoices[[#This Row],[Profit]]/Invoices[[#This Row],[Revenue]]</f>
        <v>0.77</v>
      </c>
    </row>
    <row r="184" spans="1:19" x14ac:dyDescent="0.35">
      <c r="A184" s="18" t="s">
        <v>9</v>
      </c>
      <c r="B184" s="8">
        <v>22854</v>
      </c>
      <c r="C184" s="14">
        <v>41426</v>
      </c>
      <c r="D184" s="8">
        <v>113</v>
      </c>
      <c r="E184" s="9" t="s">
        <v>31</v>
      </c>
      <c r="F184" s="33" t="str">
        <f>VLOOKUP(Invoices[[#This Row],[Customer Name]],Customers[[#All],[Customer Name]:[Type]],2,)</f>
        <v>Georgia</v>
      </c>
      <c r="G184" s="9" t="str">
        <f>VLOOKUP(Invoices[[#This Row],[Customer Name]],Customers[[#All],[Customer Name]:[Type]],3,)</f>
        <v>Financial</v>
      </c>
      <c r="H184" s="4" t="s">
        <v>16</v>
      </c>
      <c r="I184" s="36" t="str">
        <f>VLOOKUP(Invoices[[#This Row],[Part  '#]],Products[[#All],[Part Number]:[Product Line]],3,)</f>
        <v>Consumables</v>
      </c>
      <c r="J184" s="4" t="s">
        <v>17</v>
      </c>
      <c r="K184" s="4">
        <v>250</v>
      </c>
      <c r="L184" s="21">
        <v>24</v>
      </c>
      <c r="M184" s="29" cm="1">
        <f t="array" ref="M184">_xlfn.IFS(Invoices[[#This Row],[Document Number]]="Invoice", -Invoices[[#This Row],[Unit Price]], TRUE, Invoices[[#This Row],[Unit Price]])</f>
        <v>24</v>
      </c>
      <c r="N184" t="str" cm="1">
        <f t="array" ref="N184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84">
        <f>VLOOKUP(Invoices[[#This Row],[Part  '#]],Products[#All],4,FALSE)</f>
        <v>6.9</v>
      </c>
      <c r="P184" s="31">
        <f>Invoices[[#This Row],[Quantity]]*Invoices[[#This Row],[New Unit Proce ]]</f>
        <v>6000</v>
      </c>
      <c r="Q184" s="31">
        <f>Invoices[[#This Row],[Quantity]]*Invoices[[#This Row],[Product Money ]]</f>
        <v>1725</v>
      </c>
      <c r="R184" s="32">
        <f>Invoices[[#This Row],[Revenue]]-Invoices[[#This Row],[Cost]]</f>
        <v>4275</v>
      </c>
      <c r="S184" s="40">
        <f>Invoices[[#This Row],[Profit]]/Invoices[[#This Row],[Revenue]]</f>
        <v>0.71250000000000002</v>
      </c>
    </row>
    <row r="185" spans="1:19" x14ac:dyDescent="0.35">
      <c r="A185" s="18" t="s">
        <v>9</v>
      </c>
      <c r="B185" s="8">
        <v>22854</v>
      </c>
      <c r="C185" s="14">
        <v>41426</v>
      </c>
      <c r="D185" s="8">
        <v>113</v>
      </c>
      <c r="E185" s="9" t="s">
        <v>31</v>
      </c>
      <c r="F185" s="33" t="str">
        <f>VLOOKUP(Invoices[[#This Row],[Customer Name]],Customers[[#All],[Customer Name]:[Type]],2,)</f>
        <v>Georgia</v>
      </c>
      <c r="G185" s="9" t="str">
        <f>VLOOKUP(Invoices[[#This Row],[Customer Name]],Customers[[#All],[Customer Name]:[Type]],3,)</f>
        <v>Financial</v>
      </c>
      <c r="H185" s="4" t="s">
        <v>13</v>
      </c>
      <c r="I185" s="36" t="str">
        <f>VLOOKUP(Invoices[[#This Row],[Part  '#]],Products[[#All],[Part Number]:[Product Line]],3,)</f>
        <v>Consumables</v>
      </c>
      <c r="J185" s="4" t="s">
        <v>14</v>
      </c>
      <c r="K185" s="4">
        <v>50</v>
      </c>
      <c r="L185" s="21">
        <v>70</v>
      </c>
      <c r="M185" s="29" cm="1">
        <f t="array" ref="M185">_xlfn.IFS(Invoices[[#This Row],[Document Number]]="Invoice", -Invoices[[#This Row],[Unit Price]], TRUE, Invoices[[#This Row],[Unit Price]])</f>
        <v>70</v>
      </c>
      <c r="N185" t="str" cm="1">
        <f t="array" ref="N185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85">
        <f>VLOOKUP(Invoices[[#This Row],[Part  '#]],Products[#All],4,FALSE)</f>
        <v>13.92</v>
      </c>
      <c r="P185" s="31">
        <f>Invoices[[#This Row],[Quantity]]*Invoices[[#This Row],[New Unit Proce ]]</f>
        <v>3500</v>
      </c>
      <c r="Q185" s="31">
        <f>Invoices[[#This Row],[Quantity]]*Invoices[[#This Row],[Product Money ]]</f>
        <v>696</v>
      </c>
      <c r="R185" s="32">
        <f>Invoices[[#This Row],[Revenue]]-Invoices[[#This Row],[Cost]]</f>
        <v>2804</v>
      </c>
      <c r="S185" s="40">
        <f>Invoices[[#This Row],[Profit]]/Invoices[[#This Row],[Revenue]]</f>
        <v>0.80114285714285716</v>
      </c>
    </row>
    <row r="186" spans="1:19" x14ac:dyDescent="0.35">
      <c r="A186" s="18" t="s">
        <v>9</v>
      </c>
      <c r="B186" s="8">
        <v>22855</v>
      </c>
      <c r="C186" s="14">
        <v>41426</v>
      </c>
      <c r="D186" s="8">
        <v>115</v>
      </c>
      <c r="E186" s="9" t="s">
        <v>48</v>
      </c>
      <c r="F186" s="33" t="str">
        <f>VLOOKUP(Invoices[[#This Row],[Customer Name]],Customers[[#All],[Customer Name]:[Type]],2,)</f>
        <v>Tennessee</v>
      </c>
      <c r="G186" s="9" t="str">
        <f>VLOOKUP(Invoices[[#This Row],[Customer Name]],Customers[[#All],[Customer Name]:[Type]],3,)</f>
        <v>Automotive</v>
      </c>
      <c r="H186" s="4" t="s">
        <v>44</v>
      </c>
      <c r="I186" s="36" t="str">
        <f>VLOOKUP(Invoices[[#This Row],[Part  '#]],Products[[#All],[Part Number]:[Product Line]],3,)</f>
        <v>Consumables</v>
      </c>
      <c r="J186" s="4" t="s">
        <v>45</v>
      </c>
      <c r="K186" s="4">
        <v>40</v>
      </c>
      <c r="L186" s="21">
        <v>35</v>
      </c>
      <c r="M186" s="29" cm="1">
        <f t="array" ref="M186">_xlfn.IFS(Invoices[[#This Row],[Document Number]]="Invoice", -Invoices[[#This Row],[Unit Price]], TRUE, Invoices[[#This Row],[Unit Price]])</f>
        <v>35</v>
      </c>
      <c r="N186" t="str" cm="1">
        <f t="array" ref="N186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86">
        <f>VLOOKUP(Invoices[[#This Row],[Part  '#]],Products[#All],4,FALSE)</f>
        <v>6.37</v>
      </c>
      <c r="P186" s="31">
        <f>Invoices[[#This Row],[Quantity]]*Invoices[[#This Row],[New Unit Proce ]]</f>
        <v>1400</v>
      </c>
      <c r="Q186" s="31">
        <f>Invoices[[#This Row],[Quantity]]*Invoices[[#This Row],[Product Money ]]</f>
        <v>254.8</v>
      </c>
      <c r="R186" s="32">
        <f>Invoices[[#This Row],[Revenue]]-Invoices[[#This Row],[Cost]]</f>
        <v>1145.2</v>
      </c>
      <c r="S186" s="40">
        <f>Invoices[[#This Row],[Profit]]/Invoices[[#This Row],[Revenue]]</f>
        <v>0.81800000000000006</v>
      </c>
    </row>
    <row r="187" spans="1:19" x14ac:dyDescent="0.35">
      <c r="A187" s="18" t="s">
        <v>9</v>
      </c>
      <c r="B187" s="8">
        <v>22855</v>
      </c>
      <c r="C187" s="14">
        <v>41426</v>
      </c>
      <c r="D187" s="8">
        <v>115</v>
      </c>
      <c r="E187" s="9" t="s">
        <v>48</v>
      </c>
      <c r="F187" s="33" t="str">
        <f>VLOOKUP(Invoices[[#This Row],[Customer Name]],Customers[[#All],[Customer Name]:[Type]],2,)</f>
        <v>Tennessee</v>
      </c>
      <c r="G187" s="9" t="str">
        <f>VLOOKUP(Invoices[[#This Row],[Customer Name]],Customers[[#All],[Customer Name]:[Type]],3,)</f>
        <v>Automotive</v>
      </c>
      <c r="H187" s="4" t="s">
        <v>13</v>
      </c>
      <c r="I187" s="36" t="str">
        <f>VLOOKUP(Invoices[[#This Row],[Part  '#]],Products[[#All],[Part Number]:[Product Line]],3,)</f>
        <v>Consumables</v>
      </c>
      <c r="J187" s="4" t="s">
        <v>14</v>
      </c>
      <c r="K187" s="4">
        <v>2</v>
      </c>
      <c r="L187" s="21">
        <v>70</v>
      </c>
      <c r="M187" s="29" cm="1">
        <f t="array" ref="M187">_xlfn.IFS(Invoices[[#This Row],[Document Number]]="Invoice", -Invoices[[#This Row],[Unit Price]], TRUE, Invoices[[#This Row],[Unit Price]])</f>
        <v>70</v>
      </c>
      <c r="N187" t="str" cm="1">
        <f t="array" ref="N187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87">
        <f>VLOOKUP(Invoices[[#This Row],[Part  '#]],Products[#All],4,FALSE)</f>
        <v>13.92</v>
      </c>
      <c r="P187" s="31">
        <f>Invoices[[#This Row],[Quantity]]*Invoices[[#This Row],[New Unit Proce ]]</f>
        <v>140</v>
      </c>
      <c r="Q187" s="31">
        <f>Invoices[[#This Row],[Quantity]]*Invoices[[#This Row],[Product Money ]]</f>
        <v>27.84</v>
      </c>
      <c r="R187" s="32">
        <f>Invoices[[#This Row],[Revenue]]-Invoices[[#This Row],[Cost]]</f>
        <v>112.16</v>
      </c>
      <c r="S187" s="40">
        <f>Invoices[[#This Row],[Profit]]/Invoices[[#This Row],[Revenue]]</f>
        <v>0.80114285714285716</v>
      </c>
    </row>
    <row r="188" spans="1:19" x14ac:dyDescent="0.35">
      <c r="A188" s="18" t="s">
        <v>9</v>
      </c>
      <c r="B188" s="8">
        <v>22856</v>
      </c>
      <c r="C188" s="14">
        <v>41426</v>
      </c>
      <c r="D188" s="8">
        <v>116</v>
      </c>
      <c r="E188" s="9" t="s">
        <v>49</v>
      </c>
      <c r="F188" s="33" t="str">
        <f>VLOOKUP(Invoices[[#This Row],[Customer Name]],Customers[[#All],[Customer Name]:[Type]],2,)</f>
        <v>Tennessee</v>
      </c>
      <c r="G188" s="9" t="str">
        <f>VLOOKUP(Invoices[[#This Row],[Customer Name]],Customers[[#All],[Customer Name]:[Type]],3,)</f>
        <v>Automotive</v>
      </c>
      <c r="H188" s="4" t="s">
        <v>16</v>
      </c>
      <c r="I188" s="36" t="str">
        <f>VLOOKUP(Invoices[[#This Row],[Part  '#]],Products[[#All],[Part Number]:[Product Line]],3,)</f>
        <v>Consumables</v>
      </c>
      <c r="J188" s="4" t="s">
        <v>17</v>
      </c>
      <c r="K188" s="4">
        <v>50</v>
      </c>
      <c r="L188" s="21">
        <v>30</v>
      </c>
      <c r="M188" s="29" cm="1">
        <f t="array" ref="M188">_xlfn.IFS(Invoices[[#This Row],[Document Number]]="Invoice", -Invoices[[#This Row],[Unit Price]], TRUE, Invoices[[#This Row],[Unit Price]])</f>
        <v>30</v>
      </c>
      <c r="N188" t="str" cm="1">
        <f t="array" ref="N188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88">
        <f>VLOOKUP(Invoices[[#This Row],[Part  '#]],Products[#All],4,FALSE)</f>
        <v>6.9</v>
      </c>
      <c r="P188" s="31">
        <f>Invoices[[#This Row],[Quantity]]*Invoices[[#This Row],[New Unit Proce ]]</f>
        <v>1500</v>
      </c>
      <c r="Q188" s="31">
        <f>Invoices[[#This Row],[Quantity]]*Invoices[[#This Row],[Product Money ]]</f>
        <v>345</v>
      </c>
      <c r="R188" s="32">
        <f>Invoices[[#This Row],[Revenue]]-Invoices[[#This Row],[Cost]]</f>
        <v>1155</v>
      </c>
      <c r="S188" s="40">
        <f>Invoices[[#This Row],[Profit]]/Invoices[[#This Row],[Revenue]]</f>
        <v>0.77</v>
      </c>
    </row>
    <row r="189" spans="1:19" x14ac:dyDescent="0.35">
      <c r="A189" s="18" t="s">
        <v>9</v>
      </c>
      <c r="B189" s="8">
        <v>22856</v>
      </c>
      <c r="C189" s="14">
        <v>41426</v>
      </c>
      <c r="D189" s="8">
        <v>116</v>
      </c>
      <c r="E189" s="9" t="s">
        <v>49</v>
      </c>
      <c r="F189" s="33" t="str">
        <f>VLOOKUP(Invoices[[#This Row],[Customer Name]],Customers[[#All],[Customer Name]:[Type]],2,)</f>
        <v>Tennessee</v>
      </c>
      <c r="G189" s="9" t="str">
        <f>VLOOKUP(Invoices[[#This Row],[Customer Name]],Customers[[#All],[Customer Name]:[Type]],3,)</f>
        <v>Automotive</v>
      </c>
      <c r="H189" s="4" t="s">
        <v>13</v>
      </c>
      <c r="I189" s="36" t="str">
        <f>VLOOKUP(Invoices[[#This Row],[Part  '#]],Products[[#All],[Part Number]:[Product Line]],3,)</f>
        <v>Consumables</v>
      </c>
      <c r="J189" s="4" t="s">
        <v>14</v>
      </c>
      <c r="K189" s="4">
        <v>20</v>
      </c>
      <c r="L189" s="21">
        <v>70</v>
      </c>
      <c r="M189" s="29" cm="1">
        <f t="array" ref="M189">_xlfn.IFS(Invoices[[#This Row],[Document Number]]="Invoice", -Invoices[[#This Row],[Unit Price]], TRUE, Invoices[[#This Row],[Unit Price]])</f>
        <v>70</v>
      </c>
      <c r="N189" t="str" cm="1">
        <f t="array" ref="N189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89">
        <f>VLOOKUP(Invoices[[#This Row],[Part  '#]],Products[#All],4,FALSE)</f>
        <v>13.92</v>
      </c>
      <c r="P189" s="31">
        <f>Invoices[[#This Row],[Quantity]]*Invoices[[#This Row],[New Unit Proce ]]</f>
        <v>1400</v>
      </c>
      <c r="Q189" s="31">
        <f>Invoices[[#This Row],[Quantity]]*Invoices[[#This Row],[Product Money ]]</f>
        <v>278.39999999999998</v>
      </c>
      <c r="R189" s="32">
        <f>Invoices[[#This Row],[Revenue]]-Invoices[[#This Row],[Cost]]</f>
        <v>1121.5999999999999</v>
      </c>
      <c r="S189" s="40">
        <f>Invoices[[#This Row],[Profit]]/Invoices[[#This Row],[Revenue]]</f>
        <v>0.80114285714285705</v>
      </c>
    </row>
    <row r="190" spans="1:19" x14ac:dyDescent="0.35">
      <c r="A190" s="18" t="s">
        <v>9</v>
      </c>
      <c r="B190" s="8">
        <v>22857</v>
      </c>
      <c r="C190" s="14">
        <v>41426</v>
      </c>
      <c r="D190" s="8">
        <v>117</v>
      </c>
      <c r="E190" s="9" t="s">
        <v>18</v>
      </c>
      <c r="F190" s="33" t="str">
        <f>VLOOKUP(Invoices[[#This Row],[Customer Name]],Customers[[#All],[Customer Name]:[Type]],2,)</f>
        <v>Georgia</v>
      </c>
      <c r="G190" s="9" t="str">
        <f>VLOOKUP(Invoices[[#This Row],[Customer Name]],Customers[[#All],[Customer Name]:[Type]],3,)</f>
        <v>Automotive</v>
      </c>
      <c r="H190" s="4" t="s">
        <v>13</v>
      </c>
      <c r="I190" s="36" t="str">
        <f>VLOOKUP(Invoices[[#This Row],[Part  '#]],Products[[#All],[Part Number]:[Product Line]],3,)</f>
        <v>Consumables</v>
      </c>
      <c r="J190" s="4" t="s">
        <v>14</v>
      </c>
      <c r="K190" s="4">
        <v>10</v>
      </c>
      <c r="L190" s="21">
        <v>70</v>
      </c>
      <c r="M190" s="29" cm="1">
        <f t="array" ref="M190">_xlfn.IFS(Invoices[[#This Row],[Document Number]]="Invoice", -Invoices[[#This Row],[Unit Price]], TRUE, Invoices[[#This Row],[Unit Price]])</f>
        <v>70</v>
      </c>
      <c r="N190" t="str" cm="1">
        <f t="array" ref="N190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90">
        <f>VLOOKUP(Invoices[[#This Row],[Part  '#]],Products[#All],4,FALSE)</f>
        <v>13.92</v>
      </c>
      <c r="P190" s="31">
        <f>Invoices[[#This Row],[Quantity]]*Invoices[[#This Row],[New Unit Proce ]]</f>
        <v>700</v>
      </c>
      <c r="Q190" s="31">
        <f>Invoices[[#This Row],[Quantity]]*Invoices[[#This Row],[Product Money ]]</f>
        <v>139.19999999999999</v>
      </c>
      <c r="R190" s="32">
        <f>Invoices[[#This Row],[Revenue]]-Invoices[[#This Row],[Cost]]</f>
        <v>560.79999999999995</v>
      </c>
      <c r="S190" s="40">
        <f>Invoices[[#This Row],[Profit]]/Invoices[[#This Row],[Revenue]]</f>
        <v>0.80114285714285705</v>
      </c>
    </row>
    <row r="191" spans="1:19" x14ac:dyDescent="0.35">
      <c r="A191" s="18" t="s">
        <v>9</v>
      </c>
      <c r="B191" s="8">
        <v>22857</v>
      </c>
      <c r="C191" s="14">
        <v>41426</v>
      </c>
      <c r="D191" s="8">
        <v>117</v>
      </c>
      <c r="E191" s="9" t="s">
        <v>18</v>
      </c>
      <c r="F191" s="33" t="str">
        <f>VLOOKUP(Invoices[[#This Row],[Customer Name]],Customers[[#All],[Customer Name]:[Type]],2,)</f>
        <v>Georgia</v>
      </c>
      <c r="G191" s="9" t="str">
        <f>VLOOKUP(Invoices[[#This Row],[Customer Name]],Customers[[#All],[Customer Name]:[Type]],3,)</f>
        <v>Automotive</v>
      </c>
      <c r="H191" s="4" t="s">
        <v>16</v>
      </c>
      <c r="I191" s="36" t="str">
        <f>VLOOKUP(Invoices[[#This Row],[Part  '#]],Products[[#All],[Part Number]:[Product Line]],3,)</f>
        <v>Consumables</v>
      </c>
      <c r="J191" s="4" t="s">
        <v>17</v>
      </c>
      <c r="K191" s="4">
        <v>10</v>
      </c>
      <c r="L191" s="21">
        <v>30</v>
      </c>
      <c r="M191" s="29" cm="1">
        <f t="array" ref="M191">_xlfn.IFS(Invoices[[#This Row],[Document Number]]="Invoice", -Invoices[[#This Row],[Unit Price]], TRUE, Invoices[[#This Row],[Unit Price]])</f>
        <v>30</v>
      </c>
      <c r="N191" t="str" cm="1">
        <f t="array" ref="N191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91">
        <f>VLOOKUP(Invoices[[#This Row],[Part  '#]],Products[#All],4,FALSE)</f>
        <v>6.9</v>
      </c>
      <c r="P191" s="31">
        <f>Invoices[[#This Row],[Quantity]]*Invoices[[#This Row],[New Unit Proce ]]</f>
        <v>300</v>
      </c>
      <c r="Q191" s="31">
        <f>Invoices[[#This Row],[Quantity]]*Invoices[[#This Row],[Product Money ]]</f>
        <v>69</v>
      </c>
      <c r="R191" s="32">
        <f>Invoices[[#This Row],[Revenue]]-Invoices[[#This Row],[Cost]]</f>
        <v>231</v>
      </c>
      <c r="S191" s="40">
        <f>Invoices[[#This Row],[Profit]]/Invoices[[#This Row],[Revenue]]</f>
        <v>0.77</v>
      </c>
    </row>
    <row r="192" spans="1:19" x14ac:dyDescent="0.35">
      <c r="A192" s="18" t="s">
        <v>9</v>
      </c>
      <c r="B192" s="8">
        <v>22858</v>
      </c>
      <c r="C192" s="14">
        <v>41426</v>
      </c>
      <c r="D192" s="8">
        <v>118</v>
      </c>
      <c r="E192" s="9" t="s">
        <v>51</v>
      </c>
      <c r="F192" s="33" t="str">
        <f>VLOOKUP(Invoices[[#This Row],[Customer Name]],Customers[[#All],[Customer Name]:[Type]],2,)</f>
        <v>Georgia</v>
      </c>
      <c r="G192" s="9" t="str">
        <f>VLOOKUP(Invoices[[#This Row],[Customer Name]],Customers[[#All],[Customer Name]:[Type]],3,)</f>
        <v>Financial</v>
      </c>
      <c r="H192" s="4" t="s">
        <v>32</v>
      </c>
      <c r="I192" s="36" t="str">
        <f>VLOOKUP(Invoices[[#This Row],[Part  '#]],Products[[#All],[Part Number]:[Product Line]],3,)</f>
        <v>Product</v>
      </c>
      <c r="J192" s="4" t="s">
        <v>33</v>
      </c>
      <c r="K192" s="4">
        <v>8</v>
      </c>
      <c r="L192" s="21">
        <v>1500</v>
      </c>
      <c r="M192" s="29" cm="1">
        <f t="array" ref="M192">_xlfn.IFS(Invoices[[#This Row],[Document Number]]="Invoice", -Invoices[[#This Row],[Unit Price]], TRUE, Invoices[[#This Row],[Unit Price]])</f>
        <v>1500</v>
      </c>
      <c r="N192" t="str" cm="1">
        <f t="array" ref="N192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192">
        <f>VLOOKUP(Invoices[[#This Row],[Part  '#]],Products[#All],4,FALSE)</f>
        <v>899.1</v>
      </c>
      <c r="P192" s="31">
        <f>Invoices[[#This Row],[Quantity]]*Invoices[[#This Row],[New Unit Proce ]]</f>
        <v>12000</v>
      </c>
      <c r="Q192" s="31">
        <f>Invoices[[#This Row],[Quantity]]*Invoices[[#This Row],[Product Money ]]</f>
        <v>7192.8</v>
      </c>
      <c r="R192" s="32">
        <f>Invoices[[#This Row],[Revenue]]-Invoices[[#This Row],[Cost]]</f>
        <v>4807.2</v>
      </c>
      <c r="S192" s="40">
        <f>Invoices[[#This Row],[Profit]]/Invoices[[#This Row],[Revenue]]</f>
        <v>0.40060000000000001</v>
      </c>
    </row>
    <row r="193" spans="1:19" x14ac:dyDescent="0.35">
      <c r="A193" s="18" t="s">
        <v>9</v>
      </c>
      <c r="B193" s="8">
        <v>22858</v>
      </c>
      <c r="C193" s="14">
        <v>41426</v>
      </c>
      <c r="D193" s="8">
        <v>118</v>
      </c>
      <c r="E193" s="9" t="s">
        <v>51</v>
      </c>
      <c r="F193" s="33" t="str">
        <f>VLOOKUP(Invoices[[#This Row],[Customer Name]],Customers[[#All],[Customer Name]:[Type]],2,)</f>
        <v>Georgia</v>
      </c>
      <c r="G193" s="9" t="str">
        <f>VLOOKUP(Invoices[[#This Row],[Customer Name]],Customers[[#All],[Customer Name]:[Type]],3,)</f>
        <v>Financial</v>
      </c>
      <c r="H193" s="4" t="s">
        <v>23</v>
      </c>
      <c r="I193" s="36" t="str">
        <f>VLOOKUP(Invoices[[#This Row],[Part  '#]],Products[[#All],[Part Number]:[Product Line]],3,)</f>
        <v>Accessories</v>
      </c>
      <c r="J193" s="4" t="s">
        <v>24</v>
      </c>
      <c r="K193" s="4">
        <v>8</v>
      </c>
      <c r="L193" s="21">
        <v>0</v>
      </c>
      <c r="M193" s="29" cm="1">
        <f t="array" ref="M193">_xlfn.IFS(Invoices[[#This Row],[Document Number]]="Invoice", -Invoices[[#This Row],[Unit Price]], TRUE, Invoices[[#This Row],[Unit Price]])</f>
        <v>0</v>
      </c>
      <c r="N193" t="str" cm="1">
        <f t="array" ref="N193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93">
        <f>VLOOKUP(Invoices[[#This Row],[Part  '#]],Products[#All],4,FALSE)</f>
        <v>12.17</v>
      </c>
      <c r="P193" s="31">
        <f>Invoices[[#This Row],[Quantity]]*Invoices[[#This Row],[New Unit Proce ]]</f>
        <v>0</v>
      </c>
      <c r="Q193" s="31">
        <f>Invoices[[#This Row],[Quantity]]*Invoices[[#This Row],[Product Money ]]</f>
        <v>97.36</v>
      </c>
      <c r="R193" s="32">
        <f>Invoices[[#This Row],[Revenue]]-Invoices[[#This Row],[Cost]]</f>
        <v>-97.36</v>
      </c>
      <c r="S193" s="40" t="e">
        <f>Invoices[[#This Row],[Profit]]/Invoices[[#This Row],[Revenue]]</f>
        <v>#DIV/0!</v>
      </c>
    </row>
    <row r="194" spans="1:19" x14ac:dyDescent="0.35">
      <c r="A194" s="18" t="s">
        <v>9</v>
      </c>
      <c r="B194" s="8">
        <v>22858</v>
      </c>
      <c r="C194" s="14">
        <v>41426</v>
      </c>
      <c r="D194" s="8">
        <v>118</v>
      </c>
      <c r="E194" s="9" t="s">
        <v>51</v>
      </c>
      <c r="F194" s="33" t="str">
        <f>VLOOKUP(Invoices[[#This Row],[Customer Name]],Customers[[#All],[Customer Name]:[Type]],2,)</f>
        <v>Georgia</v>
      </c>
      <c r="G194" s="9" t="str">
        <f>VLOOKUP(Invoices[[#This Row],[Customer Name]],Customers[[#All],[Customer Name]:[Type]],3,)</f>
        <v>Financial</v>
      </c>
      <c r="H194" s="4" t="s">
        <v>25</v>
      </c>
      <c r="I194" s="36" t="str">
        <f>VLOOKUP(Invoices[[#This Row],[Part  '#]],Products[[#All],[Part Number]:[Product Line]],3,)</f>
        <v>Accessories</v>
      </c>
      <c r="J194" s="4" t="s">
        <v>26</v>
      </c>
      <c r="K194" s="4">
        <v>8</v>
      </c>
      <c r="L194" s="21">
        <v>0</v>
      </c>
      <c r="M194" s="29" cm="1">
        <f t="array" ref="M194">_xlfn.IFS(Invoices[[#This Row],[Document Number]]="Invoice", -Invoices[[#This Row],[Unit Price]], TRUE, Invoices[[#This Row],[Unit Price]])</f>
        <v>0</v>
      </c>
      <c r="N194" t="str" cm="1">
        <f t="array" ref="N194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94">
        <f>VLOOKUP(Invoices[[#This Row],[Part  '#]],Products[#All],4,FALSE)</f>
        <v>8.15</v>
      </c>
      <c r="P194" s="31">
        <f>Invoices[[#This Row],[Quantity]]*Invoices[[#This Row],[New Unit Proce ]]</f>
        <v>0</v>
      </c>
      <c r="Q194" s="31">
        <f>Invoices[[#This Row],[Quantity]]*Invoices[[#This Row],[Product Money ]]</f>
        <v>65.2</v>
      </c>
      <c r="R194" s="32">
        <f>Invoices[[#This Row],[Revenue]]-Invoices[[#This Row],[Cost]]</f>
        <v>-65.2</v>
      </c>
      <c r="S194" s="40" t="e">
        <f>Invoices[[#This Row],[Profit]]/Invoices[[#This Row],[Revenue]]</f>
        <v>#DIV/0!</v>
      </c>
    </row>
    <row r="195" spans="1:19" x14ac:dyDescent="0.35">
      <c r="A195" s="18" t="s">
        <v>9</v>
      </c>
      <c r="B195" s="8">
        <v>22858</v>
      </c>
      <c r="C195" s="14">
        <v>41426</v>
      </c>
      <c r="D195" s="8">
        <v>118</v>
      </c>
      <c r="E195" s="9" t="s">
        <v>51</v>
      </c>
      <c r="F195" s="33" t="str">
        <f>VLOOKUP(Invoices[[#This Row],[Customer Name]],Customers[[#All],[Customer Name]:[Type]],2,)</f>
        <v>Georgia</v>
      </c>
      <c r="G195" s="9" t="str">
        <f>VLOOKUP(Invoices[[#This Row],[Customer Name]],Customers[[#All],[Customer Name]:[Type]],3,)</f>
        <v>Financial</v>
      </c>
      <c r="H195" s="4" t="s">
        <v>27</v>
      </c>
      <c r="I195" s="36" t="str">
        <f>VLOOKUP(Invoices[[#This Row],[Part  '#]],Products[[#All],[Part Number]:[Product Line]],3,)</f>
        <v>Accessories</v>
      </c>
      <c r="J195" s="4" t="s">
        <v>28</v>
      </c>
      <c r="K195" s="4">
        <v>8</v>
      </c>
      <c r="L195" s="21">
        <v>0</v>
      </c>
      <c r="M195" s="29" cm="1">
        <f t="array" ref="M195">_xlfn.IFS(Invoices[[#This Row],[Document Number]]="Invoice", -Invoices[[#This Row],[Unit Price]], TRUE, Invoices[[#This Row],[Unit Price]])</f>
        <v>0</v>
      </c>
      <c r="N195" t="str" cm="1">
        <f t="array" ref="N195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95">
        <f>VLOOKUP(Invoices[[#This Row],[Part  '#]],Products[#All],4,FALSE)</f>
        <v>12.33</v>
      </c>
      <c r="P195" s="31">
        <f>Invoices[[#This Row],[Quantity]]*Invoices[[#This Row],[New Unit Proce ]]</f>
        <v>0</v>
      </c>
      <c r="Q195" s="31">
        <f>Invoices[[#This Row],[Quantity]]*Invoices[[#This Row],[Product Money ]]</f>
        <v>98.64</v>
      </c>
      <c r="R195" s="32">
        <f>Invoices[[#This Row],[Revenue]]-Invoices[[#This Row],[Cost]]</f>
        <v>-98.64</v>
      </c>
      <c r="S195" s="40" t="e">
        <f>Invoices[[#This Row],[Profit]]/Invoices[[#This Row],[Revenue]]</f>
        <v>#DIV/0!</v>
      </c>
    </row>
    <row r="196" spans="1:19" x14ac:dyDescent="0.35">
      <c r="A196" s="18" t="s">
        <v>9</v>
      </c>
      <c r="B196" s="8">
        <v>22858</v>
      </c>
      <c r="C196" s="14">
        <v>41426</v>
      </c>
      <c r="D196" s="8">
        <v>118</v>
      </c>
      <c r="E196" s="9" t="s">
        <v>51</v>
      </c>
      <c r="F196" s="33" t="str">
        <f>VLOOKUP(Invoices[[#This Row],[Customer Name]],Customers[[#All],[Customer Name]:[Type]],2,)</f>
        <v>Georgia</v>
      </c>
      <c r="G196" s="9" t="str">
        <f>VLOOKUP(Invoices[[#This Row],[Customer Name]],Customers[[#All],[Customer Name]:[Type]],3,)</f>
        <v>Financial</v>
      </c>
      <c r="H196" s="4" t="s">
        <v>11</v>
      </c>
      <c r="I196" s="36" t="str">
        <f>VLOOKUP(Invoices[[#This Row],[Part  '#]],Products[[#All],[Part Number]:[Product Line]],3,)</f>
        <v>Consumables</v>
      </c>
      <c r="J196" s="4" t="s">
        <v>12</v>
      </c>
      <c r="K196" s="4">
        <v>8</v>
      </c>
      <c r="L196" s="21">
        <v>20</v>
      </c>
      <c r="M196" s="29" cm="1">
        <f t="array" ref="M196">_xlfn.IFS(Invoices[[#This Row],[Document Number]]="Invoice", -Invoices[[#This Row],[Unit Price]], TRUE, Invoices[[#This Row],[Unit Price]])</f>
        <v>20</v>
      </c>
      <c r="N196" t="str" cm="1">
        <f t="array" ref="N196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96">
        <f>VLOOKUP(Invoices[[#This Row],[Part  '#]],Products[#All],4,FALSE)</f>
        <v>4.58</v>
      </c>
      <c r="P196" s="31">
        <f>Invoices[[#This Row],[Quantity]]*Invoices[[#This Row],[New Unit Proce ]]</f>
        <v>160</v>
      </c>
      <c r="Q196" s="31">
        <f>Invoices[[#This Row],[Quantity]]*Invoices[[#This Row],[Product Money ]]</f>
        <v>36.64</v>
      </c>
      <c r="R196" s="32">
        <f>Invoices[[#This Row],[Revenue]]-Invoices[[#This Row],[Cost]]</f>
        <v>123.36</v>
      </c>
      <c r="S196" s="40">
        <f>Invoices[[#This Row],[Profit]]/Invoices[[#This Row],[Revenue]]</f>
        <v>0.77100000000000002</v>
      </c>
    </row>
    <row r="197" spans="1:19" x14ac:dyDescent="0.35">
      <c r="A197" s="18" t="s">
        <v>9</v>
      </c>
      <c r="B197" s="8">
        <v>22858</v>
      </c>
      <c r="C197" s="14">
        <v>41426</v>
      </c>
      <c r="D197" s="8">
        <v>118</v>
      </c>
      <c r="E197" s="9" t="s">
        <v>51</v>
      </c>
      <c r="F197" s="33" t="str">
        <f>VLOOKUP(Invoices[[#This Row],[Customer Name]],Customers[[#All],[Customer Name]:[Type]],2,)</f>
        <v>Georgia</v>
      </c>
      <c r="G197" s="9" t="str">
        <f>VLOOKUP(Invoices[[#This Row],[Customer Name]],Customers[[#All],[Customer Name]:[Type]],3,)</f>
        <v>Financial</v>
      </c>
      <c r="H197" s="4" t="s">
        <v>29</v>
      </c>
      <c r="I197" s="36" t="str">
        <f>VLOOKUP(Invoices[[#This Row],[Part  '#]],Products[[#All],[Part Number]:[Product Line]],3,)</f>
        <v>Accessories</v>
      </c>
      <c r="J197" s="4" t="s">
        <v>30</v>
      </c>
      <c r="K197" s="4">
        <v>1</v>
      </c>
      <c r="L197" s="21">
        <v>0</v>
      </c>
      <c r="M197" s="29" cm="1">
        <f t="array" ref="M197">_xlfn.IFS(Invoices[[#This Row],[Document Number]]="Invoice", -Invoices[[#This Row],[Unit Price]], TRUE, Invoices[[#This Row],[Unit Price]])</f>
        <v>0</v>
      </c>
      <c r="N197" t="str" cm="1">
        <f t="array" ref="N197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97">
        <f>VLOOKUP(Invoices[[#This Row],[Part  '#]],Products[#All],4,FALSE)</f>
        <v>89.7</v>
      </c>
      <c r="P197" s="31">
        <f>Invoices[[#This Row],[Quantity]]*Invoices[[#This Row],[New Unit Proce ]]</f>
        <v>0</v>
      </c>
      <c r="Q197" s="31">
        <f>Invoices[[#This Row],[Quantity]]*Invoices[[#This Row],[Product Money ]]</f>
        <v>89.7</v>
      </c>
      <c r="R197" s="32">
        <f>Invoices[[#This Row],[Revenue]]-Invoices[[#This Row],[Cost]]</f>
        <v>-89.7</v>
      </c>
      <c r="S197" s="40" t="e">
        <f>Invoices[[#This Row],[Profit]]/Invoices[[#This Row],[Revenue]]</f>
        <v>#DIV/0!</v>
      </c>
    </row>
    <row r="198" spans="1:19" x14ac:dyDescent="0.35">
      <c r="A198" s="18" t="s">
        <v>9</v>
      </c>
      <c r="B198" s="8">
        <v>22858</v>
      </c>
      <c r="C198" s="14">
        <v>41426</v>
      </c>
      <c r="D198" s="8">
        <v>118</v>
      </c>
      <c r="E198" s="9" t="s">
        <v>51</v>
      </c>
      <c r="F198" s="33" t="str">
        <f>VLOOKUP(Invoices[[#This Row],[Customer Name]],Customers[[#All],[Customer Name]:[Type]],2,)</f>
        <v>Georgia</v>
      </c>
      <c r="G198" s="9" t="str">
        <f>VLOOKUP(Invoices[[#This Row],[Customer Name]],Customers[[#All],[Customer Name]:[Type]],3,)</f>
        <v>Financial</v>
      </c>
      <c r="H198" s="4" t="s">
        <v>13</v>
      </c>
      <c r="I198" s="36" t="str">
        <f>VLOOKUP(Invoices[[#This Row],[Part  '#]],Products[[#All],[Part Number]:[Product Line]],3,)</f>
        <v>Consumables</v>
      </c>
      <c r="J198" s="4" t="s">
        <v>14</v>
      </c>
      <c r="K198" s="4">
        <v>10</v>
      </c>
      <c r="L198" s="21">
        <v>70</v>
      </c>
      <c r="M198" s="29" cm="1">
        <f t="array" ref="M198">_xlfn.IFS(Invoices[[#This Row],[Document Number]]="Invoice", -Invoices[[#This Row],[Unit Price]], TRUE, Invoices[[#This Row],[Unit Price]])</f>
        <v>70</v>
      </c>
      <c r="N198" t="str" cm="1">
        <f t="array" ref="N198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98">
        <f>VLOOKUP(Invoices[[#This Row],[Part  '#]],Products[#All],4,FALSE)</f>
        <v>13.92</v>
      </c>
      <c r="P198" s="31">
        <f>Invoices[[#This Row],[Quantity]]*Invoices[[#This Row],[New Unit Proce ]]</f>
        <v>700</v>
      </c>
      <c r="Q198" s="31">
        <f>Invoices[[#This Row],[Quantity]]*Invoices[[#This Row],[Product Money ]]</f>
        <v>139.19999999999999</v>
      </c>
      <c r="R198" s="32">
        <f>Invoices[[#This Row],[Revenue]]-Invoices[[#This Row],[Cost]]</f>
        <v>560.79999999999995</v>
      </c>
      <c r="S198" s="40">
        <f>Invoices[[#This Row],[Profit]]/Invoices[[#This Row],[Revenue]]</f>
        <v>0.80114285714285705</v>
      </c>
    </row>
    <row r="199" spans="1:19" x14ac:dyDescent="0.35">
      <c r="A199" s="18" t="s">
        <v>9</v>
      </c>
      <c r="B199" s="8">
        <v>22858</v>
      </c>
      <c r="C199" s="14">
        <v>41426</v>
      </c>
      <c r="D199" s="8">
        <v>118</v>
      </c>
      <c r="E199" s="9" t="s">
        <v>51</v>
      </c>
      <c r="F199" s="33" t="str">
        <f>VLOOKUP(Invoices[[#This Row],[Customer Name]],Customers[[#All],[Customer Name]:[Type]],2,)</f>
        <v>Georgia</v>
      </c>
      <c r="G199" s="9" t="str">
        <f>VLOOKUP(Invoices[[#This Row],[Customer Name]],Customers[[#All],[Customer Name]:[Type]],3,)</f>
        <v>Financial</v>
      </c>
      <c r="H199" s="4" t="s">
        <v>16</v>
      </c>
      <c r="I199" s="36" t="str">
        <f>VLOOKUP(Invoices[[#This Row],[Part  '#]],Products[[#All],[Part Number]:[Product Line]],3,)</f>
        <v>Consumables</v>
      </c>
      <c r="J199" s="4" t="s">
        <v>17</v>
      </c>
      <c r="K199" s="4">
        <v>20</v>
      </c>
      <c r="L199" s="21">
        <v>30</v>
      </c>
      <c r="M199" s="29" cm="1">
        <f t="array" ref="M199">_xlfn.IFS(Invoices[[#This Row],[Document Number]]="Invoice", -Invoices[[#This Row],[Unit Price]], TRUE, Invoices[[#This Row],[Unit Price]])</f>
        <v>30</v>
      </c>
      <c r="N199" t="str" cm="1">
        <f t="array" ref="N199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199">
        <f>VLOOKUP(Invoices[[#This Row],[Part  '#]],Products[#All],4,FALSE)</f>
        <v>6.9</v>
      </c>
      <c r="P199" s="31">
        <f>Invoices[[#This Row],[Quantity]]*Invoices[[#This Row],[New Unit Proce ]]</f>
        <v>600</v>
      </c>
      <c r="Q199" s="31">
        <f>Invoices[[#This Row],[Quantity]]*Invoices[[#This Row],[Product Money ]]</f>
        <v>138</v>
      </c>
      <c r="R199" s="32">
        <f>Invoices[[#This Row],[Revenue]]-Invoices[[#This Row],[Cost]]</f>
        <v>462</v>
      </c>
      <c r="S199" s="40">
        <f>Invoices[[#This Row],[Profit]]/Invoices[[#This Row],[Revenue]]</f>
        <v>0.77</v>
      </c>
    </row>
    <row r="200" spans="1:19" x14ac:dyDescent="0.35">
      <c r="A200" s="18" t="s">
        <v>9</v>
      </c>
      <c r="B200" s="8">
        <v>22859</v>
      </c>
      <c r="C200" s="14">
        <v>41429</v>
      </c>
      <c r="D200" s="8">
        <v>109</v>
      </c>
      <c r="E200" s="9" t="s">
        <v>47</v>
      </c>
      <c r="F200" s="33" t="str">
        <f>VLOOKUP(Invoices[[#This Row],[Customer Name]],Customers[[#All],[Customer Name]:[Type]],2,)</f>
        <v>Georgia</v>
      </c>
      <c r="G200" s="9" t="str">
        <f>VLOOKUP(Invoices[[#This Row],[Customer Name]],Customers[[#All],[Customer Name]:[Type]],3,)</f>
        <v>Financial</v>
      </c>
      <c r="H200" s="4" t="s">
        <v>29</v>
      </c>
      <c r="I200" s="36" t="str">
        <f>VLOOKUP(Invoices[[#This Row],[Part  '#]],Products[[#All],[Part Number]:[Product Line]],3,)</f>
        <v>Accessories</v>
      </c>
      <c r="J200" s="4" t="s">
        <v>30</v>
      </c>
      <c r="K200" s="4">
        <v>1</v>
      </c>
      <c r="L200" s="21">
        <v>250</v>
      </c>
      <c r="M200" s="29" cm="1">
        <f t="array" ref="M200">_xlfn.IFS(Invoices[[#This Row],[Document Number]]="Invoice", -Invoices[[#This Row],[Unit Price]], TRUE, Invoices[[#This Row],[Unit Price]])</f>
        <v>250</v>
      </c>
      <c r="N200" t="str" cm="1">
        <f t="array" ref="N200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200">
        <f>VLOOKUP(Invoices[[#This Row],[Part  '#]],Products[#All],4,FALSE)</f>
        <v>89.7</v>
      </c>
      <c r="P200" s="31">
        <f>Invoices[[#This Row],[Quantity]]*Invoices[[#This Row],[New Unit Proce ]]</f>
        <v>250</v>
      </c>
      <c r="Q200" s="31">
        <f>Invoices[[#This Row],[Quantity]]*Invoices[[#This Row],[Product Money ]]</f>
        <v>89.7</v>
      </c>
      <c r="R200" s="32">
        <f>Invoices[[#This Row],[Revenue]]-Invoices[[#This Row],[Cost]]</f>
        <v>160.30000000000001</v>
      </c>
      <c r="S200" s="40">
        <f>Invoices[[#This Row],[Profit]]/Invoices[[#This Row],[Revenue]]</f>
        <v>0.64119999999999999</v>
      </c>
    </row>
    <row r="201" spans="1:19" x14ac:dyDescent="0.35">
      <c r="A201" s="18" t="s">
        <v>38</v>
      </c>
      <c r="B201" s="8">
        <v>22860</v>
      </c>
      <c r="C201" s="14">
        <v>41433</v>
      </c>
      <c r="D201" s="8">
        <v>118</v>
      </c>
      <c r="E201" s="9" t="s">
        <v>51</v>
      </c>
      <c r="F201" s="33" t="str">
        <f>VLOOKUP(Invoices[[#This Row],[Customer Name]],Customers[[#All],[Customer Name]:[Type]],2,)</f>
        <v>Georgia</v>
      </c>
      <c r="G201" s="9" t="str">
        <f>VLOOKUP(Invoices[[#This Row],[Customer Name]],Customers[[#All],[Customer Name]:[Type]],3,)</f>
        <v>Financial</v>
      </c>
      <c r="H201" s="8" t="s">
        <v>23</v>
      </c>
      <c r="I201" s="36" t="str">
        <f>VLOOKUP(Invoices[[#This Row],[Part  '#]],Products[[#All],[Part Number]:[Product Line]],3,)</f>
        <v>Accessories</v>
      </c>
      <c r="J201" s="4" t="s">
        <v>24</v>
      </c>
      <c r="K201" s="4">
        <v>8</v>
      </c>
      <c r="L201" s="21">
        <v>25</v>
      </c>
      <c r="M201" s="29" cm="1">
        <f t="array" ref="M201">_xlfn.IFS(Invoices[[#This Row],[Document Number]]="Invoice", -Invoices[[#This Row],[Unit Price]], TRUE, Invoices[[#This Row],[Unit Price]])</f>
        <v>25</v>
      </c>
      <c r="N201" t="str" cm="1">
        <f t="array" ref="N201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01">
        <f>VLOOKUP(Invoices[[#This Row],[Part  '#]],Products[#All],4,FALSE)</f>
        <v>12.17</v>
      </c>
      <c r="P201" s="31">
        <f>Invoices[[#This Row],[Quantity]]*Invoices[[#This Row],[New Unit Proce ]]</f>
        <v>200</v>
      </c>
      <c r="Q201" s="31">
        <f>Invoices[[#This Row],[Quantity]]*Invoices[[#This Row],[Product Money ]]</f>
        <v>97.36</v>
      </c>
      <c r="R201" s="32">
        <f>Invoices[[#This Row],[Revenue]]-Invoices[[#This Row],[Cost]]</f>
        <v>102.64</v>
      </c>
      <c r="S201" s="40">
        <f>Invoices[[#This Row],[Profit]]/Invoices[[#This Row],[Revenue]]</f>
        <v>0.51319999999999999</v>
      </c>
    </row>
    <row r="202" spans="1:19" x14ac:dyDescent="0.35">
      <c r="A202" s="18" t="s">
        <v>38</v>
      </c>
      <c r="B202" s="8">
        <v>22860</v>
      </c>
      <c r="C202" s="14">
        <v>41433</v>
      </c>
      <c r="D202" s="8">
        <v>118</v>
      </c>
      <c r="E202" s="9" t="s">
        <v>51</v>
      </c>
      <c r="F202" s="33" t="str">
        <f>VLOOKUP(Invoices[[#This Row],[Customer Name]],Customers[[#All],[Customer Name]:[Type]],2,)</f>
        <v>Georgia</v>
      </c>
      <c r="G202" s="9" t="str">
        <f>VLOOKUP(Invoices[[#This Row],[Customer Name]],Customers[[#All],[Customer Name]:[Type]],3,)</f>
        <v>Financial</v>
      </c>
      <c r="H202" s="8" t="s">
        <v>25</v>
      </c>
      <c r="I202" s="36" t="str">
        <f>VLOOKUP(Invoices[[#This Row],[Part  '#]],Products[[#All],[Part Number]:[Product Line]],3,)</f>
        <v>Accessories</v>
      </c>
      <c r="J202" s="4" t="s">
        <v>26</v>
      </c>
      <c r="K202" s="4">
        <v>8</v>
      </c>
      <c r="L202" s="21">
        <v>20</v>
      </c>
      <c r="M202" s="29" cm="1">
        <f t="array" ref="M202">_xlfn.IFS(Invoices[[#This Row],[Document Number]]="Invoice", -Invoices[[#This Row],[Unit Price]], TRUE, Invoices[[#This Row],[Unit Price]])</f>
        <v>20</v>
      </c>
      <c r="N202" t="str" cm="1">
        <f t="array" ref="N202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02">
        <f>VLOOKUP(Invoices[[#This Row],[Part  '#]],Products[#All],4,FALSE)</f>
        <v>8.15</v>
      </c>
      <c r="P202" s="31">
        <f>Invoices[[#This Row],[Quantity]]*Invoices[[#This Row],[New Unit Proce ]]</f>
        <v>160</v>
      </c>
      <c r="Q202" s="31">
        <f>Invoices[[#This Row],[Quantity]]*Invoices[[#This Row],[Product Money ]]</f>
        <v>65.2</v>
      </c>
      <c r="R202" s="32">
        <f>Invoices[[#This Row],[Revenue]]-Invoices[[#This Row],[Cost]]</f>
        <v>94.8</v>
      </c>
      <c r="S202" s="40">
        <f>Invoices[[#This Row],[Profit]]/Invoices[[#This Row],[Revenue]]</f>
        <v>0.59250000000000003</v>
      </c>
    </row>
    <row r="203" spans="1:19" x14ac:dyDescent="0.35">
      <c r="A203" s="18" t="s">
        <v>9</v>
      </c>
      <c r="B203" s="8">
        <v>22861</v>
      </c>
      <c r="C203" s="14">
        <v>41435</v>
      </c>
      <c r="D203" s="8">
        <v>118</v>
      </c>
      <c r="E203" s="9" t="s">
        <v>51</v>
      </c>
      <c r="F203" s="33" t="str">
        <f>VLOOKUP(Invoices[[#This Row],[Customer Name]],Customers[[#All],[Customer Name]:[Type]],2,)</f>
        <v>Georgia</v>
      </c>
      <c r="G203" s="9" t="str">
        <f>VLOOKUP(Invoices[[#This Row],[Customer Name]],Customers[[#All],[Customer Name]:[Type]],3,)</f>
        <v>Financial</v>
      </c>
      <c r="H203" s="8" t="s">
        <v>34</v>
      </c>
      <c r="I203" s="36" t="str">
        <f>VLOOKUP(Invoices[[#This Row],[Part  '#]],Products[[#All],[Part Number]:[Product Line]],3,)</f>
        <v>Accessories</v>
      </c>
      <c r="J203" s="4" t="s">
        <v>35</v>
      </c>
      <c r="K203" s="4">
        <v>10</v>
      </c>
      <c r="L203" s="21">
        <v>35</v>
      </c>
      <c r="M203" s="29" cm="1">
        <f t="array" ref="M203">_xlfn.IFS(Invoices[[#This Row],[Document Number]]="Invoice", -Invoices[[#This Row],[Unit Price]], TRUE, Invoices[[#This Row],[Unit Price]])</f>
        <v>35</v>
      </c>
      <c r="N203" t="str" cm="1">
        <f t="array" ref="N203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03">
        <f>VLOOKUP(Invoices[[#This Row],[Part  '#]],Products[#All],4,FALSE)</f>
        <v>13.79</v>
      </c>
      <c r="P203" s="31">
        <f>Invoices[[#This Row],[Quantity]]*Invoices[[#This Row],[New Unit Proce ]]</f>
        <v>350</v>
      </c>
      <c r="Q203" s="31">
        <f>Invoices[[#This Row],[Quantity]]*Invoices[[#This Row],[Product Money ]]</f>
        <v>137.89999999999998</v>
      </c>
      <c r="R203" s="32">
        <f>Invoices[[#This Row],[Revenue]]-Invoices[[#This Row],[Cost]]</f>
        <v>212.10000000000002</v>
      </c>
      <c r="S203" s="40">
        <f>Invoices[[#This Row],[Profit]]/Invoices[[#This Row],[Revenue]]</f>
        <v>0.60600000000000009</v>
      </c>
    </row>
    <row r="204" spans="1:19" x14ac:dyDescent="0.35">
      <c r="A204" s="18" t="s">
        <v>9</v>
      </c>
      <c r="B204" s="8">
        <v>22861</v>
      </c>
      <c r="C204" s="14">
        <v>41435</v>
      </c>
      <c r="D204" s="8">
        <v>118</v>
      </c>
      <c r="E204" s="9" t="s">
        <v>51</v>
      </c>
      <c r="F204" s="33" t="str">
        <f>VLOOKUP(Invoices[[#This Row],[Customer Name]],Customers[[#All],[Customer Name]:[Type]],2,)</f>
        <v>Georgia</v>
      </c>
      <c r="G204" s="9" t="str">
        <f>VLOOKUP(Invoices[[#This Row],[Customer Name]],Customers[[#All],[Customer Name]:[Type]],3,)</f>
        <v>Financial</v>
      </c>
      <c r="H204" s="8" t="s">
        <v>36</v>
      </c>
      <c r="I204" s="36" t="str">
        <f>VLOOKUP(Invoices[[#This Row],[Part  '#]],Products[[#All],[Part Number]:[Product Line]],3,)</f>
        <v>Accessories</v>
      </c>
      <c r="J204" s="4" t="s">
        <v>37</v>
      </c>
      <c r="K204" s="4">
        <v>10</v>
      </c>
      <c r="L204" s="21">
        <v>30</v>
      </c>
      <c r="M204" s="29" cm="1">
        <f t="array" ref="M204">_xlfn.IFS(Invoices[[#This Row],[Document Number]]="Invoice", -Invoices[[#This Row],[Unit Price]], TRUE, Invoices[[#This Row],[Unit Price]])</f>
        <v>30</v>
      </c>
      <c r="N204" t="str" cm="1">
        <f t="array" ref="N204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04">
        <f>VLOOKUP(Invoices[[#This Row],[Part  '#]],Products[#All],4,FALSE)</f>
        <v>11.59</v>
      </c>
      <c r="P204" s="31">
        <f>Invoices[[#This Row],[Quantity]]*Invoices[[#This Row],[New Unit Proce ]]</f>
        <v>300</v>
      </c>
      <c r="Q204" s="31">
        <f>Invoices[[#This Row],[Quantity]]*Invoices[[#This Row],[Product Money ]]</f>
        <v>115.9</v>
      </c>
      <c r="R204" s="32">
        <f>Invoices[[#This Row],[Revenue]]-Invoices[[#This Row],[Cost]]</f>
        <v>184.1</v>
      </c>
      <c r="S204" s="40">
        <f>Invoices[[#This Row],[Profit]]/Invoices[[#This Row],[Revenue]]</f>
        <v>0.61366666666666669</v>
      </c>
    </row>
    <row r="205" spans="1:19" x14ac:dyDescent="0.35">
      <c r="A205" s="18" t="s">
        <v>9</v>
      </c>
      <c r="B205" s="8">
        <v>22862</v>
      </c>
      <c r="C205" s="14">
        <v>41439</v>
      </c>
      <c r="D205" s="8">
        <v>107</v>
      </c>
      <c r="E205" s="9" t="s">
        <v>15</v>
      </c>
      <c r="F205" s="33" t="str">
        <f>VLOOKUP(Invoices[[#This Row],[Customer Name]],Customers[[#All],[Customer Name]:[Type]],2,)</f>
        <v>Georgia</v>
      </c>
      <c r="G205" s="9" t="str">
        <f>VLOOKUP(Invoices[[#This Row],[Customer Name]],Customers[[#All],[Customer Name]:[Type]],3,)</f>
        <v>Financial</v>
      </c>
      <c r="H205" s="4" t="s">
        <v>72</v>
      </c>
      <c r="I205" s="36" t="str">
        <f>VLOOKUP(Invoices[[#This Row],[Part  '#]],Products[[#All],[Part Number]:[Product Line]],3,)</f>
        <v>Product</v>
      </c>
      <c r="J205" s="4" t="s">
        <v>73</v>
      </c>
      <c r="K205" s="4">
        <v>1</v>
      </c>
      <c r="L205" s="21">
        <v>750</v>
      </c>
      <c r="M205" s="29" cm="1">
        <f t="array" ref="M205">_xlfn.IFS(Invoices[[#This Row],[Document Number]]="Invoice", -Invoices[[#This Row],[Unit Price]], TRUE, Invoices[[#This Row],[Unit Price]])</f>
        <v>750</v>
      </c>
      <c r="N205" t="str" cm="1">
        <f t="array" ref="N205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205">
        <f>VLOOKUP(Invoices[[#This Row],[Part  '#]],Products[#All],4,FALSE)</f>
        <v>412.96</v>
      </c>
      <c r="P205" s="31">
        <f>Invoices[[#This Row],[Quantity]]*Invoices[[#This Row],[New Unit Proce ]]</f>
        <v>750</v>
      </c>
      <c r="Q205" s="31">
        <f>Invoices[[#This Row],[Quantity]]*Invoices[[#This Row],[Product Money ]]</f>
        <v>412.96</v>
      </c>
      <c r="R205" s="32">
        <f>Invoices[[#This Row],[Revenue]]-Invoices[[#This Row],[Cost]]</f>
        <v>337.04</v>
      </c>
      <c r="S205" s="40">
        <f>Invoices[[#This Row],[Profit]]/Invoices[[#This Row],[Revenue]]</f>
        <v>0.44938666666666671</v>
      </c>
    </row>
    <row r="206" spans="1:19" x14ac:dyDescent="0.35">
      <c r="A206" s="18" t="s">
        <v>9</v>
      </c>
      <c r="B206" s="8">
        <v>22863</v>
      </c>
      <c r="C206" s="14">
        <v>41441</v>
      </c>
      <c r="D206" s="8">
        <v>110</v>
      </c>
      <c r="E206" s="9" t="s">
        <v>52</v>
      </c>
      <c r="F206" s="33" t="str">
        <f>VLOOKUP(Invoices[[#This Row],[Customer Name]],Customers[[#All],[Customer Name]:[Type]],2,)</f>
        <v>Alabama</v>
      </c>
      <c r="G206" s="9" t="str">
        <f>VLOOKUP(Invoices[[#This Row],[Customer Name]],Customers[[#All],[Customer Name]:[Type]],3,)</f>
        <v>Automotive</v>
      </c>
      <c r="H206" s="4" t="s">
        <v>32</v>
      </c>
      <c r="I206" s="36" t="str">
        <f>VLOOKUP(Invoices[[#This Row],[Part  '#]],Products[[#All],[Part Number]:[Product Line]],3,)</f>
        <v>Product</v>
      </c>
      <c r="J206" s="4" t="s">
        <v>33</v>
      </c>
      <c r="K206" s="4">
        <v>50</v>
      </c>
      <c r="L206" s="21">
        <v>1500</v>
      </c>
      <c r="M206" s="29" cm="1">
        <f t="array" ref="M206">_xlfn.IFS(Invoices[[#This Row],[Document Number]]="Invoice", -Invoices[[#This Row],[Unit Price]], TRUE, Invoices[[#This Row],[Unit Price]])</f>
        <v>1500</v>
      </c>
      <c r="N206" t="str" cm="1">
        <f t="array" ref="N206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206">
        <f>VLOOKUP(Invoices[[#This Row],[Part  '#]],Products[#All],4,FALSE)</f>
        <v>899.1</v>
      </c>
      <c r="P206" s="31">
        <f>Invoices[[#This Row],[Quantity]]*Invoices[[#This Row],[New Unit Proce ]]</f>
        <v>75000</v>
      </c>
      <c r="Q206" s="31">
        <f>Invoices[[#This Row],[Quantity]]*Invoices[[#This Row],[Product Money ]]</f>
        <v>44955</v>
      </c>
      <c r="R206" s="32">
        <f>Invoices[[#This Row],[Revenue]]-Invoices[[#This Row],[Cost]]</f>
        <v>30045</v>
      </c>
      <c r="S206" s="40">
        <f>Invoices[[#This Row],[Profit]]/Invoices[[#This Row],[Revenue]]</f>
        <v>0.40060000000000001</v>
      </c>
    </row>
    <row r="207" spans="1:19" x14ac:dyDescent="0.35">
      <c r="A207" s="18" t="s">
        <v>9</v>
      </c>
      <c r="B207" s="8">
        <v>22863</v>
      </c>
      <c r="C207" s="14">
        <v>41441</v>
      </c>
      <c r="D207" s="8">
        <v>110</v>
      </c>
      <c r="E207" s="9" t="s">
        <v>52</v>
      </c>
      <c r="F207" s="33" t="str">
        <f>VLOOKUP(Invoices[[#This Row],[Customer Name]],Customers[[#All],[Customer Name]:[Type]],2,)</f>
        <v>Alabama</v>
      </c>
      <c r="G207" s="9" t="str">
        <f>VLOOKUP(Invoices[[#This Row],[Customer Name]],Customers[[#All],[Customer Name]:[Type]],3,)</f>
        <v>Automotive</v>
      </c>
      <c r="H207" s="4" t="s">
        <v>23</v>
      </c>
      <c r="I207" s="36" t="str">
        <f>VLOOKUP(Invoices[[#This Row],[Part  '#]],Products[[#All],[Part Number]:[Product Line]],3,)</f>
        <v>Accessories</v>
      </c>
      <c r="J207" s="4" t="s">
        <v>24</v>
      </c>
      <c r="K207" s="4">
        <v>50</v>
      </c>
      <c r="L207" s="21">
        <v>0</v>
      </c>
      <c r="M207" s="29" cm="1">
        <f t="array" ref="M207">_xlfn.IFS(Invoices[[#This Row],[Document Number]]="Invoice", -Invoices[[#This Row],[Unit Price]], TRUE, Invoices[[#This Row],[Unit Price]])</f>
        <v>0</v>
      </c>
      <c r="N207" t="str" cm="1">
        <f t="array" ref="N207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07">
        <f>VLOOKUP(Invoices[[#This Row],[Part  '#]],Products[#All],4,FALSE)</f>
        <v>12.17</v>
      </c>
      <c r="P207" s="31">
        <f>Invoices[[#This Row],[Quantity]]*Invoices[[#This Row],[New Unit Proce ]]</f>
        <v>0</v>
      </c>
      <c r="Q207" s="31">
        <f>Invoices[[#This Row],[Quantity]]*Invoices[[#This Row],[Product Money ]]</f>
        <v>608.5</v>
      </c>
      <c r="R207" s="32">
        <f>Invoices[[#This Row],[Revenue]]-Invoices[[#This Row],[Cost]]</f>
        <v>-608.5</v>
      </c>
      <c r="S207" s="40" t="e">
        <f>Invoices[[#This Row],[Profit]]/Invoices[[#This Row],[Revenue]]</f>
        <v>#DIV/0!</v>
      </c>
    </row>
    <row r="208" spans="1:19" x14ac:dyDescent="0.35">
      <c r="A208" s="18" t="s">
        <v>9</v>
      </c>
      <c r="B208" s="8">
        <v>22863</v>
      </c>
      <c r="C208" s="14">
        <v>41441</v>
      </c>
      <c r="D208" s="8">
        <v>110</v>
      </c>
      <c r="E208" s="9" t="s">
        <v>52</v>
      </c>
      <c r="F208" s="33" t="str">
        <f>VLOOKUP(Invoices[[#This Row],[Customer Name]],Customers[[#All],[Customer Name]:[Type]],2,)</f>
        <v>Alabama</v>
      </c>
      <c r="G208" s="9" t="str">
        <f>VLOOKUP(Invoices[[#This Row],[Customer Name]],Customers[[#All],[Customer Name]:[Type]],3,)</f>
        <v>Automotive</v>
      </c>
      <c r="H208" s="4" t="s">
        <v>25</v>
      </c>
      <c r="I208" s="36" t="str">
        <f>VLOOKUP(Invoices[[#This Row],[Part  '#]],Products[[#All],[Part Number]:[Product Line]],3,)</f>
        <v>Accessories</v>
      </c>
      <c r="J208" s="4" t="s">
        <v>26</v>
      </c>
      <c r="K208" s="4">
        <v>50</v>
      </c>
      <c r="L208" s="21">
        <v>0</v>
      </c>
      <c r="M208" s="29" cm="1">
        <f t="array" ref="M208">_xlfn.IFS(Invoices[[#This Row],[Document Number]]="Invoice", -Invoices[[#This Row],[Unit Price]], TRUE, Invoices[[#This Row],[Unit Price]])</f>
        <v>0</v>
      </c>
      <c r="N208" t="str" cm="1">
        <f t="array" ref="N208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08">
        <f>VLOOKUP(Invoices[[#This Row],[Part  '#]],Products[#All],4,FALSE)</f>
        <v>8.15</v>
      </c>
      <c r="P208" s="31">
        <f>Invoices[[#This Row],[Quantity]]*Invoices[[#This Row],[New Unit Proce ]]</f>
        <v>0</v>
      </c>
      <c r="Q208" s="31">
        <f>Invoices[[#This Row],[Quantity]]*Invoices[[#This Row],[Product Money ]]</f>
        <v>407.5</v>
      </c>
      <c r="R208" s="32">
        <f>Invoices[[#This Row],[Revenue]]-Invoices[[#This Row],[Cost]]</f>
        <v>-407.5</v>
      </c>
      <c r="S208" s="40" t="e">
        <f>Invoices[[#This Row],[Profit]]/Invoices[[#This Row],[Revenue]]</f>
        <v>#DIV/0!</v>
      </c>
    </row>
    <row r="209" spans="1:19" x14ac:dyDescent="0.35">
      <c r="A209" s="18" t="s">
        <v>9</v>
      </c>
      <c r="B209" s="8">
        <v>22863</v>
      </c>
      <c r="C209" s="14">
        <v>41441</v>
      </c>
      <c r="D209" s="8">
        <v>110</v>
      </c>
      <c r="E209" s="9" t="s">
        <v>52</v>
      </c>
      <c r="F209" s="33" t="str">
        <f>VLOOKUP(Invoices[[#This Row],[Customer Name]],Customers[[#All],[Customer Name]:[Type]],2,)</f>
        <v>Alabama</v>
      </c>
      <c r="G209" s="9" t="str">
        <f>VLOOKUP(Invoices[[#This Row],[Customer Name]],Customers[[#All],[Customer Name]:[Type]],3,)</f>
        <v>Automotive</v>
      </c>
      <c r="H209" s="4" t="s">
        <v>27</v>
      </c>
      <c r="I209" s="36" t="str">
        <f>VLOOKUP(Invoices[[#This Row],[Part  '#]],Products[[#All],[Part Number]:[Product Line]],3,)</f>
        <v>Accessories</v>
      </c>
      <c r="J209" s="4" t="s">
        <v>28</v>
      </c>
      <c r="K209" s="4">
        <v>50</v>
      </c>
      <c r="L209" s="21">
        <v>0</v>
      </c>
      <c r="M209" s="29" cm="1">
        <f t="array" ref="M209">_xlfn.IFS(Invoices[[#This Row],[Document Number]]="Invoice", -Invoices[[#This Row],[Unit Price]], TRUE, Invoices[[#This Row],[Unit Price]])</f>
        <v>0</v>
      </c>
      <c r="N209" t="str" cm="1">
        <f t="array" ref="N209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09">
        <f>VLOOKUP(Invoices[[#This Row],[Part  '#]],Products[#All],4,FALSE)</f>
        <v>12.33</v>
      </c>
      <c r="P209" s="31">
        <f>Invoices[[#This Row],[Quantity]]*Invoices[[#This Row],[New Unit Proce ]]</f>
        <v>0</v>
      </c>
      <c r="Q209" s="31">
        <f>Invoices[[#This Row],[Quantity]]*Invoices[[#This Row],[Product Money ]]</f>
        <v>616.5</v>
      </c>
      <c r="R209" s="32">
        <f>Invoices[[#This Row],[Revenue]]-Invoices[[#This Row],[Cost]]</f>
        <v>-616.5</v>
      </c>
      <c r="S209" s="40" t="e">
        <f>Invoices[[#This Row],[Profit]]/Invoices[[#This Row],[Revenue]]</f>
        <v>#DIV/0!</v>
      </c>
    </row>
    <row r="210" spans="1:19" x14ac:dyDescent="0.35">
      <c r="A210" s="18" t="s">
        <v>9</v>
      </c>
      <c r="B210" s="8">
        <v>22863</v>
      </c>
      <c r="C210" s="14">
        <v>41441</v>
      </c>
      <c r="D210" s="8">
        <v>110</v>
      </c>
      <c r="E210" s="9" t="s">
        <v>52</v>
      </c>
      <c r="F210" s="33" t="str">
        <f>VLOOKUP(Invoices[[#This Row],[Customer Name]],Customers[[#All],[Customer Name]:[Type]],2,)</f>
        <v>Alabama</v>
      </c>
      <c r="G210" s="9" t="str">
        <f>VLOOKUP(Invoices[[#This Row],[Customer Name]],Customers[[#All],[Customer Name]:[Type]],3,)</f>
        <v>Automotive</v>
      </c>
      <c r="H210" s="4" t="s">
        <v>11</v>
      </c>
      <c r="I210" s="36" t="str">
        <f>VLOOKUP(Invoices[[#This Row],[Part  '#]],Products[[#All],[Part Number]:[Product Line]],3,)</f>
        <v>Consumables</v>
      </c>
      <c r="J210" s="4" t="s">
        <v>12</v>
      </c>
      <c r="K210" s="4">
        <v>200</v>
      </c>
      <c r="L210" s="21">
        <v>16</v>
      </c>
      <c r="M210" s="29" cm="1">
        <f t="array" ref="M210">_xlfn.IFS(Invoices[[#This Row],[Document Number]]="Invoice", -Invoices[[#This Row],[Unit Price]], TRUE, Invoices[[#This Row],[Unit Price]])</f>
        <v>16</v>
      </c>
      <c r="N210" t="str" cm="1">
        <f t="array" ref="N210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10">
        <f>VLOOKUP(Invoices[[#This Row],[Part  '#]],Products[#All],4,FALSE)</f>
        <v>4.58</v>
      </c>
      <c r="P210" s="31">
        <f>Invoices[[#This Row],[Quantity]]*Invoices[[#This Row],[New Unit Proce ]]</f>
        <v>3200</v>
      </c>
      <c r="Q210" s="31">
        <f>Invoices[[#This Row],[Quantity]]*Invoices[[#This Row],[Product Money ]]</f>
        <v>916</v>
      </c>
      <c r="R210" s="32">
        <f>Invoices[[#This Row],[Revenue]]-Invoices[[#This Row],[Cost]]</f>
        <v>2284</v>
      </c>
      <c r="S210" s="40">
        <f>Invoices[[#This Row],[Profit]]/Invoices[[#This Row],[Revenue]]</f>
        <v>0.71375</v>
      </c>
    </row>
    <row r="211" spans="1:19" x14ac:dyDescent="0.35">
      <c r="A211" s="18" t="s">
        <v>9</v>
      </c>
      <c r="B211" s="8">
        <v>22863</v>
      </c>
      <c r="C211" s="14">
        <v>41441</v>
      </c>
      <c r="D211" s="8">
        <v>110</v>
      </c>
      <c r="E211" s="9" t="s">
        <v>52</v>
      </c>
      <c r="F211" s="33" t="str">
        <f>VLOOKUP(Invoices[[#This Row],[Customer Name]],Customers[[#All],[Customer Name]:[Type]],2,)</f>
        <v>Alabama</v>
      </c>
      <c r="G211" s="9" t="str">
        <f>VLOOKUP(Invoices[[#This Row],[Customer Name]],Customers[[#All],[Customer Name]:[Type]],3,)</f>
        <v>Automotive</v>
      </c>
      <c r="H211" s="4" t="s">
        <v>29</v>
      </c>
      <c r="I211" s="36" t="str">
        <f>VLOOKUP(Invoices[[#This Row],[Part  '#]],Products[[#All],[Part Number]:[Product Line]],3,)</f>
        <v>Accessories</v>
      </c>
      <c r="J211" s="4" t="s">
        <v>30</v>
      </c>
      <c r="K211" s="4">
        <v>5</v>
      </c>
      <c r="L211" s="21">
        <v>0</v>
      </c>
      <c r="M211" s="29" cm="1">
        <f t="array" ref="M211">_xlfn.IFS(Invoices[[#This Row],[Document Number]]="Invoice", -Invoices[[#This Row],[Unit Price]], TRUE, Invoices[[#This Row],[Unit Price]])</f>
        <v>0</v>
      </c>
      <c r="N211" t="str" cm="1">
        <f t="array" ref="N211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11">
        <f>VLOOKUP(Invoices[[#This Row],[Part  '#]],Products[#All],4,FALSE)</f>
        <v>89.7</v>
      </c>
      <c r="P211" s="31">
        <f>Invoices[[#This Row],[Quantity]]*Invoices[[#This Row],[New Unit Proce ]]</f>
        <v>0</v>
      </c>
      <c r="Q211" s="31">
        <f>Invoices[[#This Row],[Quantity]]*Invoices[[#This Row],[Product Money ]]</f>
        <v>448.5</v>
      </c>
      <c r="R211" s="32">
        <f>Invoices[[#This Row],[Revenue]]-Invoices[[#This Row],[Cost]]</f>
        <v>-448.5</v>
      </c>
      <c r="S211" s="40" t="e">
        <f>Invoices[[#This Row],[Profit]]/Invoices[[#This Row],[Revenue]]</f>
        <v>#DIV/0!</v>
      </c>
    </row>
    <row r="212" spans="1:19" x14ac:dyDescent="0.35">
      <c r="A212" s="18" t="s">
        <v>9</v>
      </c>
      <c r="B212" s="8">
        <v>22863</v>
      </c>
      <c r="C212" s="14">
        <v>41441</v>
      </c>
      <c r="D212" s="8">
        <v>110</v>
      </c>
      <c r="E212" s="9" t="s">
        <v>52</v>
      </c>
      <c r="F212" s="33" t="str">
        <f>VLOOKUP(Invoices[[#This Row],[Customer Name]],Customers[[#All],[Customer Name]:[Type]],2,)</f>
        <v>Alabama</v>
      </c>
      <c r="G212" s="9" t="str">
        <f>VLOOKUP(Invoices[[#This Row],[Customer Name]],Customers[[#All],[Customer Name]:[Type]],3,)</f>
        <v>Automotive</v>
      </c>
      <c r="H212" s="4" t="s">
        <v>74</v>
      </c>
      <c r="I212" s="36" t="str">
        <f>VLOOKUP(Invoices[[#This Row],[Part  '#]],Products[[#All],[Part Number]:[Product Line]],3,)</f>
        <v>Product</v>
      </c>
      <c r="J212" s="4" t="s">
        <v>75</v>
      </c>
      <c r="K212" s="4">
        <v>10</v>
      </c>
      <c r="L212" s="21">
        <v>600</v>
      </c>
      <c r="M212" s="29" cm="1">
        <f t="array" ref="M212">_xlfn.IFS(Invoices[[#This Row],[Document Number]]="Invoice", -Invoices[[#This Row],[Unit Price]], TRUE, Invoices[[#This Row],[Unit Price]])</f>
        <v>600</v>
      </c>
      <c r="N212" t="str" cm="1">
        <f t="array" ref="N212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212">
        <f>VLOOKUP(Invoices[[#This Row],[Part  '#]],Products[#All],4,FALSE)</f>
        <v>317.25</v>
      </c>
      <c r="P212" s="31">
        <f>Invoices[[#This Row],[Quantity]]*Invoices[[#This Row],[New Unit Proce ]]</f>
        <v>6000</v>
      </c>
      <c r="Q212" s="31">
        <f>Invoices[[#This Row],[Quantity]]*Invoices[[#This Row],[Product Money ]]</f>
        <v>3172.5</v>
      </c>
      <c r="R212" s="32">
        <f>Invoices[[#This Row],[Revenue]]-Invoices[[#This Row],[Cost]]</f>
        <v>2827.5</v>
      </c>
      <c r="S212" s="40">
        <f>Invoices[[#This Row],[Profit]]/Invoices[[#This Row],[Revenue]]</f>
        <v>0.47125</v>
      </c>
    </row>
    <row r="213" spans="1:19" x14ac:dyDescent="0.35">
      <c r="A213" s="18" t="s">
        <v>9</v>
      </c>
      <c r="B213" s="8">
        <v>22863</v>
      </c>
      <c r="C213" s="14">
        <v>41441</v>
      </c>
      <c r="D213" s="8">
        <v>110</v>
      </c>
      <c r="E213" s="9" t="s">
        <v>52</v>
      </c>
      <c r="F213" s="33" t="str">
        <f>VLOOKUP(Invoices[[#This Row],[Customer Name]],Customers[[#All],[Customer Name]:[Type]],2,)</f>
        <v>Alabama</v>
      </c>
      <c r="G213" s="9" t="str">
        <f>VLOOKUP(Invoices[[#This Row],[Customer Name]],Customers[[#All],[Customer Name]:[Type]],3,)</f>
        <v>Automotive</v>
      </c>
      <c r="H213" s="4" t="s">
        <v>64</v>
      </c>
      <c r="I213" s="36" t="str">
        <f>VLOOKUP(Invoices[[#This Row],[Part  '#]],Products[[#All],[Part Number]:[Product Line]],3,)</f>
        <v>Accessories</v>
      </c>
      <c r="J213" s="4" t="s">
        <v>65</v>
      </c>
      <c r="K213" s="4">
        <v>10</v>
      </c>
      <c r="L213" s="21">
        <v>30</v>
      </c>
      <c r="M213" s="29" cm="1">
        <f t="array" ref="M213">_xlfn.IFS(Invoices[[#This Row],[Document Number]]="Invoice", -Invoices[[#This Row],[Unit Price]], TRUE, Invoices[[#This Row],[Unit Price]])</f>
        <v>30</v>
      </c>
      <c r="N213" t="str" cm="1">
        <f t="array" ref="N213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13">
        <f>VLOOKUP(Invoices[[#This Row],[Part  '#]],Products[#All],4,FALSE)</f>
        <v>6.3</v>
      </c>
      <c r="P213" s="31">
        <f>Invoices[[#This Row],[Quantity]]*Invoices[[#This Row],[New Unit Proce ]]</f>
        <v>300</v>
      </c>
      <c r="Q213" s="31">
        <f>Invoices[[#This Row],[Quantity]]*Invoices[[#This Row],[Product Money ]]</f>
        <v>63</v>
      </c>
      <c r="R213" s="32">
        <f>Invoices[[#This Row],[Revenue]]-Invoices[[#This Row],[Cost]]</f>
        <v>237</v>
      </c>
      <c r="S213" s="40">
        <f>Invoices[[#This Row],[Profit]]/Invoices[[#This Row],[Revenue]]</f>
        <v>0.79</v>
      </c>
    </row>
    <row r="214" spans="1:19" x14ac:dyDescent="0.35">
      <c r="A214" s="18" t="s">
        <v>9</v>
      </c>
      <c r="B214" s="8">
        <v>22863</v>
      </c>
      <c r="C214" s="14">
        <v>41441</v>
      </c>
      <c r="D214" s="8">
        <v>110</v>
      </c>
      <c r="E214" s="9" t="s">
        <v>52</v>
      </c>
      <c r="F214" s="33" t="str">
        <f>VLOOKUP(Invoices[[#This Row],[Customer Name]],Customers[[#All],[Customer Name]:[Type]],2,)</f>
        <v>Alabama</v>
      </c>
      <c r="G214" s="9" t="str">
        <f>VLOOKUP(Invoices[[#This Row],[Customer Name]],Customers[[#All],[Customer Name]:[Type]],3,)</f>
        <v>Automotive</v>
      </c>
      <c r="H214" s="4" t="s">
        <v>36</v>
      </c>
      <c r="I214" s="36" t="str">
        <f>VLOOKUP(Invoices[[#This Row],[Part  '#]],Products[[#All],[Part Number]:[Product Line]],3,)</f>
        <v>Accessories</v>
      </c>
      <c r="J214" s="4" t="s">
        <v>37</v>
      </c>
      <c r="K214" s="4">
        <v>10</v>
      </c>
      <c r="L214" s="21">
        <v>30</v>
      </c>
      <c r="M214" s="29" cm="1">
        <f t="array" ref="M214">_xlfn.IFS(Invoices[[#This Row],[Document Number]]="Invoice", -Invoices[[#This Row],[Unit Price]], TRUE, Invoices[[#This Row],[Unit Price]])</f>
        <v>30</v>
      </c>
      <c r="N214" t="str" cm="1">
        <f t="array" ref="N214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14">
        <f>VLOOKUP(Invoices[[#This Row],[Part  '#]],Products[#All],4,FALSE)</f>
        <v>11.59</v>
      </c>
      <c r="P214" s="31">
        <f>Invoices[[#This Row],[Quantity]]*Invoices[[#This Row],[New Unit Proce ]]</f>
        <v>300</v>
      </c>
      <c r="Q214" s="31">
        <f>Invoices[[#This Row],[Quantity]]*Invoices[[#This Row],[Product Money ]]</f>
        <v>115.9</v>
      </c>
      <c r="R214" s="32">
        <f>Invoices[[#This Row],[Revenue]]-Invoices[[#This Row],[Cost]]</f>
        <v>184.1</v>
      </c>
      <c r="S214" s="40">
        <f>Invoices[[#This Row],[Profit]]/Invoices[[#This Row],[Revenue]]</f>
        <v>0.61366666666666669</v>
      </c>
    </row>
    <row r="215" spans="1:19" x14ac:dyDescent="0.35">
      <c r="A215" s="18" t="s">
        <v>9</v>
      </c>
      <c r="B215" s="8">
        <v>22863</v>
      </c>
      <c r="C215" s="14">
        <v>41441</v>
      </c>
      <c r="D215" s="8">
        <v>110</v>
      </c>
      <c r="E215" s="9" t="s">
        <v>52</v>
      </c>
      <c r="F215" s="33" t="str">
        <f>VLOOKUP(Invoices[[#This Row],[Customer Name]],Customers[[#All],[Customer Name]:[Type]],2,)</f>
        <v>Alabama</v>
      </c>
      <c r="G215" s="9" t="str">
        <f>VLOOKUP(Invoices[[#This Row],[Customer Name]],Customers[[#All],[Customer Name]:[Type]],3,)</f>
        <v>Automotive</v>
      </c>
      <c r="H215" s="4" t="s">
        <v>42</v>
      </c>
      <c r="I215" s="36" t="str">
        <f>VLOOKUP(Invoices[[#This Row],[Part  '#]],Products[[#All],[Part Number]:[Product Line]],3,)</f>
        <v>Accessories</v>
      </c>
      <c r="J215" s="4" t="s">
        <v>43</v>
      </c>
      <c r="K215" s="4">
        <v>10</v>
      </c>
      <c r="L215" s="21">
        <v>60</v>
      </c>
      <c r="M215" s="29" cm="1">
        <f t="array" ref="M215">_xlfn.IFS(Invoices[[#This Row],[Document Number]]="Invoice", -Invoices[[#This Row],[Unit Price]], TRUE, Invoices[[#This Row],[Unit Price]])</f>
        <v>60</v>
      </c>
      <c r="N215" t="str" cm="1">
        <f t="array" ref="N215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15">
        <f>VLOOKUP(Invoices[[#This Row],[Part  '#]],Products[#All],4,FALSE)</f>
        <v>17.22</v>
      </c>
      <c r="P215" s="31">
        <f>Invoices[[#This Row],[Quantity]]*Invoices[[#This Row],[New Unit Proce ]]</f>
        <v>600</v>
      </c>
      <c r="Q215" s="31">
        <f>Invoices[[#This Row],[Quantity]]*Invoices[[#This Row],[Product Money ]]</f>
        <v>172.2</v>
      </c>
      <c r="R215" s="32">
        <f>Invoices[[#This Row],[Revenue]]-Invoices[[#This Row],[Cost]]</f>
        <v>427.8</v>
      </c>
      <c r="S215" s="40">
        <f>Invoices[[#This Row],[Profit]]/Invoices[[#This Row],[Revenue]]</f>
        <v>0.71299999999999997</v>
      </c>
    </row>
    <row r="216" spans="1:19" x14ac:dyDescent="0.35">
      <c r="A216" s="18" t="s">
        <v>9</v>
      </c>
      <c r="B216" s="8">
        <v>22864</v>
      </c>
      <c r="C216" s="14">
        <v>41451</v>
      </c>
      <c r="D216" s="8">
        <v>119</v>
      </c>
      <c r="E216" s="9" t="s">
        <v>76</v>
      </c>
      <c r="F216" s="33" t="str">
        <f>VLOOKUP(Invoices[[#This Row],[Customer Name]],Customers[[#All],[Customer Name]:[Type]],2,)</f>
        <v>Georgia</v>
      </c>
      <c r="G216" s="9" t="str">
        <f>VLOOKUP(Invoices[[#This Row],[Customer Name]],Customers[[#All],[Customer Name]:[Type]],3,)</f>
        <v>Financial</v>
      </c>
      <c r="H216" s="4" t="s">
        <v>62</v>
      </c>
      <c r="I216" s="36" t="str">
        <f>VLOOKUP(Invoices[[#This Row],[Part  '#]],Products[[#All],[Part Number]:[Product Line]],3,)</f>
        <v>Product</v>
      </c>
      <c r="J216" s="4" t="s">
        <v>63</v>
      </c>
      <c r="K216" s="4">
        <v>5</v>
      </c>
      <c r="L216" s="21">
        <v>2700</v>
      </c>
      <c r="M216" s="29" cm="1">
        <f t="array" ref="M216">_xlfn.IFS(Invoices[[#This Row],[Document Number]]="Invoice", -Invoices[[#This Row],[Unit Price]], TRUE, Invoices[[#This Row],[Unit Price]])</f>
        <v>2700</v>
      </c>
      <c r="N216" t="str" cm="1">
        <f t="array" ref="N216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216">
        <f>VLOOKUP(Invoices[[#This Row],[Part  '#]],Products[#All],4,FALSE)</f>
        <v>1440.45</v>
      </c>
      <c r="P216" s="31">
        <f>Invoices[[#This Row],[Quantity]]*Invoices[[#This Row],[New Unit Proce ]]</f>
        <v>13500</v>
      </c>
      <c r="Q216" s="31">
        <f>Invoices[[#This Row],[Quantity]]*Invoices[[#This Row],[Product Money ]]</f>
        <v>7202.25</v>
      </c>
      <c r="R216" s="32">
        <f>Invoices[[#This Row],[Revenue]]-Invoices[[#This Row],[Cost]]</f>
        <v>6297.75</v>
      </c>
      <c r="S216" s="40">
        <f>Invoices[[#This Row],[Profit]]/Invoices[[#This Row],[Revenue]]</f>
        <v>0.46650000000000003</v>
      </c>
    </row>
    <row r="217" spans="1:19" x14ac:dyDescent="0.35">
      <c r="A217" s="18" t="s">
        <v>9</v>
      </c>
      <c r="B217" s="8">
        <v>22864</v>
      </c>
      <c r="C217" s="14">
        <v>41451</v>
      </c>
      <c r="D217" s="8">
        <v>119</v>
      </c>
      <c r="E217" s="9" t="s">
        <v>76</v>
      </c>
      <c r="F217" s="33" t="str">
        <f>VLOOKUP(Invoices[[#This Row],[Customer Name]],Customers[[#All],[Customer Name]:[Type]],2,)</f>
        <v>Georgia</v>
      </c>
      <c r="G217" s="9" t="str">
        <f>VLOOKUP(Invoices[[#This Row],[Customer Name]],Customers[[#All],[Customer Name]:[Type]],3,)</f>
        <v>Financial</v>
      </c>
      <c r="H217" s="4" t="s">
        <v>64</v>
      </c>
      <c r="I217" s="36" t="str">
        <f>VLOOKUP(Invoices[[#This Row],[Part  '#]],Products[[#All],[Part Number]:[Product Line]],3,)</f>
        <v>Accessories</v>
      </c>
      <c r="J217" s="4" t="s">
        <v>65</v>
      </c>
      <c r="K217" s="4">
        <v>5</v>
      </c>
      <c r="L217" s="21">
        <v>0</v>
      </c>
      <c r="M217" s="29" cm="1">
        <f t="array" ref="M217">_xlfn.IFS(Invoices[[#This Row],[Document Number]]="Invoice", -Invoices[[#This Row],[Unit Price]], TRUE, Invoices[[#This Row],[Unit Price]])</f>
        <v>0</v>
      </c>
      <c r="N217" t="str" cm="1">
        <f t="array" ref="N217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17">
        <f>VLOOKUP(Invoices[[#This Row],[Part  '#]],Products[#All],4,FALSE)</f>
        <v>6.3</v>
      </c>
      <c r="P217" s="31">
        <f>Invoices[[#This Row],[Quantity]]*Invoices[[#This Row],[New Unit Proce ]]</f>
        <v>0</v>
      </c>
      <c r="Q217" s="31">
        <f>Invoices[[#This Row],[Quantity]]*Invoices[[#This Row],[Product Money ]]</f>
        <v>31.5</v>
      </c>
      <c r="R217" s="32">
        <f>Invoices[[#This Row],[Revenue]]-Invoices[[#This Row],[Cost]]</f>
        <v>-31.5</v>
      </c>
      <c r="S217" s="40" t="e">
        <f>Invoices[[#This Row],[Profit]]/Invoices[[#This Row],[Revenue]]</f>
        <v>#DIV/0!</v>
      </c>
    </row>
    <row r="218" spans="1:19" x14ac:dyDescent="0.35">
      <c r="A218" s="18" t="s">
        <v>9</v>
      </c>
      <c r="B218" s="8">
        <v>22864</v>
      </c>
      <c r="C218" s="14">
        <v>41451</v>
      </c>
      <c r="D218" s="8">
        <v>119</v>
      </c>
      <c r="E218" s="9" t="s">
        <v>76</v>
      </c>
      <c r="F218" s="33" t="str">
        <f>VLOOKUP(Invoices[[#This Row],[Customer Name]],Customers[[#All],[Customer Name]:[Type]],2,)</f>
        <v>Georgia</v>
      </c>
      <c r="G218" s="9" t="str">
        <f>VLOOKUP(Invoices[[#This Row],[Customer Name]],Customers[[#All],[Customer Name]:[Type]],3,)</f>
        <v>Financial</v>
      </c>
      <c r="H218" s="4" t="s">
        <v>36</v>
      </c>
      <c r="I218" s="36" t="str">
        <f>VLOOKUP(Invoices[[#This Row],[Part  '#]],Products[[#All],[Part Number]:[Product Line]],3,)</f>
        <v>Accessories</v>
      </c>
      <c r="J218" s="4" t="s">
        <v>37</v>
      </c>
      <c r="K218" s="4">
        <v>5</v>
      </c>
      <c r="L218" s="21">
        <v>0</v>
      </c>
      <c r="M218" s="29" cm="1">
        <f t="array" ref="M218">_xlfn.IFS(Invoices[[#This Row],[Document Number]]="Invoice", -Invoices[[#This Row],[Unit Price]], TRUE, Invoices[[#This Row],[Unit Price]])</f>
        <v>0</v>
      </c>
      <c r="N218" t="str" cm="1">
        <f t="array" ref="N218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18">
        <f>VLOOKUP(Invoices[[#This Row],[Part  '#]],Products[#All],4,FALSE)</f>
        <v>11.59</v>
      </c>
      <c r="P218" s="31">
        <f>Invoices[[#This Row],[Quantity]]*Invoices[[#This Row],[New Unit Proce ]]</f>
        <v>0</v>
      </c>
      <c r="Q218" s="31">
        <f>Invoices[[#This Row],[Quantity]]*Invoices[[#This Row],[Product Money ]]</f>
        <v>57.95</v>
      </c>
      <c r="R218" s="32">
        <f>Invoices[[#This Row],[Revenue]]-Invoices[[#This Row],[Cost]]</f>
        <v>-57.95</v>
      </c>
      <c r="S218" s="40" t="e">
        <f>Invoices[[#This Row],[Profit]]/Invoices[[#This Row],[Revenue]]</f>
        <v>#DIV/0!</v>
      </c>
    </row>
    <row r="219" spans="1:19" x14ac:dyDescent="0.35">
      <c r="A219" s="18" t="s">
        <v>9</v>
      </c>
      <c r="B219" s="8">
        <v>22864</v>
      </c>
      <c r="C219" s="14">
        <v>41451</v>
      </c>
      <c r="D219" s="8">
        <v>119</v>
      </c>
      <c r="E219" s="9" t="s">
        <v>76</v>
      </c>
      <c r="F219" s="33" t="str">
        <f>VLOOKUP(Invoices[[#This Row],[Customer Name]],Customers[[#All],[Customer Name]:[Type]],2,)</f>
        <v>Georgia</v>
      </c>
      <c r="G219" s="9" t="str">
        <f>VLOOKUP(Invoices[[#This Row],[Customer Name]],Customers[[#All],[Customer Name]:[Type]],3,)</f>
        <v>Financial</v>
      </c>
      <c r="H219" s="4" t="s">
        <v>42</v>
      </c>
      <c r="I219" s="36" t="str">
        <f>VLOOKUP(Invoices[[#This Row],[Part  '#]],Products[[#All],[Part Number]:[Product Line]],3,)</f>
        <v>Accessories</v>
      </c>
      <c r="J219" s="4" t="s">
        <v>43</v>
      </c>
      <c r="K219" s="4">
        <v>5</v>
      </c>
      <c r="L219" s="21">
        <v>0</v>
      </c>
      <c r="M219" s="29" cm="1">
        <f t="array" ref="M219">_xlfn.IFS(Invoices[[#This Row],[Document Number]]="Invoice", -Invoices[[#This Row],[Unit Price]], TRUE, Invoices[[#This Row],[Unit Price]])</f>
        <v>0</v>
      </c>
      <c r="N219" t="str" cm="1">
        <f t="array" ref="N219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19">
        <f>VLOOKUP(Invoices[[#This Row],[Part  '#]],Products[#All],4,FALSE)</f>
        <v>17.22</v>
      </c>
      <c r="P219" s="31">
        <f>Invoices[[#This Row],[Quantity]]*Invoices[[#This Row],[New Unit Proce ]]</f>
        <v>0</v>
      </c>
      <c r="Q219" s="31">
        <f>Invoices[[#This Row],[Quantity]]*Invoices[[#This Row],[Product Money ]]</f>
        <v>86.1</v>
      </c>
      <c r="R219" s="32">
        <f>Invoices[[#This Row],[Revenue]]-Invoices[[#This Row],[Cost]]</f>
        <v>-86.1</v>
      </c>
      <c r="S219" s="40" t="e">
        <f>Invoices[[#This Row],[Profit]]/Invoices[[#This Row],[Revenue]]</f>
        <v>#DIV/0!</v>
      </c>
    </row>
    <row r="220" spans="1:19" x14ac:dyDescent="0.35">
      <c r="A220" s="18" t="s">
        <v>9</v>
      </c>
      <c r="B220" s="8">
        <v>22864</v>
      </c>
      <c r="C220" s="14">
        <v>41451</v>
      </c>
      <c r="D220" s="8">
        <v>119</v>
      </c>
      <c r="E220" s="9" t="s">
        <v>76</v>
      </c>
      <c r="F220" s="33" t="str">
        <f>VLOOKUP(Invoices[[#This Row],[Customer Name]],Customers[[#All],[Customer Name]:[Type]],2,)</f>
        <v>Georgia</v>
      </c>
      <c r="G220" s="9" t="str">
        <f>VLOOKUP(Invoices[[#This Row],[Customer Name]],Customers[[#All],[Customer Name]:[Type]],3,)</f>
        <v>Financial</v>
      </c>
      <c r="H220" s="4" t="s">
        <v>66</v>
      </c>
      <c r="I220" s="36" t="str">
        <f>VLOOKUP(Invoices[[#This Row],[Part  '#]],Products[[#All],[Part Number]:[Product Line]],3,)</f>
        <v>Consumables</v>
      </c>
      <c r="J220" s="4" t="s">
        <v>67</v>
      </c>
      <c r="K220" s="4">
        <v>5</v>
      </c>
      <c r="L220" s="21">
        <v>100</v>
      </c>
      <c r="M220" s="29" cm="1">
        <f t="array" ref="M220">_xlfn.IFS(Invoices[[#This Row],[Document Number]]="Invoice", -Invoices[[#This Row],[Unit Price]], TRUE, Invoices[[#This Row],[Unit Price]])</f>
        <v>100</v>
      </c>
      <c r="N220" t="str" cm="1">
        <f t="array" ref="N220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220">
        <f>VLOOKUP(Invoices[[#This Row],[Part  '#]],Products[#All],4,FALSE)</f>
        <v>27.17</v>
      </c>
      <c r="P220" s="31">
        <f>Invoices[[#This Row],[Quantity]]*Invoices[[#This Row],[New Unit Proce ]]</f>
        <v>500</v>
      </c>
      <c r="Q220" s="31">
        <f>Invoices[[#This Row],[Quantity]]*Invoices[[#This Row],[Product Money ]]</f>
        <v>135.85000000000002</v>
      </c>
      <c r="R220" s="32">
        <f>Invoices[[#This Row],[Revenue]]-Invoices[[#This Row],[Cost]]</f>
        <v>364.15</v>
      </c>
      <c r="S220" s="40">
        <f>Invoices[[#This Row],[Profit]]/Invoices[[#This Row],[Revenue]]</f>
        <v>0.72829999999999995</v>
      </c>
    </row>
    <row r="221" spans="1:19" x14ac:dyDescent="0.35">
      <c r="A221" s="18" t="s">
        <v>9</v>
      </c>
      <c r="B221" s="8">
        <v>22864</v>
      </c>
      <c r="C221" s="14">
        <v>41451</v>
      </c>
      <c r="D221" s="8">
        <v>119</v>
      </c>
      <c r="E221" s="9" t="s">
        <v>76</v>
      </c>
      <c r="F221" s="33" t="str">
        <f>VLOOKUP(Invoices[[#This Row],[Customer Name]],Customers[[#All],[Customer Name]:[Type]],2,)</f>
        <v>Georgia</v>
      </c>
      <c r="G221" s="9" t="str">
        <f>VLOOKUP(Invoices[[#This Row],[Customer Name]],Customers[[#All],[Customer Name]:[Type]],3,)</f>
        <v>Financial</v>
      </c>
      <c r="H221" s="4" t="s">
        <v>68</v>
      </c>
      <c r="I221" s="36" t="str">
        <f>VLOOKUP(Invoices[[#This Row],[Part  '#]],Products[[#All],[Part Number]:[Product Line]],3,)</f>
        <v>Consumables</v>
      </c>
      <c r="J221" s="4" t="s">
        <v>69</v>
      </c>
      <c r="K221" s="4">
        <v>5</v>
      </c>
      <c r="L221" s="21">
        <v>140</v>
      </c>
      <c r="M221" s="29" cm="1">
        <f t="array" ref="M221">_xlfn.IFS(Invoices[[#This Row],[Document Number]]="Invoice", -Invoices[[#This Row],[Unit Price]], TRUE, Invoices[[#This Row],[Unit Price]])</f>
        <v>140</v>
      </c>
      <c r="N221" t="str" cm="1">
        <f t="array" ref="N221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221">
        <f>VLOOKUP(Invoices[[#This Row],[Part  '#]],Products[#All],4,FALSE)</f>
        <v>34.299999999999997</v>
      </c>
      <c r="P221" s="31">
        <f>Invoices[[#This Row],[Quantity]]*Invoices[[#This Row],[New Unit Proce ]]</f>
        <v>700</v>
      </c>
      <c r="Q221" s="31">
        <f>Invoices[[#This Row],[Quantity]]*Invoices[[#This Row],[Product Money ]]</f>
        <v>171.5</v>
      </c>
      <c r="R221" s="32">
        <f>Invoices[[#This Row],[Revenue]]-Invoices[[#This Row],[Cost]]</f>
        <v>528.5</v>
      </c>
      <c r="S221" s="40">
        <f>Invoices[[#This Row],[Profit]]/Invoices[[#This Row],[Revenue]]</f>
        <v>0.755</v>
      </c>
    </row>
    <row r="222" spans="1:19" x14ac:dyDescent="0.35">
      <c r="A222" s="18" t="s">
        <v>9</v>
      </c>
      <c r="B222" s="8">
        <v>22864</v>
      </c>
      <c r="C222" s="14">
        <v>41451</v>
      </c>
      <c r="D222" s="8">
        <v>119</v>
      </c>
      <c r="E222" s="9" t="s">
        <v>76</v>
      </c>
      <c r="F222" s="33" t="str">
        <f>VLOOKUP(Invoices[[#This Row],[Customer Name]],Customers[[#All],[Customer Name]:[Type]],2,)</f>
        <v>Georgia</v>
      </c>
      <c r="G222" s="9" t="str">
        <f>VLOOKUP(Invoices[[#This Row],[Customer Name]],Customers[[#All],[Customer Name]:[Type]],3,)</f>
        <v>Financial</v>
      </c>
      <c r="H222" s="4" t="s">
        <v>70</v>
      </c>
      <c r="I222" s="36" t="str">
        <f>VLOOKUP(Invoices[[#This Row],[Part  '#]],Products[[#All],[Part Number]:[Product Line]],3,)</f>
        <v>Consumables</v>
      </c>
      <c r="J222" s="4" t="s">
        <v>71</v>
      </c>
      <c r="K222" s="4">
        <v>5</v>
      </c>
      <c r="L222" s="21">
        <v>25</v>
      </c>
      <c r="M222" s="29" cm="1">
        <f t="array" ref="M222">_xlfn.IFS(Invoices[[#This Row],[Document Number]]="Invoice", -Invoices[[#This Row],[Unit Price]], TRUE, Invoices[[#This Row],[Unit Price]])</f>
        <v>25</v>
      </c>
      <c r="N222" t="str" cm="1">
        <f t="array" ref="N222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22">
        <f>VLOOKUP(Invoices[[#This Row],[Part  '#]],Products[#All],4,FALSE)</f>
        <v>5.16</v>
      </c>
      <c r="P222" s="31">
        <f>Invoices[[#This Row],[Quantity]]*Invoices[[#This Row],[New Unit Proce ]]</f>
        <v>125</v>
      </c>
      <c r="Q222" s="31">
        <f>Invoices[[#This Row],[Quantity]]*Invoices[[#This Row],[Product Money ]]</f>
        <v>25.8</v>
      </c>
      <c r="R222" s="32">
        <f>Invoices[[#This Row],[Revenue]]-Invoices[[#This Row],[Cost]]</f>
        <v>99.2</v>
      </c>
      <c r="S222" s="40">
        <f>Invoices[[#This Row],[Profit]]/Invoices[[#This Row],[Revenue]]</f>
        <v>0.79359999999999997</v>
      </c>
    </row>
    <row r="223" spans="1:19" x14ac:dyDescent="0.35">
      <c r="A223" s="18" t="s">
        <v>9</v>
      </c>
      <c r="B223" s="8">
        <v>22864</v>
      </c>
      <c r="C223" s="14">
        <v>41451</v>
      </c>
      <c r="D223" s="8">
        <v>119</v>
      </c>
      <c r="E223" s="9" t="s">
        <v>76</v>
      </c>
      <c r="F223" s="33" t="str">
        <f>VLOOKUP(Invoices[[#This Row],[Customer Name]],Customers[[#All],[Customer Name]:[Type]],2,)</f>
        <v>Georgia</v>
      </c>
      <c r="G223" s="9" t="str">
        <f>VLOOKUP(Invoices[[#This Row],[Customer Name]],Customers[[#All],[Customer Name]:[Type]],3,)</f>
        <v>Financial</v>
      </c>
      <c r="H223" s="4" t="s">
        <v>58</v>
      </c>
      <c r="I223" s="36" t="str">
        <f>VLOOKUP(Invoices[[#This Row],[Part  '#]],Products[[#All],[Part Number]:[Product Line]],3,)</f>
        <v>Consumables</v>
      </c>
      <c r="J223" s="4" t="s">
        <v>59</v>
      </c>
      <c r="K223" s="4">
        <v>5</v>
      </c>
      <c r="L223" s="21">
        <v>24</v>
      </c>
      <c r="M223" s="29" cm="1">
        <f t="array" ref="M223">_xlfn.IFS(Invoices[[#This Row],[Document Number]]="Invoice", -Invoices[[#This Row],[Unit Price]], TRUE, Invoices[[#This Row],[Unit Price]])</f>
        <v>24</v>
      </c>
      <c r="N223" t="str" cm="1">
        <f t="array" ref="N223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23">
        <f>VLOOKUP(Invoices[[#This Row],[Part  '#]],Products[#All],4,FALSE)</f>
        <v>7.09</v>
      </c>
      <c r="P223" s="31">
        <f>Invoices[[#This Row],[Quantity]]*Invoices[[#This Row],[New Unit Proce ]]</f>
        <v>120</v>
      </c>
      <c r="Q223" s="31">
        <f>Invoices[[#This Row],[Quantity]]*Invoices[[#This Row],[Product Money ]]</f>
        <v>35.450000000000003</v>
      </c>
      <c r="R223" s="32">
        <f>Invoices[[#This Row],[Revenue]]-Invoices[[#This Row],[Cost]]</f>
        <v>84.55</v>
      </c>
      <c r="S223" s="40">
        <f>Invoices[[#This Row],[Profit]]/Invoices[[#This Row],[Revenue]]</f>
        <v>0.70458333333333334</v>
      </c>
    </row>
    <row r="224" spans="1:19" x14ac:dyDescent="0.35">
      <c r="A224" s="18" t="s">
        <v>38</v>
      </c>
      <c r="B224" s="8">
        <v>22865</v>
      </c>
      <c r="C224" s="14">
        <v>41454</v>
      </c>
      <c r="D224" s="8">
        <v>119</v>
      </c>
      <c r="E224" s="9" t="s">
        <v>76</v>
      </c>
      <c r="F224" s="33" t="str">
        <f>VLOOKUP(Invoices[[#This Row],[Customer Name]],Customers[[#All],[Customer Name]:[Type]],2,)</f>
        <v>Georgia</v>
      </c>
      <c r="G224" s="9" t="str">
        <f>VLOOKUP(Invoices[[#This Row],[Customer Name]],Customers[[#All],[Customer Name]:[Type]],3,)</f>
        <v>Financial</v>
      </c>
      <c r="H224" s="8" t="s">
        <v>62</v>
      </c>
      <c r="I224" s="36" t="str">
        <f>VLOOKUP(Invoices[[#This Row],[Part  '#]],Products[[#All],[Part Number]:[Product Line]],3,)</f>
        <v>Product</v>
      </c>
      <c r="J224" s="4" t="s">
        <v>63</v>
      </c>
      <c r="K224" s="4">
        <v>1</v>
      </c>
      <c r="L224" s="21">
        <v>2700</v>
      </c>
      <c r="M224" s="29" cm="1">
        <f t="array" ref="M224">_xlfn.IFS(Invoices[[#This Row],[Document Number]]="Invoice", -Invoices[[#This Row],[Unit Price]], TRUE, Invoices[[#This Row],[Unit Price]])</f>
        <v>2700</v>
      </c>
      <c r="N224" t="str" cm="1">
        <f t="array" ref="N224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224">
        <f>VLOOKUP(Invoices[[#This Row],[Part  '#]],Products[#All],4,FALSE)</f>
        <v>1440.45</v>
      </c>
      <c r="P224" s="31">
        <f>Invoices[[#This Row],[Quantity]]*Invoices[[#This Row],[New Unit Proce ]]</f>
        <v>2700</v>
      </c>
      <c r="Q224" s="31">
        <f>Invoices[[#This Row],[Quantity]]*Invoices[[#This Row],[Product Money ]]</f>
        <v>1440.45</v>
      </c>
      <c r="R224" s="32">
        <f>Invoices[[#This Row],[Revenue]]-Invoices[[#This Row],[Cost]]</f>
        <v>1259.55</v>
      </c>
      <c r="S224" s="40">
        <f>Invoices[[#This Row],[Profit]]/Invoices[[#This Row],[Revenue]]</f>
        <v>0.46649999999999997</v>
      </c>
    </row>
    <row r="225" spans="1:19" x14ac:dyDescent="0.35">
      <c r="A225" s="18" t="s">
        <v>9</v>
      </c>
      <c r="B225" s="8">
        <v>22866</v>
      </c>
      <c r="C225" s="14">
        <v>41454</v>
      </c>
      <c r="D225" s="8">
        <v>119</v>
      </c>
      <c r="E225" s="9" t="s">
        <v>76</v>
      </c>
      <c r="F225" s="33" t="str">
        <f>VLOOKUP(Invoices[[#This Row],[Customer Name]],Customers[[#All],[Customer Name]:[Type]],2,)</f>
        <v>Georgia</v>
      </c>
      <c r="G225" s="9" t="str">
        <f>VLOOKUP(Invoices[[#This Row],[Customer Name]],Customers[[#All],[Customer Name]:[Type]],3,)</f>
        <v>Financial</v>
      </c>
      <c r="H225" s="8" t="s">
        <v>62</v>
      </c>
      <c r="I225" s="36" t="str">
        <f>VLOOKUP(Invoices[[#This Row],[Part  '#]],Products[[#All],[Part Number]:[Product Line]],3,)</f>
        <v>Product</v>
      </c>
      <c r="J225" s="4" t="s">
        <v>63</v>
      </c>
      <c r="K225" s="4">
        <v>1</v>
      </c>
      <c r="L225" s="21">
        <v>2700</v>
      </c>
      <c r="M225" s="29" cm="1">
        <f t="array" ref="M225">_xlfn.IFS(Invoices[[#This Row],[Document Number]]="Invoice", -Invoices[[#This Row],[Unit Price]], TRUE, Invoices[[#This Row],[Unit Price]])</f>
        <v>2700</v>
      </c>
      <c r="N225" t="str" cm="1">
        <f t="array" ref="N225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225">
        <f>VLOOKUP(Invoices[[#This Row],[Part  '#]],Products[#All],4,FALSE)</f>
        <v>1440.45</v>
      </c>
      <c r="P225" s="31">
        <f>Invoices[[#This Row],[Quantity]]*Invoices[[#This Row],[New Unit Proce ]]</f>
        <v>2700</v>
      </c>
      <c r="Q225" s="31">
        <f>Invoices[[#This Row],[Quantity]]*Invoices[[#This Row],[Product Money ]]</f>
        <v>1440.45</v>
      </c>
      <c r="R225" s="32">
        <f>Invoices[[#This Row],[Revenue]]-Invoices[[#This Row],[Cost]]</f>
        <v>1259.55</v>
      </c>
      <c r="S225" s="40">
        <f>Invoices[[#This Row],[Profit]]/Invoices[[#This Row],[Revenue]]</f>
        <v>0.46649999999999997</v>
      </c>
    </row>
    <row r="226" spans="1:19" x14ac:dyDescent="0.35">
      <c r="A226" s="18" t="s">
        <v>9</v>
      </c>
      <c r="B226" s="8">
        <v>22867</v>
      </c>
      <c r="C226" s="14">
        <v>41456</v>
      </c>
      <c r="D226" s="8">
        <v>101</v>
      </c>
      <c r="E226" s="9" t="s">
        <v>20</v>
      </c>
      <c r="F226" s="33" t="str">
        <f>VLOOKUP(Invoices[[#This Row],[Customer Name]],Customers[[#All],[Customer Name]:[Type]],2,)</f>
        <v>Georgia</v>
      </c>
      <c r="G226" s="9" t="str">
        <f>VLOOKUP(Invoices[[#This Row],[Customer Name]],Customers[[#All],[Customer Name]:[Type]],3,)</f>
        <v>Automotive</v>
      </c>
      <c r="H226" s="4" t="s">
        <v>16</v>
      </c>
      <c r="I226" s="36" t="str">
        <f>VLOOKUP(Invoices[[#This Row],[Part  '#]],Products[[#All],[Part Number]:[Product Line]],3,)</f>
        <v>Consumables</v>
      </c>
      <c r="J226" s="4" t="s">
        <v>17</v>
      </c>
      <c r="K226" s="4">
        <v>120</v>
      </c>
      <c r="L226" s="21">
        <v>24</v>
      </c>
      <c r="M226" s="29" cm="1">
        <f t="array" ref="M226">_xlfn.IFS(Invoices[[#This Row],[Document Number]]="Invoice", -Invoices[[#This Row],[Unit Price]], TRUE, Invoices[[#This Row],[Unit Price]])</f>
        <v>24</v>
      </c>
      <c r="N226" t="str" cm="1">
        <f t="array" ref="N226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26">
        <f>VLOOKUP(Invoices[[#This Row],[Part  '#]],Products[#All],4,FALSE)</f>
        <v>6.9</v>
      </c>
      <c r="P226" s="31">
        <f>Invoices[[#This Row],[Quantity]]*Invoices[[#This Row],[New Unit Proce ]]</f>
        <v>2880</v>
      </c>
      <c r="Q226" s="31">
        <f>Invoices[[#This Row],[Quantity]]*Invoices[[#This Row],[Product Money ]]</f>
        <v>828</v>
      </c>
      <c r="R226" s="32">
        <f>Invoices[[#This Row],[Revenue]]-Invoices[[#This Row],[Cost]]</f>
        <v>2052</v>
      </c>
      <c r="S226" s="40">
        <f>Invoices[[#This Row],[Profit]]/Invoices[[#This Row],[Revenue]]</f>
        <v>0.71250000000000002</v>
      </c>
    </row>
    <row r="227" spans="1:19" x14ac:dyDescent="0.35">
      <c r="A227" s="18" t="s">
        <v>9</v>
      </c>
      <c r="B227" s="8">
        <v>22867</v>
      </c>
      <c r="C227" s="14">
        <v>41456</v>
      </c>
      <c r="D227" s="8">
        <v>101</v>
      </c>
      <c r="E227" s="9" t="s">
        <v>20</v>
      </c>
      <c r="F227" s="33" t="str">
        <f>VLOOKUP(Invoices[[#This Row],[Customer Name]],Customers[[#All],[Customer Name]:[Type]],2,)</f>
        <v>Georgia</v>
      </c>
      <c r="G227" s="9" t="str">
        <f>VLOOKUP(Invoices[[#This Row],[Customer Name]],Customers[[#All],[Customer Name]:[Type]],3,)</f>
        <v>Automotive</v>
      </c>
      <c r="H227" s="4" t="s">
        <v>13</v>
      </c>
      <c r="I227" s="36" t="str">
        <f>VLOOKUP(Invoices[[#This Row],[Part  '#]],Products[[#All],[Part Number]:[Product Line]],3,)</f>
        <v>Consumables</v>
      </c>
      <c r="J227" s="4" t="s">
        <v>14</v>
      </c>
      <c r="K227" s="4">
        <v>12</v>
      </c>
      <c r="L227" s="21">
        <v>70</v>
      </c>
      <c r="M227" s="29" cm="1">
        <f t="array" ref="M227">_xlfn.IFS(Invoices[[#This Row],[Document Number]]="Invoice", -Invoices[[#This Row],[Unit Price]], TRUE, Invoices[[#This Row],[Unit Price]])</f>
        <v>70</v>
      </c>
      <c r="N227" t="str" cm="1">
        <f t="array" ref="N227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27">
        <f>VLOOKUP(Invoices[[#This Row],[Part  '#]],Products[#All],4,FALSE)</f>
        <v>13.92</v>
      </c>
      <c r="P227" s="31">
        <f>Invoices[[#This Row],[Quantity]]*Invoices[[#This Row],[New Unit Proce ]]</f>
        <v>840</v>
      </c>
      <c r="Q227" s="31">
        <f>Invoices[[#This Row],[Quantity]]*Invoices[[#This Row],[Product Money ]]</f>
        <v>167.04</v>
      </c>
      <c r="R227" s="32">
        <f>Invoices[[#This Row],[Revenue]]-Invoices[[#This Row],[Cost]]</f>
        <v>672.96</v>
      </c>
      <c r="S227" s="40">
        <f>Invoices[[#This Row],[Profit]]/Invoices[[#This Row],[Revenue]]</f>
        <v>0.80114285714285716</v>
      </c>
    </row>
    <row r="228" spans="1:19" x14ac:dyDescent="0.35">
      <c r="A228" s="18" t="s">
        <v>9</v>
      </c>
      <c r="B228" s="8">
        <v>22868</v>
      </c>
      <c r="C228" s="14">
        <v>41456</v>
      </c>
      <c r="D228" s="8">
        <v>105</v>
      </c>
      <c r="E228" s="9" t="s">
        <v>60</v>
      </c>
      <c r="F228" s="33" t="str">
        <f>VLOOKUP(Invoices[[#This Row],[Customer Name]],Customers[[#All],[Customer Name]:[Type]],2,)</f>
        <v>South Carolina</v>
      </c>
      <c r="G228" s="9" t="str">
        <f>VLOOKUP(Invoices[[#This Row],[Customer Name]],Customers[[#All],[Customer Name]:[Type]],3,)</f>
        <v>Automotive</v>
      </c>
      <c r="H228" s="4" t="s">
        <v>16</v>
      </c>
      <c r="I228" s="36" t="str">
        <f>VLOOKUP(Invoices[[#This Row],[Part  '#]],Products[[#All],[Part Number]:[Product Line]],3,)</f>
        <v>Consumables</v>
      </c>
      <c r="J228" s="4" t="s">
        <v>17</v>
      </c>
      <c r="K228" s="4">
        <v>120</v>
      </c>
      <c r="L228" s="21">
        <v>24</v>
      </c>
      <c r="M228" s="29" cm="1">
        <f t="array" ref="M228">_xlfn.IFS(Invoices[[#This Row],[Document Number]]="Invoice", -Invoices[[#This Row],[Unit Price]], TRUE, Invoices[[#This Row],[Unit Price]])</f>
        <v>24</v>
      </c>
      <c r="N228" t="str" cm="1">
        <f t="array" ref="N228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28">
        <f>VLOOKUP(Invoices[[#This Row],[Part  '#]],Products[#All],4,FALSE)</f>
        <v>6.9</v>
      </c>
      <c r="P228" s="31">
        <f>Invoices[[#This Row],[Quantity]]*Invoices[[#This Row],[New Unit Proce ]]</f>
        <v>2880</v>
      </c>
      <c r="Q228" s="31">
        <f>Invoices[[#This Row],[Quantity]]*Invoices[[#This Row],[Product Money ]]</f>
        <v>828</v>
      </c>
      <c r="R228" s="32">
        <f>Invoices[[#This Row],[Revenue]]-Invoices[[#This Row],[Cost]]</f>
        <v>2052</v>
      </c>
      <c r="S228" s="40">
        <f>Invoices[[#This Row],[Profit]]/Invoices[[#This Row],[Revenue]]</f>
        <v>0.71250000000000002</v>
      </c>
    </row>
    <row r="229" spans="1:19" x14ac:dyDescent="0.35">
      <c r="A229" s="18" t="s">
        <v>9</v>
      </c>
      <c r="B229" s="8">
        <v>22868</v>
      </c>
      <c r="C229" s="14">
        <v>41456</v>
      </c>
      <c r="D229" s="8">
        <v>105</v>
      </c>
      <c r="E229" s="9" t="s">
        <v>60</v>
      </c>
      <c r="F229" s="33" t="str">
        <f>VLOOKUP(Invoices[[#This Row],[Customer Name]],Customers[[#All],[Customer Name]:[Type]],2,)</f>
        <v>South Carolina</v>
      </c>
      <c r="G229" s="9" t="str">
        <f>VLOOKUP(Invoices[[#This Row],[Customer Name]],Customers[[#All],[Customer Name]:[Type]],3,)</f>
        <v>Automotive</v>
      </c>
      <c r="H229" s="4" t="s">
        <v>13</v>
      </c>
      <c r="I229" s="36" t="str">
        <f>VLOOKUP(Invoices[[#This Row],[Part  '#]],Products[[#All],[Part Number]:[Product Line]],3,)</f>
        <v>Consumables</v>
      </c>
      <c r="J229" s="4" t="s">
        <v>14</v>
      </c>
      <c r="K229" s="4">
        <v>50</v>
      </c>
      <c r="L229" s="21">
        <v>70</v>
      </c>
      <c r="M229" s="29" cm="1">
        <f t="array" ref="M229">_xlfn.IFS(Invoices[[#This Row],[Document Number]]="Invoice", -Invoices[[#This Row],[Unit Price]], TRUE, Invoices[[#This Row],[Unit Price]])</f>
        <v>70</v>
      </c>
      <c r="N229" t="str" cm="1">
        <f t="array" ref="N229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29">
        <f>VLOOKUP(Invoices[[#This Row],[Part  '#]],Products[#All],4,FALSE)</f>
        <v>13.92</v>
      </c>
      <c r="P229" s="31">
        <f>Invoices[[#This Row],[Quantity]]*Invoices[[#This Row],[New Unit Proce ]]</f>
        <v>3500</v>
      </c>
      <c r="Q229" s="31">
        <f>Invoices[[#This Row],[Quantity]]*Invoices[[#This Row],[Product Money ]]</f>
        <v>696</v>
      </c>
      <c r="R229" s="32">
        <f>Invoices[[#This Row],[Revenue]]-Invoices[[#This Row],[Cost]]</f>
        <v>2804</v>
      </c>
      <c r="S229" s="40">
        <f>Invoices[[#This Row],[Profit]]/Invoices[[#This Row],[Revenue]]</f>
        <v>0.80114285714285716</v>
      </c>
    </row>
    <row r="230" spans="1:19" x14ac:dyDescent="0.35">
      <c r="A230" s="18" t="s">
        <v>9</v>
      </c>
      <c r="B230" s="8">
        <v>22869</v>
      </c>
      <c r="C230" s="14">
        <v>41456</v>
      </c>
      <c r="D230" s="8">
        <v>106</v>
      </c>
      <c r="E230" s="9" t="s">
        <v>10</v>
      </c>
      <c r="F230" s="33" t="str">
        <f>VLOOKUP(Invoices[[#This Row],[Customer Name]],Customers[[#All],[Customer Name]:[Type]],2,)</f>
        <v>Tennessee</v>
      </c>
      <c r="G230" s="9" t="str">
        <f>VLOOKUP(Invoices[[#This Row],[Customer Name]],Customers[[#All],[Customer Name]:[Type]],3,)</f>
        <v>Automotive</v>
      </c>
      <c r="H230" s="4" t="s">
        <v>11</v>
      </c>
      <c r="I230" s="36" t="str">
        <f>VLOOKUP(Invoices[[#This Row],[Part  '#]],Products[[#All],[Part Number]:[Product Line]],3,)</f>
        <v>Consumables</v>
      </c>
      <c r="J230" s="4" t="s">
        <v>12</v>
      </c>
      <c r="K230" s="4">
        <v>80</v>
      </c>
      <c r="L230" s="21">
        <v>18</v>
      </c>
      <c r="M230" s="29" cm="1">
        <f t="array" ref="M230">_xlfn.IFS(Invoices[[#This Row],[Document Number]]="Invoice", -Invoices[[#This Row],[Unit Price]], TRUE, Invoices[[#This Row],[Unit Price]])</f>
        <v>18</v>
      </c>
      <c r="N230" t="str" cm="1">
        <f t="array" ref="N230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30">
        <f>VLOOKUP(Invoices[[#This Row],[Part  '#]],Products[#All],4,FALSE)</f>
        <v>4.58</v>
      </c>
      <c r="P230" s="31">
        <f>Invoices[[#This Row],[Quantity]]*Invoices[[#This Row],[New Unit Proce ]]</f>
        <v>1440</v>
      </c>
      <c r="Q230" s="31">
        <f>Invoices[[#This Row],[Quantity]]*Invoices[[#This Row],[Product Money ]]</f>
        <v>366.4</v>
      </c>
      <c r="R230" s="32">
        <f>Invoices[[#This Row],[Revenue]]-Invoices[[#This Row],[Cost]]</f>
        <v>1073.5999999999999</v>
      </c>
      <c r="S230" s="40">
        <f>Invoices[[#This Row],[Profit]]/Invoices[[#This Row],[Revenue]]</f>
        <v>0.74555555555555553</v>
      </c>
    </row>
    <row r="231" spans="1:19" x14ac:dyDescent="0.35">
      <c r="A231" s="18" t="s">
        <v>9</v>
      </c>
      <c r="B231" s="8">
        <v>22869</v>
      </c>
      <c r="C231" s="14">
        <v>41456</v>
      </c>
      <c r="D231" s="8">
        <v>106</v>
      </c>
      <c r="E231" s="9" t="s">
        <v>10</v>
      </c>
      <c r="F231" s="33" t="str">
        <f>VLOOKUP(Invoices[[#This Row],[Customer Name]],Customers[[#All],[Customer Name]:[Type]],2,)</f>
        <v>Tennessee</v>
      </c>
      <c r="G231" s="9" t="str">
        <f>VLOOKUP(Invoices[[#This Row],[Customer Name]],Customers[[#All],[Customer Name]:[Type]],3,)</f>
        <v>Automotive</v>
      </c>
      <c r="H231" s="4" t="s">
        <v>13</v>
      </c>
      <c r="I231" s="36" t="str">
        <f>VLOOKUP(Invoices[[#This Row],[Part  '#]],Products[[#All],[Part Number]:[Product Line]],3,)</f>
        <v>Consumables</v>
      </c>
      <c r="J231" s="4" t="s">
        <v>14</v>
      </c>
      <c r="K231" s="4">
        <v>20</v>
      </c>
      <c r="L231" s="21">
        <v>70</v>
      </c>
      <c r="M231" s="29" cm="1">
        <f t="array" ref="M231">_xlfn.IFS(Invoices[[#This Row],[Document Number]]="Invoice", -Invoices[[#This Row],[Unit Price]], TRUE, Invoices[[#This Row],[Unit Price]])</f>
        <v>70</v>
      </c>
      <c r="N231" t="str" cm="1">
        <f t="array" ref="N231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31">
        <f>VLOOKUP(Invoices[[#This Row],[Part  '#]],Products[#All],4,FALSE)</f>
        <v>13.92</v>
      </c>
      <c r="P231" s="31">
        <f>Invoices[[#This Row],[Quantity]]*Invoices[[#This Row],[New Unit Proce ]]</f>
        <v>1400</v>
      </c>
      <c r="Q231" s="31">
        <f>Invoices[[#This Row],[Quantity]]*Invoices[[#This Row],[Product Money ]]</f>
        <v>278.39999999999998</v>
      </c>
      <c r="R231" s="32">
        <f>Invoices[[#This Row],[Revenue]]-Invoices[[#This Row],[Cost]]</f>
        <v>1121.5999999999999</v>
      </c>
      <c r="S231" s="40">
        <f>Invoices[[#This Row],[Profit]]/Invoices[[#This Row],[Revenue]]</f>
        <v>0.80114285714285705</v>
      </c>
    </row>
    <row r="232" spans="1:19" x14ac:dyDescent="0.35">
      <c r="A232" s="18" t="s">
        <v>9</v>
      </c>
      <c r="B232" s="8">
        <v>22870</v>
      </c>
      <c r="C232" s="14">
        <v>41456</v>
      </c>
      <c r="D232" s="8">
        <v>107</v>
      </c>
      <c r="E232" s="9" t="s">
        <v>15</v>
      </c>
      <c r="F232" s="33" t="str">
        <f>VLOOKUP(Invoices[[#This Row],[Customer Name]],Customers[[#All],[Customer Name]:[Type]],2,)</f>
        <v>Georgia</v>
      </c>
      <c r="G232" s="9" t="str">
        <f>VLOOKUP(Invoices[[#This Row],[Customer Name]],Customers[[#All],[Customer Name]:[Type]],3,)</f>
        <v>Financial</v>
      </c>
      <c r="H232" s="4" t="s">
        <v>16</v>
      </c>
      <c r="I232" s="36" t="str">
        <f>VLOOKUP(Invoices[[#This Row],[Part  '#]],Products[[#All],[Part Number]:[Product Line]],3,)</f>
        <v>Consumables</v>
      </c>
      <c r="J232" s="4" t="s">
        <v>17</v>
      </c>
      <c r="K232" s="4">
        <v>10</v>
      </c>
      <c r="L232" s="21">
        <v>30</v>
      </c>
      <c r="M232" s="29" cm="1">
        <f t="array" ref="M232">_xlfn.IFS(Invoices[[#This Row],[Document Number]]="Invoice", -Invoices[[#This Row],[Unit Price]], TRUE, Invoices[[#This Row],[Unit Price]])</f>
        <v>30</v>
      </c>
      <c r="N232" t="str" cm="1">
        <f t="array" ref="N232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32">
        <f>VLOOKUP(Invoices[[#This Row],[Part  '#]],Products[#All],4,FALSE)</f>
        <v>6.9</v>
      </c>
      <c r="P232" s="31">
        <f>Invoices[[#This Row],[Quantity]]*Invoices[[#This Row],[New Unit Proce ]]</f>
        <v>300</v>
      </c>
      <c r="Q232" s="31">
        <f>Invoices[[#This Row],[Quantity]]*Invoices[[#This Row],[Product Money ]]</f>
        <v>69</v>
      </c>
      <c r="R232" s="32">
        <f>Invoices[[#This Row],[Revenue]]-Invoices[[#This Row],[Cost]]</f>
        <v>231</v>
      </c>
      <c r="S232" s="40">
        <f>Invoices[[#This Row],[Profit]]/Invoices[[#This Row],[Revenue]]</f>
        <v>0.77</v>
      </c>
    </row>
    <row r="233" spans="1:19" x14ac:dyDescent="0.35">
      <c r="A233" s="18" t="s">
        <v>9</v>
      </c>
      <c r="B233" s="8">
        <v>22870</v>
      </c>
      <c r="C233" s="14">
        <v>41456</v>
      </c>
      <c r="D233" s="8">
        <v>107</v>
      </c>
      <c r="E233" s="9" t="s">
        <v>15</v>
      </c>
      <c r="F233" s="33" t="str">
        <f>VLOOKUP(Invoices[[#This Row],[Customer Name]],Customers[[#All],[Customer Name]:[Type]],2,)</f>
        <v>Georgia</v>
      </c>
      <c r="G233" s="9" t="str">
        <f>VLOOKUP(Invoices[[#This Row],[Customer Name]],Customers[[#All],[Customer Name]:[Type]],3,)</f>
        <v>Financial</v>
      </c>
      <c r="H233" s="4" t="s">
        <v>13</v>
      </c>
      <c r="I233" s="36" t="str">
        <f>VLOOKUP(Invoices[[#This Row],[Part  '#]],Products[[#All],[Part Number]:[Product Line]],3,)</f>
        <v>Consumables</v>
      </c>
      <c r="J233" s="4" t="s">
        <v>14</v>
      </c>
      <c r="K233" s="4">
        <v>2</v>
      </c>
      <c r="L233" s="21">
        <v>70</v>
      </c>
      <c r="M233" s="29" cm="1">
        <f t="array" ref="M233">_xlfn.IFS(Invoices[[#This Row],[Document Number]]="Invoice", -Invoices[[#This Row],[Unit Price]], TRUE, Invoices[[#This Row],[Unit Price]])</f>
        <v>70</v>
      </c>
      <c r="N233" t="str" cm="1">
        <f t="array" ref="N233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33">
        <f>VLOOKUP(Invoices[[#This Row],[Part  '#]],Products[#All],4,FALSE)</f>
        <v>13.92</v>
      </c>
      <c r="P233" s="31">
        <f>Invoices[[#This Row],[Quantity]]*Invoices[[#This Row],[New Unit Proce ]]</f>
        <v>140</v>
      </c>
      <c r="Q233" s="31">
        <f>Invoices[[#This Row],[Quantity]]*Invoices[[#This Row],[Product Money ]]</f>
        <v>27.84</v>
      </c>
      <c r="R233" s="32">
        <f>Invoices[[#This Row],[Revenue]]-Invoices[[#This Row],[Cost]]</f>
        <v>112.16</v>
      </c>
      <c r="S233" s="40">
        <f>Invoices[[#This Row],[Profit]]/Invoices[[#This Row],[Revenue]]</f>
        <v>0.80114285714285716</v>
      </c>
    </row>
    <row r="234" spans="1:19" x14ac:dyDescent="0.35">
      <c r="A234" s="18" t="s">
        <v>9</v>
      </c>
      <c r="B234" s="8">
        <v>22871</v>
      </c>
      <c r="C234" s="14">
        <v>41456</v>
      </c>
      <c r="D234" s="8">
        <v>108</v>
      </c>
      <c r="E234" s="9" t="s">
        <v>53</v>
      </c>
      <c r="F234" s="33" t="str">
        <f>VLOOKUP(Invoices[[#This Row],[Customer Name]],Customers[[#All],[Customer Name]:[Type]],2,)</f>
        <v>Florida</v>
      </c>
      <c r="G234" s="9" t="str">
        <f>VLOOKUP(Invoices[[#This Row],[Customer Name]],Customers[[#All],[Customer Name]:[Type]],3,)</f>
        <v>Financial</v>
      </c>
      <c r="H234" s="4" t="s">
        <v>66</v>
      </c>
      <c r="I234" s="36" t="str">
        <f>VLOOKUP(Invoices[[#This Row],[Part  '#]],Products[[#All],[Part Number]:[Product Line]],3,)</f>
        <v>Consumables</v>
      </c>
      <c r="J234" s="4" t="s">
        <v>67</v>
      </c>
      <c r="K234" s="4">
        <v>20</v>
      </c>
      <c r="L234" s="21">
        <v>100</v>
      </c>
      <c r="M234" s="29" cm="1">
        <f t="array" ref="M234">_xlfn.IFS(Invoices[[#This Row],[Document Number]]="Invoice", -Invoices[[#This Row],[Unit Price]], TRUE, Invoices[[#This Row],[Unit Price]])</f>
        <v>100</v>
      </c>
      <c r="N234" t="str" cm="1">
        <f t="array" ref="N234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234">
        <f>VLOOKUP(Invoices[[#This Row],[Part  '#]],Products[#All],4,FALSE)</f>
        <v>27.17</v>
      </c>
      <c r="P234" s="31">
        <f>Invoices[[#This Row],[Quantity]]*Invoices[[#This Row],[New Unit Proce ]]</f>
        <v>2000</v>
      </c>
      <c r="Q234" s="31">
        <f>Invoices[[#This Row],[Quantity]]*Invoices[[#This Row],[Product Money ]]</f>
        <v>543.40000000000009</v>
      </c>
      <c r="R234" s="32">
        <f>Invoices[[#This Row],[Revenue]]-Invoices[[#This Row],[Cost]]</f>
        <v>1456.6</v>
      </c>
      <c r="S234" s="40">
        <f>Invoices[[#This Row],[Profit]]/Invoices[[#This Row],[Revenue]]</f>
        <v>0.72829999999999995</v>
      </c>
    </row>
    <row r="235" spans="1:19" x14ac:dyDescent="0.35">
      <c r="A235" s="18" t="s">
        <v>9</v>
      </c>
      <c r="B235" s="8">
        <v>22871</v>
      </c>
      <c r="C235" s="14">
        <v>41456</v>
      </c>
      <c r="D235" s="8">
        <v>108</v>
      </c>
      <c r="E235" s="9" t="s">
        <v>53</v>
      </c>
      <c r="F235" s="33" t="str">
        <f>VLOOKUP(Invoices[[#This Row],[Customer Name]],Customers[[#All],[Customer Name]:[Type]],2,)</f>
        <v>Florida</v>
      </c>
      <c r="G235" s="9" t="str">
        <f>VLOOKUP(Invoices[[#This Row],[Customer Name]],Customers[[#All],[Customer Name]:[Type]],3,)</f>
        <v>Financial</v>
      </c>
      <c r="H235" s="4" t="s">
        <v>68</v>
      </c>
      <c r="I235" s="36" t="str">
        <f>VLOOKUP(Invoices[[#This Row],[Part  '#]],Products[[#All],[Part Number]:[Product Line]],3,)</f>
        <v>Consumables</v>
      </c>
      <c r="J235" s="4" t="s">
        <v>69</v>
      </c>
      <c r="K235" s="4">
        <v>20</v>
      </c>
      <c r="L235" s="21">
        <v>140</v>
      </c>
      <c r="M235" s="29" cm="1">
        <f t="array" ref="M235">_xlfn.IFS(Invoices[[#This Row],[Document Number]]="Invoice", -Invoices[[#This Row],[Unit Price]], TRUE, Invoices[[#This Row],[Unit Price]])</f>
        <v>140</v>
      </c>
      <c r="N235" t="str" cm="1">
        <f t="array" ref="N235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235">
        <f>VLOOKUP(Invoices[[#This Row],[Part  '#]],Products[#All],4,FALSE)</f>
        <v>34.299999999999997</v>
      </c>
      <c r="P235" s="31">
        <f>Invoices[[#This Row],[Quantity]]*Invoices[[#This Row],[New Unit Proce ]]</f>
        <v>2800</v>
      </c>
      <c r="Q235" s="31">
        <f>Invoices[[#This Row],[Quantity]]*Invoices[[#This Row],[Product Money ]]</f>
        <v>686</v>
      </c>
      <c r="R235" s="32">
        <f>Invoices[[#This Row],[Revenue]]-Invoices[[#This Row],[Cost]]</f>
        <v>2114</v>
      </c>
      <c r="S235" s="40">
        <f>Invoices[[#This Row],[Profit]]/Invoices[[#This Row],[Revenue]]</f>
        <v>0.755</v>
      </c>
    </row>
    <row r="236" spans="1:19" x14ac:dyDescent="0.35">
      <c r="A236" s="18" t="s">
        <v>9</v>
      </c>
      <c r="B236" s="8">
        <v>22871</v>
      </c>
      <c r="C236" s="14">
        <v>41456</v>
      </c>
      <c r="D236" s="8">
        <v>108</v>
      </c>
      <c r="E236" s="9" t="s">
        <v>53</v>
      </c>
      <c r="F236" s="33" t="str">
        <f>VLOOKUP(Invoices[[#This Row],[Customer Name]],Customers[[#All],[Customer Name]:[Type]],2,)</f>
        <v>Florida</v>
      </c>
      <c r="G236" s="9" t="str">
        <f>VLOOKUP(Invoices[[#This Row],[Customer Name]],Customers[[#All],[Customer Name]:[Type]],3,)</f>
        <v>Financial</v>
      </c>
      <c r="H236" s="4" t="s">
        <v>58</v>
      </c>
      <c r="I236" s="36" t="str">
        <f>VLOOKUP(Invoices[[#This Row],[Part  '#]],Products[[#All],[Part Number]:[Product Line]],3,)</f>
        <v>Consumables</v>
      </c>
      <c r="J236" s="4" t="s">
        <v>59</v>
      </c>
      <c r="K236" s="4">
        <v>100</v>
      </c>
      <c r="L236" s="21">
        <v>19.200000000000003</v>
      </c>
      <c r="M236" s="29" cm="1">
        <f t="array" ref="M236">_xlfn.IFS(Invoices[[#This Row],[Document Number]]="Invoice", -Invoices[[#This Row],[Unit Price]], TRUE, Invoices[[#This Row],[Unit Price]])</f>
        <v>19.200000000000003</v>
      </c>
      <c r="N236" t="str" cm="1">
        <f t="array" ref="N236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36">
        <f>VLOOKUP(Invoices[[#This Row],[Part  '#]],Products[#All],4,FALSE)</f>
        <v>7.09</v>
      </c>
      <c r="P236" s="31">
        <f>Invoices[[#This Row],[Quantity]]*Invoices[[#This Row],[New Unit Proce ]]</f>
        <v>1920.0000000000002</v>
      </c>
      <c r="Q236" s="31">
        <f>Invoices[[#This Row],[Quantity]]*Invoices[[#This Row],[Product Money ]]</f>
        <v>709</v>
      </c>
      <c r="R236" s="32">
        <f>Invoices[[#This Row],[Revenue]]-Invoices[[#This Row],[Cost]]</f>
        <v>1211.0000000000002</v>
      </c>
      <c r="S236" s="40">
        <f>Invoices[[#This Row],[Profit]]/Invoices[[#This Row],[Revenue]]</f>
        <v>0.63072916666666667</v>
      </c>
    </row>
    <row r="237" spans="1:19" x14ac:dyDescent="0.35">
      <c r="A237" s="18" t="s">
        <v>9</v>
      </c>
      <c r="B237" s="8">
        <v>22872</v>
      </c>
      <c r="C237" s="14">
        <v>41456</v>
      </c>
      <c r="D237" s="8">
        <v>109</v>
      </c>
      <c r="E237" s="9" t="s">
        <v>47</v>
      </c>
      <c r="F237" s="33" t="str">
        <f>VLOOKUP(Invoices[[#This Row],[Customer Name]],Customers[[#All],[Customer Name]:[Type]],2,)</f>
        <v>Georgia</v>
      </c>
      <c r="G237" s="9" t="str">
        <f>VLOOKUP(Invoices[[#This Row],[Customer Name]],Customers[[#All],[Customer Name]:[Type]],3,)</f>
        <v>Financial</v>
      </c>
      <c r="H237" s="4" t="s">
        <v>11</v>
      </c>
      <c r="I237" s="36" t="str">
        <f>VLOOKUP(Invoices[[#This Row],[Part  '#]],Products[[#All],[Part Number]:[Product Line]],3,)</f>
        <v>Consumables</v>
      </c>
      <c r="J237" s="4" t="s">
        <v>12</v>
      </c>
      <c r="K237" s="4">
        <v>1</v>
      </c>
      <c r="L237" s="21">
        <v>20</v>
      </c>
      <c r="M237" s="29" cm="1">
        <f t="array" ref="M237">_xlfn.IFS(Invoices[[#This Row],[Document Number]]="Invoice", -Invoices[[#This Row],[Unit Price]], TRUE, Invoices[[#This Row],[Unit Price]])</f>
        <v>20</v>
      </c>
      <c r="N237" t="str" cm="1">
        <f t="array" ref="N237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37">
        <f>VLOOKUP(Invoices[[#This Row],[Part  '#]],Products[#All],4,FALSE)</f>
        <v>4.58</v>
      </c>
      <c r="P237" s="31">
        <f>Invoices[[#This Row],[Quantity]]*Invoices[[#This Row],[New Unit Proce ]]</f>
        <v>20</v>
      </c>
      <c r="Q237" s="31">
        <f>Invoices[[#This Row],[Quantity]]*Invoices[[#This Row],[Product Money ]]</f>
        <v>4.58</v>
      </c>
      <c r="R237" s="32">
        <f>Invoices[[#This Row],[Revenue]]-Invoices[[#This Row],[Cost]]</f>
        <v>15.42</v>
      </c>
      <c r="S237" s="40">
        <f>Invoices[[#This Row],[Profit]]/Invoices[[#This Row],[Revenue]]</f>
        <v>0.77100000000000002</v>
      </c>
    </row>
    <row r="238" spans="1:19" x14ac:dyDescent="0.35">
      <c r="A238" s="18" t="s">
        <v>9</v>
      </c>
      <c r="B238" s="8">
        <v>22872</v>
      </c>
      <c r="C238" s="14">
        <v>41456</v>
      </c>
      <c r="D238" s="8">
        <v>109</v>
      </c>
      <c r="E238" s="9" t="s">
        <v>47</v>
      </c>
      <c r="F238" s="33" t="str">
        <f>VLOOKUP(Invoices[[#This Row],[Customer Name]],Customers[[#All],[Customer Name]:[Type]],2,)</f>
        <v>Georgia</v>
      </c>
      <c r="G238" s="9" t="str">
        <f>VLOOKUP(Invoices[[#This Row],[Customer Name]],Customers[[#All],[Customer Name]:[Type]],3,)</f>
        <v>Financial</v>
      </c>
      <c r="H238" s="4" t="s">
        <v>77</v>
      </c>
      <c r="I238" s="36" t="str">
        <f>VLOOKUP(Invoices[[#This Row],[Part  '#]],Products[[#All],[Part Number]:[Product Line]],3,)</f>
        <v>Consumables</v>
      </c>
      <c r="J238" s="4" t="s">
        <v>78</v>
      </c>
      <c r="K238" s="4">
        <v>1</v>
      </c>
      <c r="L238" s="21">
        <v>50</v>
      </c>
      <c r="M238" s="29" cm="1">
        <f t="array" ref="M238">_xlfn.IFS(Invoices[[#This Row],[Document Number]]="Invoice", -Invoices[[#This Row],[Unit Price]], TRUE, Invoices[[#This Row],[Unit Price]])</f>
        <v>50</v>
      </c>
      <c r="N238" t="str" cm="1">
        <f t="array" ref="N238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38">
        <f>VLOOKUP(Invoices[[#This Row],[Part  '#]],Products[#All],4,FALSE)</f>
        <v>11.67</v>
      </c>
      <c r="P238" s="31">
        <f>Invoices[[#This Row],[Quantity]]*Invoices[[#This Row],[New Unit Proce ]]</f>
        <v>50</v>
      </c>
      <c r="Q238" s="31">
        <f>Invoices[[#This Row],[Quantity]]*Invoices[[#This Row],[Product Money ]]</f>
        <v>11.67</v>
      </c>
      <c r="R238" s="32">
        <f>Invoices[[#This Row],[Revenue]]-Invoices[[#This Row],[Cost]]</f>
        <v>38.33</v>
      </c>
      <c r="S238" s="40">
        <f>Invoices[[#This Row],[Profit]]/Invoices[[#This Row],[Revenue]]</f>
        <v>0.76659999999999995</v>
      </c>
    </row>
    <row r="239" spans="1:19" x14ac:dyDescent="0.35">
      <c r="A239" s="18" t="s">
        <v>9</v>
      </c>
      <c r="B239" s="8">
        <v>22873</v>
      </c>
      <c r="C239" s="14">
        <v>41456</v>
      </c>
      <c r="D239" s="8">
        <v>112</v>
      </c>
      <c r="E239" s="9" t="s">
        <v>19</v>
      </c>
      <c r="F239" s="33" t="str">
        <f>VLOOKUP(Invoices[[#This Row],[Customer Name]],Customers[[#All],[Customer Name]:[Type]],2,)</f>
        <v>Georgia</v>
      </c>
      <c r="G239" s="9" t="str">
        <f>VLOOKUP(Invoices[[#This Row],[Customer Name]],Customers[[#All],[Customer Name]:[Type]],3,)</f>
        <v>Financial</v>
      </c>
      <c r="H239" s="4" t="s">
        <v>13</v>
      </c>
      <c r="I239" s="36" t="str">
        <f>VLOOKUP(Invoices[[#This Row],[Part  '#]],Products[[#All],[Part Number]:[Product Line]],3,)</f>
        <v>Consumables</v>
      </c>
      <c r="J239" s="4" t="s">
        <v>14</v>
      </c>
      <c r="K239" s="4">
        <v>5</v>
      </c>
      <c r="L239" s="21">
        <v>70</v>
      </c>
      <c r="M239" s="29" cm="1">
        <f t="array" ref="M239">_xlfn.IFS(Invoices[[#This Row],[Document Number]]="Invoice", -Invoices[[#This Row],[Unit Price]], TRUE, Invoices[[#This Row],[Unit Price]])</f>
        <v>70</v>
      </c>
      <c r="N239" t="str" cm="1">
        <f t="array" ref="N239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39">
        <f>VLOOKUP(Invoices[[#This Row],[Part  '#]],Products[#All],4,FALSE)</f>
        <v>13.92</v>
      </c>
      <c r="P239" s="31">
        <f>Invoices[[#This Row],[Quantity]]*Invoices[[#This Row],[New Unit Proce ]]</f>
        <v>350</v>
      </c>
      <c r="Q239" s="31">
        <f>Invoices[[#This Row],[Quantity]]*Invoices[[#This Row],[Product Money ]]</f>
        <v>69.599999999999994</v>
      </c>
      <c r="R239" s="32">
        <f>Invoices[[#This Row],[Revenue]]-Invoices[[#This Row],[Cost]]</f>
        <v>280.39999999999998</v>
      </c>
      <c r="S239" s="40">
        <f>Invoices[[#This Row],[Profit]]/Invoices[[#This Row],[Revenue]]</f>
        <v>0.80114285714285705</v>
      </c>
    </row>
    <row r="240" spans="1:19" x14ac:dyDescent="0.35">
      <c r="A240" s="18" t="s">
        <v>9</v>
      </c>
      <c r="B240" s="8">
        <v>22873</v>
      </c>
      <c r="C240" s="14">
        <v>41456</v>
      </c>
      <c r="D240" s="8">
        <v>112</v>
      </c>
      <c r="E240" s="9" t="s">
        <v>19</v>
      </c>
      <c r="F240" s="33" t="str">
        <f>VLOOKUP(Invoices[[#This Row],[Customer Name]],Customers[[#All],[Customer Name]:[Type]],2,)</f>
        <v>Georgia</v>
      </c>
      <c r="G240" s="9" t="str">
        <f>VLOOKUP(Invoices[[#This Row],[Customer Name]],Customers[[#All],[Customer Name]:[Type]],3,)</f>
        <v>Financial</v>
      </c>
      <c r="H240" s="4" t="s">
        <v>16</v>
      </c>
      <c r="I240" s="36" t="str">
        <f>VLOOKUP(Invoices[[#This Row],[Part  '#]],Products[[#All],[Part Number]:[Product Line]],3,)</f>
        <v>Consumables</v>
      </c>
      <c r="J240" s="4" t="s">
        <v>17</v>
      </c>
      <c r="K240" s="4">
        <v>5</v>
      </c>
      <c r="L240" s="21">
        <v>30</v>
      </c>
      <c r="M240" s="29" cm="1">
        <f t="array" ref="M240">_xlfn.IFS(Invoices[[#This Row],[Document Number]]="Invoice", -Invoices[[#This Row],[Unit Price]], TRUE, Invoices[[#This Row],[Unit Price]])</f>
        <v>30</v>
      </c>
      <c r="N240" t="str" cm="1">
        <f t="array" ref="N240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40">
        <f>VLOOKUP(Invoices[[#This Row],[Part  '#]],Products[#All],4,FALSE)</f>
        <v>6.9</v>
      </c>
      <c r="P240" s="31">
        <f>Invoices[[#This Row],[Quantity]]*Invoices[[#This Row],[New Unit Proce ]]</f>
        <v>150</v>
      </c>
      <c r="Q240" s="31">
        <f>Invoices[[#This Row],[Quantity]]*Invoices[[#This Row],[Product Money ]]</f>
        <v>34.5</v>
      </c>
      <c r="R240" s="32">
        <f>Invoices[[#This Row],[Revenue]]-Invoices[[#This Row],[Cost]]</f>
        <v>115.5</v>
      </c>
      <c r="S240" s="40">
        <f>Invoices[[#This Row],[Profit]]/Invoices[[#This Row],[Revenue]]</f>
        <v>0.77</v>
      </c>
    </row>
    <row r="241" spans="1:19" x14ac:dyDescent="0.35">
      <c r="A241" s="18" t="s">
        <v>9</v>
      </c>
      <c r="B241" s="8">
        <v>22874</v>
      </c>
      <c r="C241" s="14">
        <v>41456</v>
      </c>
      <c r="D241" s="8">
        <v>113</v>
      </c>
      <c r="E241" s="9" t="s">
        <v>31</v>
      </c>
      <c r="F241" s="33" t="str">
        <f>VLOOKUP(Invoices[[#This Row],[Customer Name]],Customers[[#All],[Customer Name]:[Type]],2,)</f>
        <v>Georgia</v>
      </c>
      <c r="G241" s="9" t="str">
        <f>VLOOKUP(Invoices[[#This Row],[Customer Name]],Customers[[#All],[Customer Name]:[Type]],3,)</f>
        <v>Financial</v>
      </c>
      <c r="H241" s="4" t="s">
        <v>16</v>
      </c>
      <c r="I241" s="36" t="str">
        <f>VLOOKUP(Invoices[[#This Row],[Part  '#]],Products[[#All],[Part Number]:[Product Line]],3,)</f>
        <v>Consumables</v>
      </c>
      <c r="J241" s="4" t="s">
        <v>17</v>
      </c>
      <c r="K241" s="4">
        <v>250</v>
      </c>
      <c r="L241" s="21">
        <v>24</v>
      </c>
      <c r="M241" s="29" cm="1">
        <f t="array" ref="M241">_xlfn.IFS(Invoices[[#This Row],[Document Number]]="Invoice", -Invoices[[#This Row],[Unit Price]], TRUE, Invoices[[#This Row],[Unit Price]])</f>
        <v>24</v>
      </c>
      <c r="N241" t="str" cm="1">
        <f t="array" ref="N241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41">
        <f>VLOOKUP(Invoices[[#This Row],[Part  '#]],Products[#All],4,FALSE)</f>
        <v>6.9</v>
      </c>
      <c r="P241" s="31">
        <f>Invoices[[#This Row],[Quantity]]*Invoices[[#This Row],[New Unit Proce ]]</f>
        <v>6000</v>
      </c>
      <c r="Q241" s="31">
        <f>Invoices[[#This Row],[Quantity]]*Invoices[[#This Row],[Product Money ]]</f>
        <v>1725</v>
      </c>
      <c r="R241" s="32">
        <f>Invoices[[#This Row],[Revenue]]-Invoices[[#This Row],[Cost]]</f>
        <v>4275</v>
      </c>
      <c r="S241" s="40">
        <f>Invoices[[#This Row],[Profit]]/Invoices[[#This Row],[Revenue]]</f>
        <v>0.71250000000000002</v>
      </c>
    </row>
    <row r="242" spans="1:19" x14ac:dyDescent="0.35">
      <c r="A242" s="18" t="s">
        <v>9</v>
      </c>
      <c r="B242" s="8">
        <v>22874</v>
      </c>
      <c r="C242" s="14">
        <v>41456</v>
      </c>
      <c r="D242" s="8">
        <v>113</v>
      </c>
      <c r="E242" s="9" t="s">
        <v>31</v>
      </c>
      <c r="F242" s="33" t="str">
        <f>VLOOKUP(Invoices[[#This Row],[Customer Name]],Customers[[#All],[Customer Name]:[Type]],2,)</f>
        <v>Georgia</v>
      </c>
      <c r="G242" s="9" t="str">
        <f>VLOOKUP(Invoices[[#This Row],[Customer Name]],Customers[[#All],[Customer Name]:[Type]],3,)</f>
        <v>Financial</v>
      </c>
      <c r="H242" s="4" t="s">
        <v>13</v>
      </c>
      <c r="I242" s="36" t="str">
        <f>VLOOKUP(Invoices[[#This Row],[Part  '#]],Products[[#All],[Part Number]:[Product Line]],3,)</f>
        <v>Consumables</v>
      </c>
      <c r="J242" s="4" t="s">
        <v>14</v>
      </c>
      <c r="K242" s="4">
        <v>50</v>
      </c>
      <c r="L242" s="21">
        <v>70</v>
      </c>
      <c r="M242" s="29" cm="1">
        <f t="array" ref="M242">_xlfn.IFS(Invoices[[#This Row],[Document Number]]="Invoice", -Invoices[[#This Row],[Unit Price]], TRUE, Invoices[[#This Row],[Unit Price]])</f>
        <v>70</v>
      </c>
      <c r="N242" t="str" cm="1">
        <f t="array" ref="N242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42">
        <f>VLOOKUP(Invoices[[#This Row],[Part  '#]],Products[#All],4,FALSE)</f>
        <v>13.92</v>
      </c>
      <c r="P242" s="31">
        <f>Invoices[[#This Row],[Quantity]]*Invoices[[#This Row],[New Unit Proce ]]</f>
        <v>3500</v>
      </c>
      <c r="Q242" s="31">
        <f>Invoices[[#This Row],[Quantity]]*Invoices[[#This Row],[Product Money ]]</f>
        <v>696</v>
      </c>
      <c r="R242" s="32">
        <f>Invoices[[#This Row],[Revenue]]-Invoices[[#This Row],[Cost]]</f>
        <v>2804</v>
      </c>
      <c r="S242" s="40">
        <f>Invoices[[#This Row],[Profit]]/Invoices[[#This Row],[Revenue]]</f>
        <v>0.80114285714285716</v>
      </c>
    </row>
    <row r="243" spans="1:19" x14ac:dyDescent="0.35">
      <c r="A243" s="18" t="s">
        <v>9</v>
      </c>
      <c r="B243" s="8">
        <v>22875</v>
      </c>
      <c r="C243" s="14">
        <v>41456</v>
      </c>
      <c r="D243" s="8">
        <v>114</v>
      </c>
      <c r="E243" s="9" t="s">
        <v>61</v>
      </c>
      <c r="F243" s="33" t="str">
        <f>VLOOKUP(Invoices[[#This Row],[Customer Name]],Customers[[#All],[Customer Name]:[Type]],2,)</f>
        <v>North Carolina</v>
      </c>
      <c r="G243" s="9" t="str">
        <f>VLOOKUP(Invoices[[#This Row],[Customer Name]],Customers[[#All],[Customer Name]:[Type]],3,)</f>
        <v>Automotive</v>
      </c>
      <c r="H243" s="4" t="s">
        <v>66</v>
      </c>
      <c r="I243" s="36" t="str">
        <f>VLOOKUP(Invoices[[#This Row],[Part  '#]],Products[[#All],[Part Number]:[Product Line]],3,)</f>
        <v>Consumables</v>
      </c>
      <c r="J243" s="4" t="s">
        <v>67</v>
      </c>
      <c r="K243" s="4">
        <v>8</v>
      </c>
      <c r="L243" s="21">
        <v>100</v>
      </c>
      <c r="M243" s="29" cm="1">
        <f t="array" ref="M243">_xlfn.IFS(Invoices[[#This Row],[Document Number]]="Invoice", -Invoices[[#This Row],[Unit Price]], TRUE, Invoices[[#This Row],[Unit Price]])</f>
        <v>100</v>
      </c>
      <c r="N243" t="str" cm="1">
        <f t="array" ref="N243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243">
        <f>VLOOKUP(Invoices[[#This Row],[Part  '#]],Products[#All],4,FALSE)</f>
        <v>27.17</v>
      </c>
      <c r="P243" s="31">
        <f>Invoices[[#This Row],[Quantity]]*Invoices[[#This Row],[New Unit Proce ]]</f>
        <v>800</v>
      </c>
      <c r="Q243" s="31">
        <f>Invoices[[#This Row],[Quantity]]*Invoices[[#This Row],[Product Money ]]</f>
        <v>217.36</v>
      </c>
      <c r="R243" s="32">
        <f>Invoices[[#This Row],[Revenue]]-Invoices[[#This Row],[Cost]]</f>
        <v>582.64</v>
      </c>
      <c r="S243" s="40">
        <f>Invoices[[#This Row],[Profit]]/Invoices[[#This Row],[Revenue]]</f>
        <v>0.72829999999999995</v>
      </c>
    </row>
    <row r="244" spans="1:19" x14ac:dyDescent="0.35">
      <c r="A244" s="18" t="s">
        <v>9</v>
      </c>
      <c r="B244" s="8">
        <v>22875</v>
      </c>
      <c r="C244" s="14">
        <v>41456</v>
      </c>
      <c r="D244" s="8">
        <v>114</v>
      </c>
      <c r="E244" s="9" t="s">
        <v>61</v>
      </c>
      <c r="F244" s="33" t="str">
        <f>VLOOKUP(Invoices[[#This Row],[Customer Name]],Customers[[#All],[Customer Name]:[Type]],2,)</f>
        <v>North Carolina</v>
      </c>
      <c r="G244" s="9" t="str">
        <f>VLOOKUP(Invoices[[#This Row],[Customer Name]],Customers[[#All],[Customer Name]:[Type]],3,)</f>
        <v>Automotive</v>
      </c>
      <c r="H244" s="4" t="s">
        <v>68</v>
      </c>
      <c r="I244" s="36" t="str">
        <f>VLOOKUP(Invoices[[#This Row],[Part  '#]],Products[[#All],[Part Number]:[Product Line]],3,)</f>
        <v>Consumables</v>
      </c>
      <c r="J244" s="4" t="s">
        <v>69</v>
      </c>
      <c r="K244" s="4">
        <v>6</v>
      </c>
      <c r="L244" s="21">
        <v>140</v>
      </c>
      <c r="M244" s="29" cm="1">
        <f t="array" ref="M244">_xlfn.IFS(Invoices[[#This Row],[Document Number]]="Invoice", -Invoices[[#This Row],[Unit Price]], TRUE, Invoices[[#This Row],[Unit Price]])</f>
        <v>140</v>
      </c>
      <c r="N244" t="str" cm="1">
        <f t="array" ref="N244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244">
        <f>VLOOKUP(Invoices[[#This Row],[Part  '#]],Products[#All],4,FALSE)</f>
        <v>34.299999999999997</v>
      </c>
      <c r="P244" s="31">
        <f>Invoices[[#This Row],[Quantity]]*Invoices[[#This Row],[New Unit Proce ]]</f>
        <v>840</v>
      </c>
      <c r="Q244" s="31">
        <f>Invoices[[#This Row],[Quantity]]*Invoices[[#This Row],[Product Money ]]</f>
        <v>205.79999999999998</v>
      </c>
      <c r="R244" s="32">
        <f>Invoices[[#This Row],[Revenue]]-Invoices[[#This Row],[Cost]]</f>
        <v>634.20000000000005</v>
      </c>
      <c r="S244" s="40">
        <f>Invoices[[#This Row],[Profit]]/Invoices[[#This Row],[Revenue]]</f>
        <v>0.755</v>
      </c>
    </row>
    <row r="245" spans="1:19" x14ac:dyDescent="0.35">
      <c r="A245" s="18" t="s">
        <v>9</v>
      </c>
      <c r="B245" s="8">
        <v>22875</v>
      </c>
      <c r="C245" s="14">
        <v>41456</v>
      </c>
      <c r="D245" s="8">
        <v>114</v>
      </c>
      <c r="E245" s="9" t="s">
        <v>61</v>
      </c>
      <c r="F245" s="33" t="str">
        <f>VLOOKUP(Invoices[[#This Row],[Customer Name]],Customers[[#All],[Customer Name]:[Type]],2,)</f>
        <v>North Carolina</v>
      </c>
      <c r="G245" s="9" t="str">
        <f>VLOOKUP(Invoices[[#This Row],[Customer Name]],Customers[[#All],[Customer Name]:[Type]],3,)</f>
        <v>Automotive</v>
      </c>
      <c r="H245" s="4" t="s">
        <v>70</v>
      </c>
      <c r="I245" s="36" t="str">
        <f>VLOOKUP(Invoices[[#This Row],[Part  '#]],Products[[#All],[Part Number]:[Product Line]],3,)</f>
        <v>Consumables</v>
      </c>
      <c r="J245" s="4" t="s">
        <v>71</v>
      </c>
      <c r="K245" s="4">
        <v>15</v>
      </c>
      <c r="L245" s="21">
        <v>25</v>
      </c>
      <c r="M245" s="29" cm="1">
        <f t="array" ref="M245">_xlfn.IFS(Invoices[[#This Row],[Document Number]]="Invoice", -Invoices[[#This Row],[Unit Price]], TRUE, Invoices[[#This Row],[Unit Price]])</f>
        <v>25</v>
      </c>
      <c r="N245" t="str" cm="1">
        <f t="array" ref="N245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45">
        <f>VLOOKUP(Invoices[[#This Row],[Part  '#]],Products[#All],4,FALSE)</f>
        <v>5.16</v>
      </c>
      <c r="P245" s="31">
        <f>Invoices[[#This Row],[Quantity]]*Invoices[[#This Row],[New Unit Proce ]]</f>
        <v>375</v>
      </c>
      <c r="Q245" s="31">
        <f>Invoices[[#This Row],[Quantity]]*Invoices[[#This Row],[Product Money ]]</f>
        <v>77.400000000000006</v>
      </c>
      <c r="R245" s="32">
        <f>Invoices[[#This Row],[Revenue]]-Invoices[[#This Row],[Cost]]</f>
        <v>297.60000000000002</v>
      </c>
      <c r="S245" s="40">
        <f>Invoices[[#This Row],[Profit]]/Invoices[[#This Row],[Revenue]]</f>
        <v>0.79360000000000008</v>
      </c>
    </row>
    <row r="246" spans="1:19" x14ac:dyDescent="0.35">
      <c r="A246" s="18" t="s">
        <v>9</v>
      </c>
      <c r="B246" s="8">
        <v>22875</v>
      </c>
      <c r="C246" s="14">
        <v>41456</v>
      </c>
      <c r="D246" s="8">
        <v>114</v>
      </c>
      <c r="E246" s="9" t="s">
        <v>61</v>
      </c>
      <c r="F246" s="33" t="str">
        <f>VLOOKUP(Invoices[[#This Row],[Customer Name]],Customers[[#All],[Customer Name]:[Type]],2,)</f>
        <v>North Carolina</v>
      </c>
      <c r="G246" s="9" t="str">
        <f>VLOOKUP(Invoices[[#This Row],[Customer Name]],Customers[[#All],[Customer Name]:[Type]],3,)</f>
        <v>Automotive</v>
      </c>
      <c r="H246" s="4" t="s">
        <v>58</v>
      </c>
      <c r="I246" s="36" t="str">
        <f>VLOOKUP(Invoices[[#This Row],[Part  '#]],Products[[#All],[Part Number]:[Product Line]],3,)</f>
        <v>Consumables</v>
      </c>
      <c r="J246" s="4" t="s">
        <v>59</v>
      </c>
      <c r="K246" s="4">
        <v>22</v>
      </c>
      <c r="L246" s="21">
        <v>24</v>
      </c>
      <c r="M246" s="29" cm="1">
        <f t="array" ref="M246">_xlfn.IFS(Invoices[[#This Row],[Document Number]]="Invoice", -Invoices[[#This Row],[Unit Price]], TRUE, Invoices[[#This Row],[Unit Price]])</f>
        <v>24</v>
      </c>
      <c r="N246" t="str" cm="1">
        <f t="array" ref="N246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46">
        <f>VLOOKUP(Invoices[[#This Row],[Part  '#]],Products[#All],4,FALSE)</f>
        <v>7.09</v>
      </c>
      <c r="P246" s="31">
        <f>Invoices[[#This Row],[Quantity]]*Invoices[[#This Row],[New Unit Proce ]]</f>
        <v>528</v>
      </c>
      <c r="Q246" s="31">
        <f>Invoices[[#This Row],[Quantity]]*Invoices[[#This Row],[Product Money ]]</f>
        <v>155.97999999999999</v>
      </c>
      <c r="R246" s="32">
        <f>Invoices[[#This Row],[Revenue]]-Invoices[[#This Row],[Cost]]</f>
        <v>372.02</v>
      </c>
      <c r="S246" s="40">
        <f>Invoices[[#This Row],[Profit]]/Invoices[[#This Row],[Revenue]]</f>
        <v>0.70458333333333334</v>
      </c>
    </row>
    <row r="247" spans="1:19" x14ac:dyDescent="0.35">
      <c r="A247" s="18" t="s">
        <v>9</v>
      </c>
      <c r="B247" s="8">
        <v>22876</v>
      </c>
      <c r="C247" s="14">
        <v>41456</v>
      </c>
      <c r="D247" s="8">
        <v>116</v>
      </c>
      <c r="E247" s="9" t="s">
        <v>49</v>
      </c>
      <c r="F247" s="33" t="str">
        <f>VLOOKUP(Invoices[[#This Row],[Customer Name]],Customers[[#All],[Customer Name]:[Type]],2,)</f>
        <v>Tennessee</v>
      </c>
      <c r="G247" s="9" t="str">
        <f>VLOOKUP(Invoices[[#This Row],[Customer Name]],Customers[[#All],[Customer Name]:[Type]],3,)</f>
        <v>Automotive</v>
      </c>
      <c r="H247" s="4" t="s">
        <v>16</v>
      </c>
      <c r="I247" s="36" t="str">
        <f>VLOOKUP(Invoices[[#This Row],[Part  '#]],Products[[#All],[Part Number]:[Product Line]],3,)</f>
        <v>Consumables</v>
      </c>
      <c r="J247" s="4" t="s">
        <v>17</v>
      </c>
      <c r="K247" s="4">
        <v>50</v>
      </c>
      <c r="L247" s="21">
        <v>30</v>
      </c>
      <c r="M247" s="29" cm="1">
        <f t="array" ref="M247">_xlfn.IFS(Invoices[[#This Row],[Document Number]]="Invoice", -Invoices[[#This Row],[Unit Price]], TRUE, Invoices[[#This Row],[Unit Price]])</f>
        <v>30</v>
      </c>
      <c r="N247" t="str" cm="1">
        <f t="array" ref="N247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47">
        <f>VLOOKUP(Invoices[[#This Row],[Part  '#]],Products[#All],4,FALSE)</f>
        <v>6.9</v>
      </c>
      <c r="P247" s="31">
        <f>Invoices[[#This Row],[Quantity]]*Invoices[[#This Row],[New Unit Proce ]]</f>
        <v>1500</v>
      </c>
      <c r="Q247" s="31">
        <f>Invoices[[#This Row],[Quantity]]*Invoices[[#This Row],[Product Money ]]</f>
        <v>345</v>
      </c>
      <c r="R247" s="32">
        <f>Invoices[[#This Row],[Revenue]]-Invoices[[#This Row],[Cost]]</f>
        <v>1155</v>
      </c>
      <c r="S247" s="40">
        <f>Invoices[[#This Row],[Profit]]/Invoices[[#This Row],[Revenue]]</f>
        <v>0.77</v>
      </c>
    </row>
    <row r="248" spans="1:19" x14ac:dyDescent="0.35">
      <c r="A248" s="18" t="s">
        <v>9</v>
      </c>
      <c r="B248" s="8">
        <v>22876</v>
      </c>
      <c r="C248" s="14">
        <v>41456</v>
      </c>
      <c r="D248" s="8">
        <v>116</v>
      </c>
      <c r="E248" s="9" t="s">
        <v>49</v>
      </c>
      <c r="F248" s="33" t="str">
        <f>VLOOKUP(Invoices[[#This Row],[Customer Name]],Customers[[#All],[Customer Name]:[Type]],2,)</f>
        <v>Tennessee</v>
      </c>
      <c r="G248" s="9" t="str">
        <f>VLOOKUP(Invoices[[#This Row],[Customer Name]],Customers[[#All],[Customer Name]:[Type]],3,)</f>
        <v>Automotive</v>
      </c>
      <c r="H248" s="4" t="s">
        <v>13</v>
      </c>
      <c r="I248" s="36" t="str">
        <f>VLOOKUP(Invoices[[#This Row],[Part  '#]],Products[[#All],[Part Number]:[Product Line]],3,)</f>
        <v>Consumables</v>
      </c>
      <c r="J248" s="4" t="s">
        <v>14</v>
      </c>
      <c r="K248" s="4">
        <v>20</v>
      </c>
      <c r="L248" s="21">
        <v>70</v>
      </c>
      <c r="M248" s="29" cm="1">
        <f t="array" ref="M248">_xlfn.IFS(Invoices[[#This Row],[Document Number]]="Invoice", -Invoices[[#This Row],[Unit Price]], TRUE, Invoices[[#This Row],[Unit Price]])</f>
        <v>70</v>
      </c>
      <c r="N248" t="str" cm="1">
        <f t="array" ref="N248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48">
        <f>VLOOKUP(Invoices[[#This Row],[Part  '#]],Products[#All],4,FALSE)</f>
        <v>13.92</v>
      </c>
      <c r="P248" s="31">
        <f>Invoices[[#This Row],[Quantity]]*Invoices[[#This Row],[New Unit Proce ]]</f>
        <v>1400</v>
      </c>
      <c r="Q248" s="31">
        <f>Invoices[[#This Row],[Quantity]]*Invoices[[#This Row],[Product Money ]]</f>
        <v>278.39999999999998</v>
      </c>
      <c r="R248" s="32">
        <f>Invoices[[#This Row],[Revenue]]-Invoices[[#This Row],[Cost]]</f>
        <v>1121.5999999999999</v>
      </c>
      <c r="S248" s="40">
        <f>Invoices[[#This Row],[Profit]]/Invoices[[#This Row],[Revenue]]</f>
        <v>0.80114285714285705</v>
      </c>
    </row>
    <row r="249" spans="1:19" x14ac:dyDescent="0.35">
      <c r="A249" s="18" t="s">
        <v>9</v>
      </c>
      <c r="B249" s="8">
        <v>22876</v>
      </c>
      <c r="C249" s="14">
        <v>41456</v>
      </c>
      <c r="D249" s="8">
        <v>116</v>
      </c>
      <c r="E249" s="9" t="s">
        <v>49</v>
      </c>
      <c r="F249" s="33" t="str">
        <f>VLOOKUP(Invoices[[#This Row],[Customer Name]],Customers[[#All],[Customer Name]:[Type]],2,)</f>
        <v>Tennessee</v>
      </c>
      <c r="G249" s="9" t="str">
        <f>VLOOKUP(Invoices[[#This Row],[Customer Name]],Customers[[#All],[Customer Name]:[Type]],3,)</f>
        <v>Automotive</v>
      </c>
      <c r="H249" s="4" t="s">
        <v>29</v>
      </c>
      <c r="I249" s="36" t="str">
        <f>VLOOKUP(Invoices[[#This Row],[Part  '#]],Products[[#All],[Part Number]:[Product Line]],3,)</f>
        <v>Accessories</v>
      </c>
      <c r="J249" s="4" t="s">
        <v>30</v>
      </c>
      <c r="K249" s="4">
        <v>2</v>
      </c>
      <c r="L249" s="21">
        <v>250</v>
      </c>
      <c r="M249" s="29" cm="1">
        <f t="array" ref="M249">_xlfn.IFS(Invoices[[#This Row],[Document Number]]="Invoice", -Invoices[[#This Row],[Unit Price]], TRUE, Invoices[[#This Row],[Unit Price]])</f>
        <v>250</v>
      </c>
      <c r="N249" t="str" cm="1">
        <f t="array" ref="N249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249">
        <f>VLOOKUP(Invoices[[#This Row],[Part  '#]],Products[#All],4,FALSE)</f>
        <v>89.7</v>
      </c>
      <c r="P249" s="31">
        <f>Invoices[[#This Row],[Quantity]]*Invoices[[#This Row],[New Unit Proce ]]</f>
        <v>500</v>
      </c>
      <c r="Q249" s="31">
        <f>Invoices[[#This Row],[Quantity]]*Invoices[[#This Row],[Product Money ]]</f>
        <v>179.4</v>
      </c>
      <c r="R249" s="32">
        <f>Invoices[[#This Row],[Revenue]]-Invoices[[#This Row],[Cost]]</f>
        <v>320.60000000000002</v>
      </c>
      <c r="S249" s="40">
        <f>Invoices[[#This Row],[Profit]]/Invoices[[#This Row],[Revenue]]</f>
        <v>0.64119999999999999</v>
      </c>
    </row>
    <row r="250" spans="1:19" x14ac:dyDescent="0.35">
      <c r="A250" s="18" t="s">
        <v>9</v>
      </c>
      <c r="B250" s="8">
        <v>22877</v>
      </c>
      <c r="C250" s="14">
        <v>41456</v>
      </c>
      <c r="D250" s="8">
        <v>117</v>
      </c>
      <c r="E250" s="9" t="s">
        <v>18</v>
      </c>
      <c r="F250" s="33" t="str">
        <f>VLOOKUP(Invoices[[#This Row],[Customer Name]],Customers[[#All],[Customer Name]:[Type]],2,)</f>
        <v>Georgia</v>
      </c>
      <c r="G250" s="9" t="str">
        <f>VLOOKUP(Invoices[[#This Row],[Customer Name]],Customers[[#All],[Customer Name]:[Type]],3,)</f>
        <v>Automotive</v>
      </c>
      <c r="H250" s="4" t="s">
        <v>13</v>
      </c>
      <c r="I250" s="36" t="str">
        <f>VLOOKUP(Invoices[[#This Row],[Part  '#]],Products[[#All],[Part Number]:[Product Line]],3,)</f>
        <v>Consumables</v>
      </c>
      <c r="J250" s="4" t="s">
        <v>14</v>
      </c>
      <c r="K250" s="4">
        <v>14</v>
      </c>
      <c r="L250" s="21">
        <v>70</v>
      </c>
      <c r="M250" s="29" cm="1">
        <f t="array" ref="M250">_xlfn.IFS(Invoices[[#This Row],[Document Number]]="Invoice", -Invoices[[#This Row],[Unit Price]], TRUE, Invoices[[#This Row],[Unit Price]])</f>
        <v>70</v>
      </c>
      <c r="N250" t="str" cm="1">
        <f t="array" ref="N250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50">
        <f>VLOOKUP(Invoices[[#This Row],[Part  '#]],Products[#All],4,FALSE)</f>
        <v>13.92</v>
      </c>
      <c r="P250" s="31">
        <f>Invoices[[#This Row],[Quantity]]*Invoices[[#This Row],[New Unit Proce ]]</f>
        <v>980</v>
      </c>
      <c r="Q250" s="31">
        <f>Invoices[[#This Row],[Quantity]]*Invoices[[#This Row],[Product Money ]]</f>
        <v>194.88</v>
      </c>
      <c r="R250" s="32">
        <f>Invoices[[#This Row],[Revenue]]-Invoices[[#This Row],[Cost]]</f>
        <v>785.12</v>
      </c>
      <c r="S250" s="40">
        <f>Invoices[[#This Row],[Profit]]/Invoices[[#This Row],[Revenue]]</f>
        <v>0.80114285714285716</v>
      </c>
    </row>
    <row r="251" spans="1:19" x14ac:dyDescent="0.35">
      <c r="A251" s="18" t="s">
        <v>9</v>
      </c>
      <c r="B251" s="8">
        <v>22877</v>
      </c>
      <c r="C251" s="14">
        <v>41456</v>
      </c>
      <c r="D251" s="8">
        <v>117</v>
      </c>
      <c r="E251" s="9" t="s">
        <v>18</v>
      </c>
      <c r="F251" s="33" t="str">
        <f>VLOOKUP(Invoices[[#This Row],[Customer Name]],Customers[[#All],[Customer Name]:[Type]],2,)</f>
        <v>Georgia</v>
      </c>
      <c r="G251" s="9" t="str">
        <f>VLOOKUP(Invoices[[#This Row],[Customer Name]],Customers[[#All],[Customer Name]:[Type]],3,)</f>
        <v>Automotive</v>
      </c>
      <c r="H251" s="4" t="s">
        <v>16</v>
      </c>
      <c r="I251" s="36" t="str">
        <f>VLOOKUP(Invoices[[#This Row],[Part  '#]],Products[[#All],[Part Number]:[Product Line]],3,)</f>
        <v>Consumables</v>
      </c>
      <c r="J251" s="4" t="s">
        <v>17</v>
      </c>
      <c r="K251" s="4">
        <v>14</v>
      </c>
      <c r="L251" s="21">
        <v>30</v>
      </c>
      <c r="M251" s="29" cm="1">
        <f t="array" ref="M251">_xlfn.IFS(Invoices[[#This Row],[Document Number]]="Invoice", -Invoices[[#This Row],[Unit Price]], TRUE, Invoices[[#This Row],[Unit Price]])</f>
        <v>30</v>
      </c>
      <c r="N251" t="str" cm="1">
        <f t="array" ref="N251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51">
        <f>VLOOKUP(Invoices[[#This Row],[Part  '#]],Products[#All],4,FALSE)</f>
        <v>6.9</v>
      </c>
      <c r="P251" s="31">
        <f>Invoices[[#This Row],[Quantity]]*Invoices[[#This Row],[New Unit Proce ]]</f>
        <v>420</v>
      </c>
      <c r="Q251" s="31">
        <f>Invoices[[#This Row],[Quantity]]*Invoices[[#This Row],[Product Money ]]</f>
        <v>96.600000000000009</v>
      </c>
      <c r="R251" s="32">
        <f>Invoices[[#This Row],[Revenue]]-Invoices[[#This Row],[Cost]]</f>
        <v>323.39999999999998</v>
      </c>
      <c r="S251" s="40">
        <f>Invoices[[#This Row],[Profit]]/Invoices[[#This Row],[Revenue]]</f>
        <v>0.76999999999999991</v>
      </c>
    </row>
    <row r="252" spans="1:19" x14ac:dyDescent="0.35">
      <c r="A252" s="18" t="s">
        <v>9</v>
      </c>
      <c r="B252" s="8">
        <v>22878</v>
      </c>
      <c r="C252" s="14">
        <v>41456</v>
      </c>
      <c r="D252" s="8">
        <v>119</v>
      </c>
      <c r="E252" s="9" t="s">
        <v>76</v>
      </c>
      <c r="F252" s="33" t="str">
        <f>VLOOKUP(Invoices[[#This Row],[Customer Name]],Customers[[#All],[Customer Name]:[Type]],2,)</f>
        <v>Georgia</v>
      </c>
      <c r="G252" s="9" t="str">
        <f>VLOOKUP(Invoices[[#This Row],[Customer Name]],Customers[[#All],[Customer Name]:[Type]],3,)</f>
        <v>Financial</v>
      </c>
      <c r="H252" s="4" t="s">
        <v>66</v>
      </c>
      <c r="I252" s="36" t="str">
        <f>VLOOKUP(Invoices[[#This Row],[Part  '#]],Products[[#All],[Part Number]:[Product Line]],3,)</f>
        <v>Consumables</v>
      </c>
      <c r="J252" s="4" t="s">
        <v>67</v>
      </c>
      <c r="K252" s="4">
        <v>5</v>
      </c>
      <c r="L252" s="21">
        <v>100</v>
      </c>
      <c r="M252" s="29" cm="1">
        <f t="array" ref="M252">_xlfn.IFS(Invoices[[#This Row],[Document Number]]="Invoice", -Invoices[[#This Row],[Unit Price]], TRUE, Invoices[[#This Row],[Unit Price]])</f>
        <v>100</v>
      </c>
      <c r="N252" t="str" cm="1">
        <f t="array" ref="N252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252">
        <f>VLOOKUP(Invoices[[#This Row],[Part  '#]],Products[#All],4,FALSE)</f>
        <v>27.17</v>
      </c>
      <c r="P252" s="31">
        <f>Invoices[[#This Row],[Quantity]]*Invoices[[#This Row],[New Unit Proce ]]</f>
        <v>500</v>
      </c>
      <c r="Q252" s="31">
        <f>Invoices[[#This Row],[Quantity]]*Invoices[[#This Row],[Product Money ]]</f>
        <v>135.85000000000002</v>
      </c>
      <c r="R252" s="32">
        <f>Invoices[[#This Row],[Revenue]]-Invoices[[#This Row],[Cost]]</f>
        <v>364.15</v>
      </c>
      <c r="S252" s="40">
        <f>Invoices[[#This Row],[Profit]]/Invoices[[#This Row],[Revenue]]</f>
        <v>0.72829999999999995</v>
      </c>
    </row>
    <row r="253" spans="1:19" x14ac:dyDescent="0.35">
      <c r="A253" s="18" t="s">
        <v>9</v>
      </c>
      <c r="B253" s="8">
        <v>22878</v>
      </c>
      <c r="C253" s="14">
        <v>41456</v>
      </c>
      <c r="D253" s="8">
        <v>119</v>
      </c>
      <c r="E253" s="9" t="s">
        <v>76</v>
      </c>
      <c r="F253" s="33" t="str">
        <f>VLOOKUP(Invoices[[#This Row],[Customer Name]],Customers[[#All],[Customer Name]:[Type]],2,)</f>
        <v>Georgia</v>
      </c>
      <c r="G253" s="9" t="str">
        <f>VLOOKUP(Invoices[[#This Row],[Customer Name]],Customers[[#All],[Customer Name]:[Type]],3,)</f>
        <v>Financial</v>
      </c>
      <c r="H253" s="4" t="s">
        <v>68</v>
      </c>
      <c r="I253" s="36" t="str">
        <f>VLOOKUP(Invoices[[#This Row],[Part  '#]],Products[[#All],[Part Number]:[Product Line]],3,)</f>
        <v>Consumables</v>
      </c>
      <c r="J253" s="4" t="s">
        <v>69</v>
      </c>
      <c r="K253" s="4">
        <v>5</v>
      </c>
      <c r="L253" s="21">
        <v>140</v>
      </c>
      <c r="M253" s="29" cm="1">
        <f t="array" ref="M253">_xlfn.IFS(Invoices[[#This Row],[Document Number]]="Invoice", -Invoices[[#This Row],[Unit Price]], TRUE, Invoices[[#This Row],[Unit Price]])</f>
        <v>140</v>
      </c>
      <c r="N253" t="str" cm="1">
        <f t="array" ref="N253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253">
        <f>VLOOKUP(Invoices[[#This Row],[Part  '#]],Products[#All],4,FALSE)</f>
        <v>34.299999999999997</v>
      </c>
      <c r="P253" s="31">
        <f>Invoices[[#This Row],[Quantity]]*Invoices[[#This Row],[New Unit Proce ]]</f>
        <v>700</v>
      </c>
      <c r="Q253" s="31">
        <f>Invoices[[#This Row],[Quantity]]*Invoices[[#This Row],[Product Money ]]</f>
        <v>171.5</v>
      </c>
      <c r="R253" s="32">
        <f>Invoices[[#This Row],[Revenue]]-Invoices[[#This Row],[Cost]]</f>
        <v>528.5</v>
      </c>
      <c r="S253" s="40">
        <f>Invoices[[#This Row],[Profit]]/Invoices[[#This Row],[Revenue]]</f>
        <v>0.755</v>
      </c>
    </row>
    <row r="254" spans="1:19" x14ac:dyDescent="0.35">
      <c r="A254" s="18" t="s">
        <v>9</v>
      </c>
      <c r="B254" s="8">
        <v>22878</v>
      </c>
      <c r="C254" s="14">
        <v>41456</v>
      </c>
      <c r="D254" s="8">
        <v>119</v>
      </c>
      <c r="E254" s="9" t="s">
        <v>76</v>
      </c>
      <c r="F254" s="33" t="str">
        <f>VLOOKUP(Invoices[[#This Row],[Customer Name]],Customers[[#All],[Customer Name]:[Type]],2,)</f>
        <v>Georgia</v>
      </c>
      <c r="G254" s="9" t="str">
        <f>VLOOKUP(Invoices[[#This Row],[Customer Name]],Customers[[#All],[Customer Name]:[Type]],3,)</f>
        <v>Financial</v>
      </c>
      <c r="H254" s="4" t="s">
        <v>70</v>
      </c>
      <c r="I254" s="36" t="str">
        <f>VLOOKUP(Invoices[[#This Row],[Part  '#]],Products[[#All],[Part Number]:[Product Line]],3,)</f>
        <v>Consumables</v>
      </c>
      <c r="J254" s="4" t="s">
        <v>71</v>
      </c>
      <c r="K254" s="4">
        <v>50</v>
      </c>
      <c r="L254" s="21">
        <v>25</v>
      </c>
      <c r="M254" s="29" cm="1">
        <f t="array" ref="M254">_xlfn.IFS(Invoices[[#This Row],[Document Number]]="Invoice", -Invoices[[#This Row],[Unit Price]], TRUE, Invoices[[#This Row],[Unit Price]])</f>
        <v>25</v>
      </c>
      <c r="N254" t="str" cm="1">
        <f t="array" ref="N254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54">
        <f>VLOOKUP(Invoices[[#This Row],[Part  '#]],Products[#All],4,FALSE)</f>
        <v>5.16</v>
      </c>
      <c r="P254" s="31">
        <f>Invoices[[#This Row],[Quantity]]*Invoices[[#This Row],[New Unit Proce ]]</f>
        <v>1250</v>
      </c>
      <c r="Q254" s="31">
        <f>Invoices[[#This Row],[Quantity]]*Invoices[[#This Row],[Product Money ]]</f>
        <v>258</v>
      </c>
      <c r="R254" s="32">
        <f>Invoices[[#This Row],[Revenue]]-Invoices[[#This Row],[Cost]]</f>
        <v>992</v>
      </c>
      <c r="S254" s="40">
        <f>Invoices[[#This Row],[Profit]]/Invoices[[#This Row],[Revenue]]</f>
        <v>0.79359999999999997</v>
      </c>
    </row>
    <row r="255" spans="1:19" x14ac:dyDescent="0.35">
      <c r="A255" s="18" t="s">
        <v>9</v>
      </c>
      <c r="B255" s="8">
        <v>22878</v>
      </c>
      <c r="C255" s="14">
        <v>41456</v>
      </c>
      <c r="D255" s="8">
        <v>119</v>
      </c>
      <c r="E255" s="9" t="s">
        <v>76</v>
      </c>
      <c r="F255" s="33" t="str">
        <f>VLOOKUP(Invoices[[#This Row],[Customer Name]],Customers[[#All],[Customer Name]:[Type]],2,)</f>
        <v>Georgia</v>
      </c>
      <c r="G255" s="9" t="str">
        <f>VLOOKUP(Invoices[[#This Row],[Customer Name]],Customers[[#All],[Customer Name]:[Type]],3,)</f>
        <v>Financial</v>
      </c>
      <c r="H255" s="4" t="s">
        <v>58</v>
      </c>
      <c r="I255" s="36" t="str">
        <f>VLOOKUP(Invoices[[#This Row],[Part  '#]],Products[[#All],[Part Number]:[Product Line]],3,)</f>
        <v>Consumables</v>
      </c>
      <c r="J255" s="4" t="s">
        <v>59</v>
      </c>
      <c r="K255" s="4">
        <v>50</v>
      </c>
      <c r="L255" s="21">
        <v>24</v>
      </c>
      <c r="M255" s="29" cm="1">
        <f t="array" ref="M255">_xlfn.IFS(Invoices[[#This Row],[Document Number]]="Invoice", -Invoices[[#This Row],[Unit Price]], TRUE, Invoices[[#This Row],[Unit Price]])</f>
        <v>24</v>
      </c>
      <c r="N255" t="str" cm="1">
        <f t="array" ref="N255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55">
        <f>VLOOKUP(Invoices[[#This Row],[Part  '#]],Products[#All],4,FALSE)</f>
        <v>7.09</v>
      </c>
      <c r="P255" s="31">
        <f>Invoices[[#This Row],[Quantity]]*Invoices[[#This Row],[New Unit Proce ]]</f>
        <v>1200</v>
      </c>
      <c r="Q255" s="31">
        <f>Invoices[[#This Row],[Quantity]]*Invoices[[#This Row],[Product Money ]]</f>
        <v>354.5</v>
      </c>
      <c r="R255" s="32">
        <f>Invoices[[#This Row],[Revenue]]-Invoices[[#This Row],[Cost]]</f>
        <v>845.5</v>
      </c>
      <c r="S255" s="40">
        <f>Invoices[[#This Row],[Profit]]/Invoices[[#This Row],[Revenue]]</f>
        <v>0.70458333333333334</v>
      </c>
    </row>
    <row r="256" spans="1:19" x14ac:dyDescent="0.35">
      <c r="A256" s="18" t="s">
        <v>9</v>
      </c>
      <c r="B256" s="8">
        <v>22879</v>
      </c>
      <c r="C256" s="14">
        <v>41470</v>
      </c>
      <c r="D256" s="8">
        <v>101</v>
      </c>
      <c r="E256" s="9" t="s">
        <v>20</v>
      </c>
      <c r="F256" s="33" t="str">
        <f>VLOOKUP(Invoices[[#This Row],[Customer Name]],Customers[[#All],[Customer Name]:[Type]],2,)</f>
        <v>Georgia</v>
      </c>
      <c r="G256" s="9" t="str">
        <f>VLOOKUP(Invoices[[#This Row],[Customer Name]],Customers[[#All],[Customer Name]:[Type]],3,)</f>
        <v>Automotive</v>
      </c>
      <c r="H256" s="4" t="s">
        <v>32</v>
      </c>
      <c r="I256" s="36" t="str">
        <f>VLOOKUP(Invoices[[#This Row],[Part  '#]],Products[[#All],[Part Number]:[Product Line]],3,)</f>
        <v>Product</v>
      </c>
      <c r="J256" s="4" t="s">
        <v>33</v>
      </c>
      <c r="K256" s="4">
        <v>25</v>
      </c>
      <c r="L256" s="21">
        <v>1500</v>
      </c>
      <c r="M256" s="29" cm="1">
        <f t="array" ref="M256">_xlfn.IFS(Invoices[[#This Row],[Document Number]]="Invoice", -Invoices[[#This Row],[Unit Price]], TRUE, Invoices[[#This Row],[Unit Price]])</f>
        <v>1500</v>
      </c>
      <c r="N256" t="str" cm="1">
        <f t="array" ref="N256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256">
        <f>VLOOKUP(Invoices[[#This Row],[Part  '#]],Products[#All],4,FALSE)</f>
        <v>899.1</v>
      </c>
      <c r="P256" s="31">
        <f>Invoices[[#This Row],[Quantity]]*Invoices[[#This Row],[New Unit Proce ]]</f>
        <v>37500</v>
      </c>
      <c r="Q256" s="31">
        <f>Invoices[[#This Row],[Quantity]]*Invoices[[#This Row],[Product Money ]]</f>
        <v>22477.5</v>
      </c>
      <c r="R256" s="32">
        <f>Invoices[[#This Row],[Revenue]]-Invoices[[#This Row],[Cost]]</f>
        <v>15022.5</v>
      </c>
      <c r="S256" s="40">
        <f>Invoices[[#This Row],[Profit]]/Invoices[[#This Row],[Revenue]]</f>
        <v>0.40060000000000001</v>
      </c>
    </row>
    <row r="257" spans="1:19" x14ac:dyDescent="0.35">
      <c r="A257" s="18" t="s">
        <v>9</v>
      </c>
      <c r="B257" s="8">
        <v>22879</v>
      </c>
      <c r="C257" s="14">
        <v>41470</v>
      </c>
      <c r="D257" s="8">
        <v>101</v>
      </c>
      <c r="E257" s="9" t="s">
        <v>20</v>
      </c>
      <c r="F257" s="33" t="str">
        <f>VLOOKUP(Invoices[[#This Row],[Customer Name]],Customers[[#All],[Customer Name]:[Type]],2,)</f>
        <v>Georgia</v>
      </c>
      <c r="G257" s="9" t="str">
        <f>VLOOKUP(Invoices[[#This Row],[Customer Name]],Customers[[#All],[Customer Name]:[Type]],3,)</f>
        <v>Automotive</v>
      </c>
      <c r="H257" s="4" t="s">
        <v>23</v>
      </c>
      <c r="I257" s="36" t="str">
        <f>VLOOKUP(Invoices[[#This Row],[Part  '#]],Products[[#All],[Part Number]:[Product Line]],3,)</f>
        <v>Accessories</v>
      </c>
      <c r="J257" s="4" t="s">
        <v>24</v>
      </c>
      <c r="K257" s="4">
        <v>15</v>
      </c>
      <c r="L257" s="21">
        <v>0</v>
      </c>
      <c r="M257" s="29" cm="1">
        <f t="array" ref="M257">_xlfn.IFS(Invoices[[#This Row],[Document Number]]="Invoice", -Invoices[[#This Row],[Unit Price]], TRUE, Invoices[[#This Row],[Unit Price]])</f>
        <v>0</v>
      </c>
      <c r="N257" t="str" cm="1">
        <f t="array" ref="N257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57">
        <f>VLOOKUP(Invoices[[#This Row],[Part  '#]],Products[#All],4,FALSE)</f>
        <v>12.17</v>
      </c>
      <c r="P257" s="31">
        <f>Invoices[[#This Row],[Quantity]]*Invoices[[#This Row],[New Unit Proce ]]</f>
        <v>0</v>
      </c>
      <c r="Q257" s="31">
        <f>Invoices[[#This Row],[Quantity]]*Invoices[[#This Row],[Product Money ]]</f>
        <v>182.55</v>
      </c>
      <c r="R257" s="32">
        <f>Invoices[[#This Row],[Revenue]]-Invoices[[#This Row],[Cost]]</f>
        <v>-182.55</v>
      </c>
      <c r="S257" s="40" t="e">
        <f>Invoices[[#This Row],[Profit]]/Invoices[[#This Row],[Revenue]]</f>
        <v>#DIV/0!</v>
      </c>
    </row>
    <row r="258" spans="1:19" x14ac:dyDescent="0.35">
      <c r="A258" s="18" t="s">
        <v>9</v>
      </c>
      <c r="B258" s="8">
        <v>22879</v>
      </c>
      <c r="C258" s="14">
        <v>41470</v>
      </c>
      <c r="D258" s="8">
        <v>101</v>
      </c>
      <c r="E258" s="9" t="s">
        <v>20</v>
      </c>
      <c r="F258" s="33" t="str">
        <f>VLOOKUP(Invoices[[#This Row],[Customer Name]],Customers[[#All],[Customer Name]:[Type]],2,)</f>
        <v>Georgia</v>
      </c>
      <c r="G258" s="9" t="str">
        <f>VLOOKUP(Invoices[[#This Row],[Customer Name]],Customers[[#All],[Customer Name]:[Type]],3,)</f>
        <v>Automotive</v>
      </c>
      <c r="H258" s="4" t="s">
        <v>25</v>
      </c>
      <c r="I258" s="36" t="str">
        <f>VLOOKUP(Invoices[[#This Row],[Part  '#]],Products[[#All],[Part Number]:[Product Line]],3,)</f>
        <v>Accessories</v>
      </c>
      <c r="J258" s="4" t="s">
        <v>26</v>
      </c>
      <c r="K258" s="4">
        <v>15</v>
      </c>
      <c r="L258" s="21">
        <v>0</v>
      </c>
      <c r="M258" s="29" cm="1">
        <f t="array" ref="M258">_xlfn.IFS(Invoices[[#This Row],[Document Number]]="Invoice", -Invoices[[#This Row],[Unit Price]], TRUE, Invoices[[#This Row],[Unit Price]])</f>
        <v>0</v>
      </c>
      <c r="N258" t="str" cm="1">
        <f t="array" ref="N258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58">
        <f>VLOOKUP(Invoices[[#This Row],[Part  '#]],Products[#All],4,FALSE)</f>
        <v>8.15</v>
      </c>
      <c r="P258" s="31">
        <f>Invoices[[#This Row],[Quantity]]*Invoices[[#This Row],[New Unit Proce ]]</f>
        <v>0</v>
      </c>
      <c r="Q258" s="31">
        <f>Invoices[[#This Row],[Quantity]]*Invoices[[#This Row],[Product Money ]]</f>
        <v>122.25</v>
      </c>
      <c r="R258" s="32">
        <f>Invoices[[#This Row],[Revenue]]-Invoices[[#This Row],[Cost]]</f>
        <v>-122.25</v>
      </c>
      <c r="S258" s="40" t="e">
        <f>Invoices[[#This Row],[Profit]]/Invoices[[#This Row],[Revenue]]</f>
        <v>#DIV/0!</v>
      </c>
    </row>
    <row r="259" spans="1:19" x14ac:dyDescent="0.35">
      <c r="A259" s="18" t="s">
        <v>9</v>
      </c>
      <c r="B259" s="8">
        <v>22879</v>
      </c>
      <c r="C259" s="14">
        <v>41470</v>
      </c>
      <c r="D259" s="8">
        <v>101</v>
      </c>
      <c r="E259" s="9" t="s">
        <v>20</v>
      </c>
      <c r="F259" s="33" t="str">
        <f>VLOOKUP(Invoices[[#This Row],[Customer Name]],Customers[[#All],[Customer Name]:[Type]],2,)</f>
        <v>Georgia</v>
      </c>
      <c r="G259" s="9" t="str">
        <f>VLOOKUP(Invoices[[#This Row],[Customer Name]],Customers[[#All],[Customer Name]:[Type]],3,)</f>
        <v>Automotive</v>
      </c>
      <c r="H259" s="4" t="s">
        <v>27</v>
      </c>
      <c r="I259" s="36" t="str">
        <f>VLOOKUP(Invoices[[#This Row],[Part  '#]],Products[[#All],[Part Number]:[Product Line]],3,)</f>
        <v>Accessories</v>
      </c>
      <c r="J259" s="4" t="s">
        <v>28</v>
      </c>
      <c r="K259" s="4">
        <v>15</v>
      </c>
      <c r="L259" s="21">
        <v>0</v>
      </c>
      <c r="M259" s="29" cm="1">
        <f t="array" ref="M259">_xlfn.IFS(Invoices[[#This Row],[Document Number]]="Invoice", -Invoices[[#This Row],[Unit Price]], TRUE, Invoices[[#This Row],[Unit Price]])</f>
        <v>0</v>
      </c>
      <c r="N259" t="str" cm="1">
        <f t="array" ref="N259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59">
        <f>VLOOKUP(Invoices[[#This Row],[Part  '#]],Products[#All],4,FALSE)</f>
        <v>12.33</v>
      </c>
      <c r="P259" s="31">
        <f>Invoices[[#This Row],[Quantity]]*Invoices[[#This Row],[New Unit Proce ]]</f>
        <v>0</v>
      </c>
      <c r="Q259" s="31">
        <f>Invoices[[#This Row],[Quantity]]*Invoices[[#This Row],[Product Money ]]</f>
        <v>184.95</v>
      </c>
      <c r="R259" s="32">
        <f>Invoices[[#This Row],[Revenue]]-Invoices[[#This Row],[Cost]]</f>
        <v>-184.95</v>
      </c>
      <c r="S259" s="40" t="e">
        <f>Invoices[[#This Row],[Profit]]/Invoices[[#This Row],[Revenue]]</f>
        <v>#DIV/0!</v>
      </c>
    </row>
    <row r="260" spans="1:19" x14ac:dyDescent="0.35">
      <c r="A260" s="18" t="s">
        <v>9</v>
      </c>
      <c r="B260" s="8">
        <v>22879</v>
      </c>
      <c r="C260" s="14">
        <v>41470</v>
      </c>
      <c r="D260" s="8">
        <v>101</v>
      </c>
      <c r="E260" s="9" t="s">
        <v>20</v>
      </c>
      <c r="F260" s="33" t="str">
        <f>VLOOKUP(Invoices[[#This Row],[Customer Name]],Customers[[#All],[Customer Name]:[Type]],2,)</f>
        <v>Georgia</v>
      </c>
      <c r="G260" s="9" t="str">
        <f>VLOOKUP(Invoices[[#This Row],[Customer Name]],Customers[[#All],[Customer Name]:[Type]],3,)</f>
        <v>Automotive</v>
      </c>
      <c r="H260" s="4" t="s">
        <v>29</v>
      </c>
      <c r="I260" s="36" t="str">
        <f>VLOOKUP(Invoices[[#This Row],[Part  '#]],Products[[#All],[Part Number]:[Product Line]],3,)</f>
        <v>Accessories</v>
      </c>
      <c r="J260" s="4" t="s">
        <v>30</v>
      </c>
      <c r="K260" s="4">
        <v>2</v>
      </c>
      <c r="L260" s="21">
        <v>0</v>
      </c>
      <c r="M260" s="29" cm="1">
        <f t="array" ref="M260">_xlfn.IFS(Invoices[[#This Row],[Document Number]]="Invoice", -Invoices[[#This Row],[Unit Price]], TRUE, Invoices[[#This Row],[Unit Price]])</f>
        <v>0</v>
      </c>
      <c r="N260" t="str" cm="1">
        <f t="array" ref="N260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60">
        <f>VLOOKUP(Invoices[[#This Row],[Part  '#]],Products[#All],4,FALSE)</f>
        <v>89.7</v>
      </c>
      <c r="P260" s="31">
        <f>Invoices[[#This Row],[Quantity]]*Invoices[[#This Row],[New Unit Proce ]]</f>
        <v>0</v>
      </c>
      <c r="Q260" s="31">
        <f>Invoices[[#This Row],[Quantity]]*Invoices[[#This Row],[Product Money ]]</f>
        <v>179.4</v>
      </c>
      <c r="R260" s="32">
        <f>Invoices[[#This Row],[Revenue]]-Invoices[[#This Row],[Cost]]</f>
        <v>-179.4</v>
      </c>
      <c r="S260" s="40" t="e">
        <f>Invoices[[#This Row],[Profit]]/Invoices[[#This Row],[Revenue]]</f>
        <v>#DIV/0!</v>
      </c>
    </row>
    <row r="261" spans="1:19" x14ac:dyDescent="0.35">
      <c r="A261" s="18" t="s">
        <v>9</v>
      </c>
      <c r="B261" s="8">
        <v>22880</v>
      </c>
      <c r="C261" s="14">
        <v>41481</v>
      </c>
      <c r="D261" s="8">
        <v>104</v>
      </c>
      <c r="E261" s="9" t="s">
        <v>46</v>
      </c>
      <c r="F261" s="33" t="str">
        <f>VLOOKUP(Invoices[[#This Row],[Customer Name]],Customers[[#All],[Customer Name]:[Type]],2,)</f>
        <v>North Carolina</v>
      </c>
      <c r="G261" s="9" t="str">
        <f>VLOOKUP(Invoices[[#This Row],[Customer Name]],Customers[[#All],[Customer Name]:[Type]],3,)</f>
        <v>Automotive</v>
      </c>
      <c r="H261" s="4" t="s">
        <v>11</v>
      </c>
      <c r="I261" s="36" t="str">
        <f>VLOOKUP(Invoices[[#This Row],[Part  '#]],Products[[#All],[Part Number]:[Product Line]],3,)</f>
        <v>Consumables</v>
      </c>
      <c r="J261" s="4" t="s">
        <v>12</v>
      </c>
      <c r="K261" s="4">
        <v>10</v>
      </c>
      <c r="L261" s="21">
        <v>20</v>
      </c>
      <c r="M261" s="29" cm="1">
        <f t="array" ref="M261">_xlfn.IFS(Invoices[[#This Row],[Document Number]]="Invoice", -Invoices[[#This Row],[Unit Price]], TRUE, Invoices[[#This Row],[Unit Price]])</f>
        <v>20</v>
      </c>
      <c r="N261" t="str" cm="1">
        <f t="array" ref="N261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61">
        <f>VLOOKUP(Invoices[[#This Row],[Part  '#]],Products[#All],4,FALSE)</f>
        <v>4.58</v>
      </c>
      <c r="P261" s="31">
        <f>Invoices[[#This Row],[Quantity]]*Invoices[[#This Row],[New Unit Proce ]]</f>
        <v>200</v>
      </c>
      <c r="Q261" s="31">
        <f>Invoices[[#This Row],[Quantity]]*Invoices[[#This Row],[Product Money ]]</f>
        <v>45.8</v>
      </c>
      <c r="R261" s="32">
        <f>Invoices[[#This Row],[Revenue]]-Invoices[[#This Row],[Cost]]</f>
        <v>154.19999999999999</v>
      </c>
      <c r="S261" s="40">
        <f>Invoices[[#This Row],[Profit]]/Invoices[[#This Row],[Revenue]]</f>
        <v>0.77099999999999991</v>
      </c>
    </row>
    <row r="262" spans="1:19" x14ac:dyDescent="0.35">
      <c r="A262" s="18" t="s">
        <v>9</v>
      </c>
      <c r="B262" s="8">
        <v>22881</v>
      </c>
      <c r="C262" s="14">
        <v>41487</v>
      </c>
      <c r="D262" s="8">
        <v>101</v>
      </c>
      <c r="E262" s="9" t="s">
        <v>20</v>
      </c>
      <c r="F262" s="33" t="str">
        <f>VLOOKUP(Invoices[[#This Row],[Customer Name]],Customers[[#All],[Customer Name]:[Type]],2,)</f>
        <v>Georgia</v>
      </c>
      <c r="G262" s="9" t="str">
        <f>VLOOKUP(Invoices[[#This Row],[Customer Name]],Customers[[#All],[Customer Name]:[Type]],3,)</f>
        <v>Automotive</v>
      </c>
      <c r="H262" s="4" t="s">
        <v>16</v>
      </c>
      <c r="I262" s="36" t="str">
        <f>VLOOKUP(Invoices[[#This Row],[Part  '#]],Products[[#All],[Part Number]:[Product Line]],3,)</f>
        <v>Consumables</v>
      </c>
      <c r="J262" s="4" t="s">
        <v>17</v>
      </c>
      <c r="K262" s="4">
        <v>250</v>
      </c>
      <c r="L262" s="21">
        <v>24</v>
      </c>
      <c r="M262" s="29" cm="1">
        <f t="array" ref="M262">_xlfn.IFS(Invoices[[#This Row],[Document Number]]="Invoice", -Invoices[[#This Row],[Unit Price]], TRUE, Invoices[[#This Row],[Unit Price]])</f>
        <v>24</v>
      </c>
      <c r="N262" t="str" cm="1">
        <f t="array" ref="N262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62">
        <f>VLOOKUP(Invoices[[#This Row],[Part  '#]],Products[#All],4,FALSE)</f>
        <v>6.9</v>
      </c>
      <c r="P262" s="31">
        <f>Invoices[[#This Row],[Quantity]]*Invoices[[#This Row],[New Unit Proce ]]</f>
        <v>6000</v>
      </c>
      <c r="Q262" s="31">
        <f>Invoices[[#This Row],[Quantity]]*Invoices[[#This Row],[Product Money ]]</f>
        <v>1725</v>
      </c>
      <c r="R262" s="32">
        <f>Invoices[[#This Row],[Revenue]]-Invoices[[#This Row],[Cost]]</f>
        <v>4275</v>
      </c>
      <c r="S262" s="40">
        <f>Invoices[[#This Row],[Profit]]/Invoices[[#This Row],[Revenue]]</f>
        <v>0.71250000000000002</v>
      </c>
    </row>
    <row r="263" spans="1:19" x14ac:dyDescent="0.35">
      <c r="A263" s="18" t="s">
        <v>9</v>
      </c>
      <c r="B263" s="8">
        <v>22881</v>
      </c>
      <c r="C263" s="14">
        <v>41487</v>
      </c>
      <c r="D263" s="8">
        <v>101</v>
      </c>
      <c r="E263" s="9" t="s">
        <v>20</v>
      </c>
      <c r="F263" s="33" t="str">
        <f>VLOOKUP(Invoices[[#This Row],[Customer Name]],Customers[[#All],[Customer Name]:[Type]],2,)</f>
        <v>Georgia</v>
      </c>
      <c r="G263" s="9" t="str">
        <f>VLOOKUP(Invoices[[#This Row],[Customer Name]],Customers[[#All],[Customer Name]:[Type]],3,)</f>
        <v>Automotive</v>
      </c>
      <c r="H263" s="4" t="s">
        <v>13</v>
      </c>
      <c r="I263" s="36" t="str">
        <f>VLOOKUP(Invoices[[#This Row],[Part  '#]],Products[[#All],[Part Number]:[Product Line]],3,)</f>
        <v>Consumables</v>
      </c>
      <c r="J263" s="4" t="s">
        <v>14</v>
      </c>
      <c r="K263" s="4">
        <v>25</v>
      </c>
      <c r="L263" s="21">
        <v>70</v>
      </c>
      <c r="M263" s="29" cm="1">
        <f t="array" ref="M263">_xlfn.IFS(Invoices[[#This Row],[Document Number]]="Invoice", -Invoices[[#This Row],[Unit Price]], TRUE, Invoices[[#This Row],[Unit Price]])</f>
        <v>70</v>
      </c>
      <c r="N263" t="str" cm="1">
        <f t="array" ref="N263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63">
        <f>VLOOKUP(Invoices[[#This Row],[Part  '#]],Products[#All],4,FALSE)</f>
        <v>13.92</v>
      </c>
      <c r="P263" s="31">
        <f>Invoices[[#This Row],[Quantity]]*Invoices[[#This Row],[New Unit Proce ]]</f>
        <v>1750</v>
      </c>
      <c r="Q263" s="31">
        <f>Invoices[[#This Row],[Quantity]]*Invoices[[#This Row],[Product Money ]]</f>
        <v>348</v>
      </c>
      <c r="R263" s="32">
        <f>Invoices[[#This Row],[Revenue]]-Invoices[[#This Row],[Cost]]</f>
        <v>1402</v>
      </c>
      <c r="S263" s="40">
        <f>Invoices[[#This Row],[Profit]]/Invoices[[#This Row],[Revenue]]</f>
        <v>0.80114285714285716</v>
      </c>
    </row>
    <row r="264" spans="1:19" x14ac:dyDescent="0.35">
      <c r="A264" s="18" t="s">
        <v>9</v>
      </c>
      <c r="B264" s="8">
        <v>22882</v>
      </c>
      <c r="C264" s="14">
        <v>41487</v>
      </c>
      <c r="D264" s="8">
        <v>102</v>
      </c>
      <c r="E264" s="9" t="s">
        <v>39</v>
      </c>
      <c r="F264" s="33" t="str">
        <f>VLOOKUP(Invoices[[#This Row],[Customer Name]],Customers[[#All],[Customer Name]:[Type]],2,)</f>
        <v>Georgia</v>
      </c>
      <c r="G264" s="9" t="str">
        <f>VLOOKUP(Invoices[[#This Row],[Customer Name]],Customers[[#All],[Customer Name]:[Type]],3,)</f>
        <v>Automotive</v>
      </c>
      <c r="H264" s="4" t="s">
        <v>44</v>
      </c>
      <c r="I264" s="36" t="str">
        <f>VLOOKUP(Invoices[[#This Row],[Part  '#]],Products[[#All],[Part Number]:[Product Line]],3,)</f>
        <v>Consumables</v>
      </c>
      <c r="J264" s="4" t="s">
        <v>45</v>
      </c>
      <c r="K264" s="4">
        <v>40</v>
      </c>
      <c r="L264" s="21">
        <v>35</v>
      </c>
      <c r="M264" s="29" cm="1">
        <f t="array" ref="M264">_xlfn.IFS(Invoices[[#This Row],[Document Number]]="Invoice", -Invoices[[#This Row],[Unit Price]], TRUE, Invoices[[#This Row],[Unit Price]])</f>
        <v>35</v>
      </c>
      <c r="N264" t="str" cm="1">
        <f t="array" ref="N264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64">
        <f>VLOOKUP(Invoices[[#This Row],[Part  '#]],Products[#All],4,FALSE)</f>
        <v>6.37</v>
      </c>
      <c r="P264" s="31">
        <f>Invoices[[#This Row],[Quantity]]*Invoices[[#This Row],[New Unit Proce ]]</f>
        <v>1400</v>
      </c>
      <c r="Q264" s="31">
        <f>Invoices[[#This Row],[Quantity]]*Invoices[[#This Row],[Product Money ]]</f>
        <v>254.8</v>
      </c>
      <c r="R264" s="32">
        <f>Invoices[[#This Row],[Revenue]]-Invoices[[#This Row],[Cost]]</f>
        <v>1145.2</v>
      </c>
      <c r="S264" s="40">
        <f>Invoices[[#This Row],[Profit]]/Invoices[[#This Row],[Revenue]]</f>
        <v>0.81800000000000006</v>
      </c>
    </row>
    <row r="265" spans="1:19" x14ac:dyDescent="0.35">
      <c r="A265" s="18" t="s">
        <v>9</v>
      </c>
      <c r="B265" s="8">
        <v>22882</v>
      </c>
      <c r="C265" s="14">
        <v>41487</v>
      </c>
      <c r="D265" s="8">
        <v>102</v>
      </c>
      <c r="E265" s="9" t="s">
        <v>39</v>
      </c>
      <c r="F265" s="33" t="str">
        <f>VLOOKUP(Invoices[[#This Row],[Customer Name]],Customers[[#All],[Customer Name]:[Type]],2,)</f>
        <v>Georgia</v>
      </c>
      <c r="G265" s="9" t="str">
        <f>VLOOKUP(Invoices[[#This Row],[Customer Name]],Customers[[#All],[Customer Name]:[Type]],3,)</f>
        <v>Automotive</v>
      </c>
      <c r="H265" s="4" t="s">
        <v>13</v>
      </c>
      <c r="I265" s="36" t="str">
        <f>VLOOKUP(Invoices[[#This Row],[Part  '#]],Products[[#All],[Part Number]:[Product Line]],3,)</f>
        <v>Consumables</v>
      </c>
      <c r="J265" s="4" t="s">
        <v>14</v>
      </c>
      <c r="K265" s="4">
        <v>5</v>
      </c>
      <c r="L265" s="21">
        <v>70</v>
      </c>
      <c r="M265" s="29" cm="1">
        <f t="array" ref="M265">_xlfn.IFS(Invoices[[#This Row],[Document Number]]="Invoice", -Invoices[[#This Row],[Unit Price]], TRUE, Invoices[[#This Row],[Unit Price]])</f>
        <v>70</v>
      </c>
      <c r="N265" t="str" cm="1">
        <f t="array" ref="N265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65">
        <f>VLOOKUP(Invoices[[#This Row],[Part  '#]],Products[#All],4,FALSE)</f>
        <v>13.92</v>
      </c>
      <c r="P265" s="31">
        <f>Invoices[[#This Row],[Quantity]]*Invoices[[#This Row],[New Unit Proce ]]</f>
        <v>350</v>
      </c>
      <c r="Q265" s="31">
        <f>Invoices[[#This Row],[Quantity]]*Invoices[[#This Row],[Product Money ]]</f>
        <v>69.599999999999994</v>
      </c>
      <c r="R265" s="32">
        <f>Invoices[[#This Row],[Revenue]]-Invoices[[#This Row],[Cost]]</f>
        <v>280.39999999999998</v>
      </c>
      <c r="S265" s="40">
        <f>Invoices[[#This Row],[Profit]]/Invoices[[#This Row],[Revenue]]</f>
        <v>0.80114285714285705</v>
      </c>
    </row>
    <row r="266" spans="1:19" x14ac:dyDescent="0.35">
      <c r="A266" s="18" t="s">
        <v>9</v>
      </c>
      <c r="B266" s="8">
        <v>22883</v>
      </c>
      <c r="C266" s="14">
        <v>41487</v>
      </c>
      <c r="D266" s="8">
        <v>105</v>
      </c>
      <c r="E266" s="9" t="s">
        <v>60</v>
      </c>
      <c r="F266" s="33" t="str">
        <f>VLOOKUP(Invoices[[#This Row],[Customer Name]],Customers[[#All],[Customer Name]:[Type]],2,)</f>
        <v>South Carolina</v>
      </c>
      <c r="G266" s="9" t="str">
        <f>VLOOKUP(Invoices[[#This Row],[Customer Name]],Customers[[#All],[Customer Name]:[Type]],3,)</f>
        <v>Automotive</v>
      </c>
      <c r="H266" s="4" t="s">
        <v>16</v>
      </c>
      <c r="I266" s="36" t="str">
        <f>VLOOKUP(Invoices[[#This Row],[Part  '#]],Products[[#All],[Part Number]:[Product Line]],3,)</f>
        <v>Consumables</v>
      </c>
      <c r="J266" s="4" t="s">
        <v>17</v>
      </c>
      <c r="K266" s="4">
        <v>120</v>
      </c>
      <c r="L266" s="21">
        <v>24</v>
      </c>
      <c r="M266" s="29" cm="1">
        <f t="array" ref="M266">_xlfn.IFS(Invoices[[#This Row],[Document Number]]="Invoice", -Invoices[[#This Row],[Unit Price]], TRUE, Invoices[[#This Row],[Unit Price]])</f>
        <v>24</v>
      </c>
      <c r="N266" t="str" cm="1">
        <f t="array" ref="N266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66">
        <f>VLOOKUP(Invoices[[#This Row],[Part  '#]],Products[#All],4,FALSE)</f>
        <v>6.9</v>
      </c>
      <c r="P266" s="31">
        <f>Invoices[[#This Row],[Quantity]]*Invoices[[#This Row],[New Unit Proce ]]</f>
        <v>2880</v>
      </c>
      <c r="Q266" s="31">
        <f>Invoices[[#This Row],[Quantity]]*Invoices[[#This Row],[Product Money ]]</f>
        <v>828</v>
      </c>
      <c r="R266" s="32">
        <f>Invoices[[#This Row],[Revenue]]-Invoices[[#This Row],[Cost]]</f>
        <v>2052</v>
      </c>
      <c r="S266" s="40">
        <f>Invoices[[#This Row],[Profit]]/Invoices[[#This Row],[Revenue]]</f>
        <v>0.71250000000000002</v>
      </c>
    </row>
    <row r="267" spans="1:19" x14ac:dyDescent="0.35">
      <c r="A267" s="18" t="s">
        <v>9</v>
      </c>
      <c r="B267" s="8">
        <v>22883</v>
      </c>
      <c r="C267" s="14">
        <v>41487</v>
      </c>
      <c r="D267" s="8">
        <v>105</v>
      </c>
      <c r="E267" s="9" t="s">
        <v>60</v>
      </c>
      <c r="F267" s="33" t="str">
        <f>VLOOKUP(Invoices[[#This Row],[Customer Name]],Customers[[#All],[Customer Name]:[Type]],2,)</f>
        <v>South Carolina</v>
      </c>
      <c r="G267" s="9" t="str">
        <f>VLOOKUP(Invoices[[#This Row],[Customer Name]],Customers[[#All],[Customer Name]:[Type]],3,)</f>
        <v>Automotive</v>
      </c>
      <c r="H267" s="4" t="s">
        <v>13</v>
      </c>
      <c r="I267" s="36" t="str">
        <f>VLOOKUP(Invoices[[#This Row],[Part  '#]],Products[[#All],[Part Number]:[Product Line]],3,)</f>
        <v>Consumables</v>
      </c>
      <c r="J267" s="4" t="s">
        <v>14</v>
      </c>
      <c r="K267" s="4">
        <v>50</v>
      </c>
      <c r="L267" s="21">
        <v>70</v>
      </c>
      <c r="M267" s="29" cm="1">
        <f t="array" ref="M267">_xlfn.IFS(Invoices[[#This Row],[Document Number]]="Invoice", -Invoices[[#This Row],[Unit Price]], TRUE, Invoices[[#This Row],[Unit Price]])</f>
        <v>70</v>
      </c>
      <c r="N267" t="str" cm="1">
        <f t="array" ref="N267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67">
        <f>VLOOKUP(Invoices[[#This Row],[Part  '#]],Products[#All],4,FALSE)</f>
        <v>13.92</v>
      </c>
      <c r="P267" s="31">
        <f>Invoices[[#This Row],[Quantity]]*Invoices[[#This Row],[New Unit Proce ]]</f>
        <v>3500</v>
      </c>
      <c r="Q267" s="31">
        <f>Invoices[[#This Row],[Quantity]]*Invoices[[#This Row],[Product Money ]]</f>
        <v>696</v>
      </c>
      <c r="R267" s="32">
        <f>Invoices[[#This Row],[Revenue]]-Invoices[[#This Row],[Cost]]</f>
        <v>2804</v>
      </c>
      <c r="S267" s="40">
        <f>Invoices[[#This Row],[Profit]]/Invoices[[#This Row],[Revenue]]</f>
        <v>0.80114285714285716</v>
      </c>
    </row>
    <row r="268" spans="1:19" x14ac:dyDescent="0.35">
      <c r="A268" s="18" t="s">
        <v>9</v>
      </c>
      <c r="B268" s="8">
        <v>22884</v>
      </c>
      <c r="C268" s="14">
        <v>41487</v>
      </c>
      <c r="D268" s="8">
        <v>106</v>
      </c>
      <c r="E268" s="9" t="s">
        <v>10</v>
      </c>
      <c r="F268" s="33" t="str">
        <f>VLOOKUP(Invoices[[#This Row],[Customer Name]],Customers[[#All],[Customer Name]:[Type]],2,)</f>
        <v>Tennessee</v>
      </c>
      <c r="G268" s="9" t="str">
        <f>VLOOKUP(Invoices[[#This Row],[Customer Name]],Customers[[#All],[Customer Name]:[Type]],3,)</f>
        <v>Automotive</v>
      </c>
      <c r="H268" s="4" t="s">
        <v>11</v>
      </c>
      <c r="I268" s="36" t="str">
        <f>VLOOKUP(Invoices[[#This Row],[Part  '#]],Products[[#All],[Part Number]:[Product Line]],3,)</f>
        <v>Consumables</v>
      </c>
      <c r="J268" s="4" t="s">
        <v>12</v>
      </c>
      <c r="K268" s="4">
        <v>80</v>
      </c>
      <c r="L268" s="21">
        <v>18</v>
      </c>
      <c r="M268" s="29" cm="1">
        <f t="array" ref="M268">_xlfn.IFS(Invoices[[#This Row],[Document Number]]="Invoice", -Invoices[[#This Row],[Unit Price]], TRUE, Invoices[[#This Row],[Unit Price]])</f>
        <v>18</v>
      </c>
      <c r="N268" t="str" cm="1">
        <f t="array" ref="N268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68">
        <f>VLOOKUP(Invoices[[#This Row],[Part  '#]],Products[#All],4,FALSE)</f>
        <v>4.58</v>
      </c>
      <c r="P268" s="31">
        <f>Invoices[[#This Row],[Quantity]]*Invoices[[#This Row],[New Unit Proce ]]</f>
        <v>1440</v>
      </c>
      <c r="Q268" s="31">
        <f>Invoices[[#This Row],[Quantity]]*Invoices[[#This Row],[Product Money ]]</f>
        <v>366.4</v>
      </c>
      <c r="R268" s="32">
        <f>Invoices[[#This Row],[Revenue]]-Invoices[[#This Row],[Cost]]</f>
        <v>1073.5999999999999</v>
      </c>
      <c r="S268" s="40">
        <f>Invoices[[#This Row],[Profit]]/Invoices[[#This Row],[Revenue]]</f>
        <v>0.74555555555555553</v>
      </c>
    </row>
    <row r="269" spans="1:19" x14ac:dyDescent="0.35">
      <c r="A269" s="18" t="s">
        <v>9</v>
      </c>
      <c r="B269" s="8">
        <v>22884</v>
      </c>
      <c r="C269" s="14">
        <v>41487</v>
      </c>
      <c r="D269" s="8">
        <v>106</v>
      </c>
      <c r="E269" s="9" t="s">
        <v>10</v>
      </c>
      <c r="F269" s="33" t="str">
        <f>VLOOKUP(Invoices[[#This Row],[Customer Name]],Customers[[#All],[Customer Name]:[Type]],2,)</f>
        <v>Tennessee</v>
      </c>
      <c r="G269" s="9" t="str">
        <f>VLOOKUP(Invoices[[#This Row],[Customer Name]],Customers[[#All],[Customer Name]:[Type]],3,)</f>
        <v>Automotive</v>
      </c>
      <c r="H269" s="4" t="s">
        <v>13</v>
      </c>
      <c r="I269" s="36" t="str">
        <f>VLOOKUP(Invoices[[#This Row],[Part  '#]],Products[[#All],[Part Number]:[Product Line]],3,)</f>
        <v>Consumables</v>
      </c>
      <c r="J269" s="4" t="s">
        <v>14</v>
      </c>
      <c r="K269" s="4">
        <v>20</v>
      </c>
      <c r="L269" s="21">
        <v>70</v>
      </c>
      <c r="M269" s="29" cm="1">
        <f t="array" ref="M269">_xlfn.IFS(Invoices[[#This Row],[Document Number]]="Invoice", -Invoices[[#This Row],[Unit Price]], TRUE, Invoices[[#This Row],[Unit Price]])</f>
        <v>70</v>
      </c>
      <c r="N269" t="str" cm="1">
        <f t="array" ref="N269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69">
        <f>VLOOKUP(Invoices[[#This Row],[Part  '#]],Products[#All],4,FALSE)</f>
        <v>13.92</v>
      </c>
      <c r="P269" s="31">
        <f>Invoices[[#This Row],[Quantity]]*Invoices[[#This Row],[New Unit Proce ]]</f>
        <v>1400</v>
      </c>
      <c r="Q269" s="31">
        <f>Invoices[[#This Row],[Quantity]]*Invoices[[#This Row],[Product Money ]]</f>
        <v>278.39999999999998</v>
      </c>
      <c r="R269" s="32">
        <f>Invoices[[#This Row],[Revenue]]-Invoices[[#This Row],[Cost]]</f>
        <v>1121.5999999999999</v>
      </c>
      <c r="S269" s="40">
        <f>Invoices[[#This Row],[Profit]]/Invoices[[#This Row],[Revenue]]</f>
        <v>0.80114285714285705</v>
      </c>
    </row>
    <row r="270" spans="1:19" x14ac:dyDescent="0.35">
      <c r="A270" s="18" t="s">
        <v>9</v>
      </c>
      <c r="B270" s="8">
        <v>22885</v>
      </c>
      <c r="C270" s="14">
        <v>41487</v>
      </c>
      <c r="D270" s="8">
        <v>107</v>
      </c>
      <c r="E270" s="9" t="s">
        <v>15</v>
      </c>
      <c r="F270" s="33" t="str">
        <f>VLOOKUP(Invoices[[#This Row],[Customer Name]],Customers[[#All],[Customer Name]:[Type]],2,)</f>
        <v>Georgia</v>
      </c>
      <c r="G270" s="9" t="str">
        <f>VLOOKUP(Invoices[[#This Row],[Customer Name]],Customers[[#All],[Customer Name]:[Type]],3,)</f>
        <v>Financial</v>
      </c>
      <c r="H270" s="4" t="s">
        <v>16</v>
      </c>
      <c r="I270" s="36" t="str">
        <f>VLOOKUP(Invoices[[#This Row],[Part  '#]],Products[[#All],[Part Number]:[Product Line]],3,)</f>
        <v>Consumables</v>
      </c>
      <c r="J270" s="4" t="s">
        <v>17</v>
      </c>
      <c r="K270" s="4">
        <v>10</v>
      </c>
      <c r="L270" s="21">
        <v>30</v>
      </c>
      <c r="M270" s="29" cm="1">
        <f t="array" ref="M270">_xlfn.IFS(Invoices[[#This Row],[Document Number]]="Invoice", -Invoices[[#This Row],[Unit Price]], TRUE, Invoices[[#This Row],[Unit Price]])</f>
        <v>30</v>
      </c>
      <c r="N270" t="str" cm="1">
        <f t="array" ref="N270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70">
        <f>VLOOKUP(Invoices[[#This Row],[Part  '#]],Products[#All],4,FALSE)</f>
        <v>6.9</v>
      </c>
      <c r="P270" s="31">
        <f>Invoices[[#This Row],[Quantity]]*Invoices[[#This Row],[New Unit Proce ]]</f>
        <v>300</v>
      </c>
      <c r="Q270" s="31">
        <f>Invoices[[#This Row],[Quantity]]*Invoices[[#This Row],[Product Money ]]</f>
        <v>69</v>
      </c>
      <c r="R270" s="32">
        <f>Invoices[[#This Row],[Revenue]]-Invoices[[#This Row],[Cost]]</f>
        <v>231</v>
      </c>
      <c r="S270" s="40">
        <f>Invoices[[#This Row],[Profit]]/Invoices[[#This Row],[Revenue]]</f>
        <v>0.77</v>
      </c>
    </row>
    <row r="271" spans="1:19" x14ac:dyDescent="0.35">
      <c r="A271" s="18" t="s">
        <v>9</v>
      </c>
      <c r="B271" s="8">
        <v>22886</v>
      </c>
      <c r="C271" s="14">
        <v>41487</v>
      </c>
      <c r="D271" s="8">
        <v>107</v>
      </c>
      <c r="E271" s="9" t="s">
        <v>15</v>
      </c>
      <c r="F271" s="33" t="str">
        <f>VLOOKUP(Invoices[[#This Row],[Customer Name]],Customers[[#All],[Customer Name]:[Type]],2,)</f>
        <v>Georgia</v>
      </c>
      <c r="G271" s="9" t="str">
        <f>VLOOKUP(Invoices[[#This Row],[Customer Name]],Customers[[#All],[Customer Name]:[Type]],3,)</f>
        <v>Financial</v>
      </c>
      <c r="H271" s="4" t="s">
        <v>66</v>
      </c>
      <c r="I271" s="36" t="str">
        <f>VLOOKUP(Invoices[[#This Row],[Part  '#]],Products[[#All],[Part Number]:[Product Line]],3,)</f>
        <v>Consumables</v>
      </c>
      <c r="J271" s="4" t="s">
        <v>67</v>
      </c>
      <c r="K271" s="4">
        <v>1</v>
      </c>
      <c r="L271" s="21">
        <v>100</v>
      </c>
      <c r="M271" s="29" cm="1">
        <f t="array" ref="M271">_xlfn.IFS(Invoices[[#This Row],[Document Number]]="Invoice", -Invoices[[#This Row],[Unit Price]], TRUE, Invoices[[#This Row],[Unit Price]])</f>
        <v>100</v>
      </c>
      <c r="N271" t="str" cm="1">
        <f t="array" ref="N271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271">
        <f>VLOOKUP(Invoices[[#This Row],[Part  '#]],Products[#All],4,FALSE)</f>
        <v>27.17</v>
      </c>
      <c r="P271" s="31">
        <f>Invoices[[#This Row],[Quantity]]*Invoices[[#This Row],[New Unit Proce ]]</f>
        <v>100</v>
      </c>
      <c r="Q271" s="31">
        <f>Invoices[[#This Row],[Quantity]]*Invoices[[#This Row],[Product Money ]]</f>
        <v>27.17</v>
      </c>
      <c r="R271" s="32">
        <f>Invoices[[#This Row],[Revenue]]-Invoices[[#This Row],[Cost]]</f>
        <v>72.83</v>
      </c>
      <c r="S271" s="40">
        <f>Invoices[[#This Row],[Profit]]/Invoices[[#This Row],[Revenue]]</f>
        <v>0.72829999999999995</v>
      </c>
    </row>
    <row r="272" spans="1:19" x14ac:dyDescent="0.35">
      <c r="A272" s="18" t="s">
        <v>9</v>
      </c>
      <c r="B272" s="8">
        <v>22886</v>
      </c>
      <c r="C272" s="14">
        <v>41487</v>
      </c>
      <c r="D272" s="8">
        <v>107</v>
      </c>
      <c r="E272" s="9" t="s">
        <v>15</v>
      </c>
      <c r="F272" s="33" t="str">
        <f>VLOOKUP(Invoices[[#This Row],[Customer Name]],Customers[[#All],[Customer Name]:[Type]],2,)</f>
        <v>Georgia</v>
      </c>
      <c r="G272" s="9" t="str">
        <f>VLOOKUP(Invoices[[#This Row],[Customer Name]],Customers[[#All],[Customer Name]:[Type]],3,)</f>
        <v>Financial</v>
      </c>
      <c r="H272" s="4" t="s">
        <v>13</v>
      </c>
      <c r="I272" s="36" t="str">
        <f>VLOOKUP(Invoices[[#This Row],[Part  '#]],Products[[#All],[Part Number]:[Product Line]],3,)</f>
        <v>Consumables</v>
      </c>
      <c r="J272" s="4" t="s">
        <v>14</v>
      </c>
      <c r="K272" s="4">
        <v>2</v>
      </c>
      <c r="L272" s="21">
        <v>70</v>
      </c>
      <c r="M272" s="29" cm="1">
        <f t="array" ref="M272">_xlfn.IFS(Invoices[[#This Row],[Document Number]]="Invoice", -Invoices[[#This Row],[Unit Price]], TRUE, Invoices[[#This Row],[Unit Price]])</f>
        <v>70</v>
      </c>
      <c r="N272" t="str" cm="1">
        <f t="array" ref="N272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72">
        <f>VLOOKUP(Invoices[[#This Row],[Part  '#]],Products[#All],4,FALSE)</f>
        <v>13.92</v>
      </c>
      <c r="P272" s="31">
        <f>Invoices[[#This Row],[Quantity]]*Invoices[[#This Row],[New Unit Proce ]]</f>
        <v>140</v>
      </c>
      <c r="Q272" s="31">
        <f>Invoices[[#This Row],[Quantity]]*Invoices[[#This Row],[Product Money ]]</f>
        <v>27.84</v>
      </c>
      <c r="R272" s="32">
        <f>Invoices[[#This Row],[Revenue]]-Invoices[[#This Row],[Cost]]</f>
        <v>112.16</v>
      </c>
      <c r="S272" s="40">
        <f>Invoices[[#This Row],[Profit]]/Invoices[[#This Row],[Revenue]]</f>
        <v>0.80114285714285716</v>
      </c>
    </row>
    <row r="273" spans="1:19" x14ac:dyDescent="0.35">
      <c r="A273" s="18" t="s">
        <v>9</v>
      </c>
      <c r="B273" s="8">
        <v>22886</v>
      </c>
      <c r="C273" s="14">
        <v>41487</v>
      </c>
      <c r="D273" s="8">
        <v>107</v>
      </c>
      <c r="E273" s="9" t="s">
        <v>15</v>
      </c>
      <c r="F273" s="33" t="str">
        <f>VLOOKUP(Invoices[[#This Row],[Customer Name]],Customers[[#All],[Customer Name]:[Type]],2,)</f>
        <v>Georgia</v>
      </c>
      <c r="G273" s="9" t="str">
        <f>VLOOKUP(Invoices[[#This Row],[Customer Name]],Customers[[#All],[Customer Name]:[Type]],3,)</f>
        <v>Financial</v>
      </c>
      <c r="H273" s="4" t="s">
        <v>68</v>
      </c>
      <c r="I273" s="36" t="str">
        <f>VLOOKUP(Invoices[[#This Row],[Part  '#]],Products[[#All],[Part Number]:[Product Line]],3,)</f>
        <v>Consumables</v>
      </c>
      <c r="J273" s="4" t="s">
        <v>69</v>
      </c>
      <c r="K273" s="4">
        <v>1</v>
      </c>
      <c r="L273" s="21">
        <v>140</v>
      </c>
      <c r="M273" s="29" cm="1">
        <f t="array" ref="M273">_xlfn.IFS(Invoices[[#This Row],[Document Number]]="Invoice", -Invoices[[#This Row],[Unit Price]], TRUE, Invoices[[#This Row],[Unit Price]])</f>
        <v>140</v>
      </c>
      <c r="N273" t="str" cm="1">
        <f t="array" ref="N273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273">
        <f>VLOOKUP(Invoices[[#This Row],[Part  '#]],Products[#All],4,FALSE)</f>
        <v>34.299999999999997</v>
      </c>
      <c r="P273" s="31">
        <f>Invoices[[#This Row],[Quantity]]*Invoices[[#This Row],[New Unit Proce ]]</f>
        <v>140</v>
      </c>
      <c r="Q273" s="31">
        <f>Invoices[[#This Row],[Quantity]]*Invoices[[#This Row],[Product Money ]]</f>
        <v>34.299999999999997</v>
      </c>
      <c r="R273" s="32">
        <f>Invoices[[#This Row],[Revenue]]-Invoices[[#This Row],[Cost]]</f>
        <v>105.7</v>
      </c>
      <c r="S273" s="40">
        <f>Invoices[[#This Row],[Profit]]/Invoices[[#This Row],[Revenue]]</f>
        <v>0.755</v>
      </c>
    </row>
    <row r="274" spans="1:19" x14ac:dyDescent="0.35">
      <c r="A274" s="18" t="s">
        <v>9</v>
      </c>
      <c r="B274" s="8">
        <v>22887</v>
      </c>
      <c r="C274" s="14">
        <v>41487</v>
      </c>
      <c r="D274" s="8">
        <v>112</v>
      </c>
      <c r="E274" s="9" t="s">
        <v>19</v>
      </c>
      <c r="F274" s="33" t="str">
        <f>VLOOKUP(Invoices[[#This Row],[Customer Name]],Customers[[#All],[Customer Name]:[Type]],2,)</f>
        <v>Georgia</v>
      </c>
      <c r="G274" s="9" t="str">
        <f>VLOOKUP(Invoices[[#This Row],[Customer Name]],Customers[[#All],[Customer Name]:[Type]],3,)</f>
        <v>Financial</v>
      </c>
      <c r="H274" s="4" t="s">
        <v>13</v>
      </c>
      <c r="I274" s="36" t="str">
        <f>VLOOKUP(Invoices[[#This Row],[Part  '#]],Products[[#All],[Part Number]:[Product Line]],3,)</f>
        <v>Consumables</v>
      </c>
      <c r="J274" s="4" t="s">
        <v>14</v>
      </c>
      <c r="K274" s="4">
        <v>5</v>
      </c>
      <c r="L274" s="21">
        <v>70</v>
      </c>
      <c r="M274" s="29" cm="1">
        <f t="array" ref="M274">_xlfn.IFS(Invoices[[#This Row],[Document Number]]="Invoice", -Invoices[[#This Row],[Unit Price]], TRUE, Invoices[[#This Row],[Unit Price]])</f>
        <v>70</v>
      </c>
      <c r="N274" t="str" cm="1">
        <f t="array" ref="N274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74">
        <f>VLOOKUP(Invoices[[#This Row],[Part  '#]],Products[#All],4,FALSE)</f>
        <v>13.92</v>
      </c>
      <c r="P274" s="31">
        <f>Invoices[[#This Row],[Quantity]]*Invoices[[#This Row],[New Unit Proce ]]</f>
        <v>350</v>
      </c>
      <c r="Q274" s="31">
        <f>Invoices[[#This Row],[Quantity]]*Invoices[[#This Row],[Product Money ]]</f>
        <v>69.599999999999994</v>
      </c>
      <c r="R274" s="32">
        <f>Invoices[[#This Row],[Revenue]]-Invoices[[#This Row],[Cost]]</f>
        <v>280.39999999999998</v>
      </c>
      <c r="S274" s="40">
        <f>Invoices[[#This Row],[Profit]]/Invoices[[#This Row],[Revenue]]</f>
        <v>0.80114285714285705</v>
      </c>
    </row>
    <row r="275" spans="1:19" x14ac:dyDescent="0.35">
      <c r="A275" s="18" t="s">
        <v>9</v>
      </c>
      <c r="B275" s="8">
        <v>22887</v>
      </c>
      <c r="C275" s="14">
        <v>41487</v>
      </c>
      <c r="D275" s="8">
        <v>112</v>
      </c>
      <c r="E275" s="9" t="s">
        <v>19</v>
      </c>
      <c r="F275" s="33" t="str">
        <f>VLOOKUP(Invoices[[#This Row],[Customer Name]],Customers[[#All],[Customer Name]:[Type]],2,)</f>
        <v>Georgia</v>
      </c>
      <c r="G275" s="9" t="str">
        <f>VLOOKUP(Invoices[[#This Row],[Customer Name]],Customers[[#All],[Customer Name]:[Type]],3,)</f>
        <v>Financial</v>
      </c>
      <c r="H275" s="4" t="s">
        <v>16</v>
      </c>
      <c r="I275" s="36" t="str">
        <f>VLOOKUP(Invoices[[#This Row],[Part  '#]],Products[[#All],[Part Number]:[Product Line]],3,)</f>
        <v>Consumables</v>
      </c>
      <c r="J275" s="4" t="s">
        <v>17</v>
      </c>
      <c r="K275" s="4">
        <v>5</v>
      </c>
      <c r="L275" s="21">
        <v>30</v>
      </c>
      <c r="M275" s="29" cm="1">
        <f t="array" ref="M275">_xlfn.IFS(Invoices[[#This Row],[Document Number]]="Invoice", -Invoices[[#This Row],[Unit Price]], TRUE, Invoices[[#This Row],[Unit Price]])</f>
        <v>30</v>
      </c>
      <c r="N275" t="str" cm="1">
        <f t="array" ref="N275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75">
        <f>VLOOKUP(Invoices[[#This Row],[Part  '#]],Products[#All],4,FALSE)</f>
        <v>6.9</v>
      </c>
      <c r="P275" s="31">
        <f>Invoices[[#This Row],[Quantity]]*Invoices[[#This Row],[New Unit Proce ]]</f>
        <v>150</v>
      </c>
      <c r="Q275" s="31">
        <f>Invoices[[#This Row],[Quantity]]*Invoices[[#This Row],[Product Money ]]</f>
        <v>34.5</v>
      </c>
      <c r="R275" s="32">
        <f>Invoices[[#This Row],[Revenue]]-Invoices[[#This Row],[Cost]]</f>
        <v>115.5</v>
      </c>
      <c r="S275" s="40">
        <f>Invoices[[#This Row],[Profit]]/Invoices[[#This Row],[Revenue]]</f>
        <v>0.77</v>
      </c>
    </row>
    <row r="276" spans="1:19" x14ac:dyDescent="0.35">
      <c r="A276" s="18" t="s">
        <v>9</v>
      </c>
      <c r="B276" s="8">
        <v>22888</v>
      </c>
      <c r="C276" s="14">
        <v>41487</v>
      </c>
      <c r="D276" s="8">
        <v>113</v>
      </c>
      <c r="E276" s="9" t="s">
        <v>31</v>
      </c>
      <c r="F276" s="33" t="str">
        <f>VLOOKUP(Invoices[[#This Row],[Customer Name]],Customers[[#All],[Customer Name]:[Type]],2,)</f>
        <v>Georgia</v>
      </c>
      <c r="G276" s="9" t="str">
        <f>VLOOKUP(Invoices[[#This Row],[Customer Name]],Customers[[#All],[Customer Name]:[Type]],3,)</f>
        <v>Financial</v>
      </c>
      <c r="H276" s="4" t="s">
        <v>16</v>
      </c>
      <c r="I276" s="36" t="str">
        <f>VLOOKUP(Invoices[[#This Row],[Part  '#]],Products[[#All],[Part Number]:[Product Line]],3,)</f>
        <v>Consumables</v>
      </c>
      <c r="J276" s="4" t="s">
        <v>17</v>
      </c>
      <c r="K276" s="4">
        <v>250</v>
      </c>
      <c r="L276" s="21">
        <v>24</v>
      </c>
      <c r="M276" s="29" cm="1">
        <f t="array" ref="M276">_xlfn.IFS(Invoices[[#This Row],[Document Number]]="Invoice", -Invoices[[#This Row],[Unit Price]], TRUE, Invoices[[#This Row],[Unit Price]])</f>
        <v>24</v>
      </c>
      <c r="N276" t="str" cm="1">
        <f t="array" ref="N276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76">
        <f>VLOOKUP(Invoices[[#This Row],[Part  '#]],Products[#All],4,FALSE)</f>
        <v>6.9</v>
      </c>
      <c r="P276" s="31">
        <f>Invoices[[#This Row],[Quantity]]*Invoices[[#This Row],[New Unit Proce ]]</f>
        <v>6000</v>
      </c>
      <c r="Q276" s="31">
        <f>Invoices[[#This Row],[Quantity]]*Invoices[[#This Row],[Product Money ]]</f>
        <v>1725</v>
      </c>
      <c r="R276" s="32">
        <f>Invoices[[#This Row],[Revenue]]-Invoices[[#This Row],[Cost]]</f>
        <v>4275</v>
      </c>
      <c r="S276" s="40">
        <f>Invoices[[#This Row],[Profit]]/Invoices[[#This Row],[Revenue]]</f>
        <v>0.71250000000000002</v>
      </c>
    </row>
    <row r="277" spans="1:19" x14ac:dyDescent="0.35">
      <c r="A277" s="18" t="s">
        <v>9</v>
      </c>
      <c r="B277" s="8">
        <v>22888</v>
      </c>
      <c r="C277" s="14">
        <v>41487</v>
      </c>
      <c r="D277" s="8">
        <v>113</v>
      </c>
      <c r="E277" s="9" t="s">
        <v>31</v>
      </c>
      <c r="F277" s="33" t="str">
        <f>VLOOKUP(Invoices[[#This Row],[Customer Name]],Customers[[#All],[Customer Name]:[Type]],2,)</f>
        <v>Georgia</v>
      </c>
      <c r="G277" s="9" t="str">
        <f>VLOOKUP(Invoices[[#This Row],[Customer Name]],Customers[[#All],[Customer Name]:[Type]],3,)</f>
        <v>Financial</v>
      </c>
      <c r="H277" s="4" t="s">
        <v>13</v>
      </c>
      <c r="I277" s="36" t="str">
        <f>VLOOKUP(Invoices[[#This Row],[Part  '#]],Products[[#All],[Part Number]:[Product Line]],3,)</f>
        <v>Consumables</v>
      </c>
      <c r="J277" s="4" t="s">
        <v>14</v>
      </c>
      <c r="K277" s="4">
        <v>50</v>
      </c>
      <c r="L277" s="21">
        <v>70</v>
      </c>
      <c r="M277" s="29" cm="1">
        <f t="array" ref="M277">_xlfn.IFS(Invoices[[#This Row],[Document Number]]="Invoice", -Invoices[[#This Row],[Unit Price]], TRUE, Invoices[[#This Row],[Unit Price]])</f>
        <v>70</v>
      </c>
      <c r="N277" t="str" cm="1">
        <f t="array" ref="N277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77">
        <f>VLOOKUP(Invoices[[#This Row],[Part  '#]],Products[#All],4,FALSE)</f>
        <v>13.92</v>
      </c>
      <c r="P277" s="31">
        <f>Invoices[[#This Row],[Quantity]]*Invoices[[#This Row],[New Unit Proce ]]</f>
        <v>3500</v>
      </c>
      <c r="Q277" s="31">
        <f>Invoices[[#This Row],[Quantity]]*Invoices[[#This Row],[Product Money ]]</f>
        <v>696</v>
      </c>
      <c r="R277" s="32">
        <f>Invoices[[#This Row],[Revenue]]-Invoices[[#This Row],[Cost]]</f>
        <v>2804</v>
      </c>
      <c r="S277" s="40">
        <f>Invoices[[#This Row],[Profit]]/Invoices[[#This Row],[Revenue]]</f>
        <v>0.80114285714285716</v>
      </c>
    </row>
    <row r="278" spans="1:19" x14ac:dyDescent="0.35">
      <c r="A278" s="18" t="s">
        <v>9</v>
      </c>
      <c r="B278" s="8">
        <v>22889</v>
      </c>
      <c r="C278" s="14">
        <v>41487</v>
      </c>
      <c r="D278" s="8">
        <v>114</v>
      </c>
      <c r="E278" s="9" t="s">
        <v>61</v>
      </c>
      <c r="F278" s="33" t="str">
        <f>VLOOKUP(Invoices[[#This Row],[Customer Name]],Customers[[#All],[Customer Name]:[Type]],2,)</f>
        <v>North Carolina</v>
      </c>
      <c r="G278" s="9" t="str">
        <f>VLOOKUP(Invoices[[#This Row],[Customer Name]],Customers[[#All],[Customer Name]:[Type]],3,)</f>
        <v>Automotive</v>
      </c>
      <c r="H278" s="4" t="s">
        <v>66</v>
      </c>
      <c r="I278" s="36" t="str">
        <f>VLOOKUP(Invoices[[#This Row],[Part  '#]],Products[[#All],[Part Number]:[Product Line]],3,)</f>
        <v>Consumables</v>
      </c>
      <c r="J278" s="4" t="s">
        <v>67</v>
      </c>
      <c r="K278" s="4">
        <v>8</v>
      </c>
      <c r="L278" s="21">
        <v>100</v>
      </c>
      <c r="M278" s="29" cm="1">
        <f t="array" ref="M278">_xlfn.IFS(Invoices[[#This Row],[Document Number]]="Invoice", -Invoices[[#This Row],[Unit Price]], TRUE, Invoices[[#This Row],[Unit Price]])</f>
        <v>100</v>
      </c>
      <c r="N278" t="str" cm="1">
        <f t="array" ref="N278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278">
        <f>VLOOKUP(Invoices[[#This Row],[Part  '#]],Products[#All],4,FALSE)</f>
        <v>27.17</v>
      </c>
      <c r="P278" s="31">
        <f>Invoices[[#This Row],[Quantity]]*Invoices[[#This Row],[New Unit Proce ]]</f>
        <v>800</v>
      </c>
      <c r="Q278" s="31">
        <f>Invoices[[#This Row],[Quantity]]*Invoices[[#This Row],[Product Money ]]</f>
        <v>217.36</v>
      </c>
      <c r="R278" s="32">
        <f>Invoices[[#This Row],[Revenue]]-Invoices[[#This Row],[Cost]]</f>
        <v>582.64</v>
      </c>
      <c r="S278" s="40">
        <f>Invoices[[#This Row],[Profit]]/Invoices[[#This Row],[Revenue]]</f>
        <v>0.72829999999999995</v>
      </c>
    </row>
    <row r="279" spans="1:19" x14ac:dyDescent="0.35">
      <c r="A279" s="18" t="s">
        <v>9</v>
      </c>
      <c r="B279" s="8">
        <v>22889</v>
      </c>
      <c r="C279" s="14">
        <v>41487</v>
      </c>
      <c r="D279" s="8">
        <v>114</v>
      </c>
      <c r="E279" s="9" t="s">
        <v>61</v>
      </c>
      <c r="F279" s="33" t="str">
        <f>VLOOKUP(Invoices[[#This Row],[Customer Name]],Customers[[#All],[Customer Name]:[Type]],2,)</f>
        <v>North Carolina</v>
      </c>
      <c r="G279" s="9" t="str">
        <f>VLOOKUP(Invoices[[#This Row],[Customer Name]],Customers[[#All],[Customer Name]:[Type]],3,)</f>
        <v>Automotive</v>
      </c>
      <c r="H279" s="4" t="s">
        <v>68</v>
      </c>
      <c r="I279" s="36" t="str">
        <f>VLOOKUP(Invoices[[#This Row],[Part  '#]],Products[[#All],[Part Number]:[Product Line]],3,)</f>
        <v>Consumables</v>
      </c>
      <c r="J279" s="4" t="s">
        <v>69</v>
      </c>
      <c r="K279" s="4">
        <v>6</v>
      </c>
      <c r="L279" s="21">
        <v>140</v>
      </c>
      <c r="M279" s="29" cm="1">
        <f t="array" ref="M279">_xlfn.IFS(Invoices[[#This Row],[Document Number]]="Invoice", -Invoices[[#This Row],[Unit Price]], TRUE, Invoices[[#This Row],[Unit Price]])</f>
        <v>140</v>
      </c>
      <c r="N279" t="str" cm="1">
        <f t="array" ref="N279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279">
        <f>VLOOKUP(Invoices[[#This Row],[Part  '#]],Products[#All],4,FALSE)</f>
        <v>34.299999999999997</v>
      </c>
      <c r="P279" s="31">
        <f>Invoices[[#This Row],[Quantity]]*Invoices[[#This Row],[New Unit Proce ]]</f>
        <v>840</v>
      </c>
      <c r="Q279" s="31">
        <f>Invoices[[#This Row],[Quantity]]*Invoices[[#This Row],[Product Money ]]</f>
        <v>205.79999999999998</v>
      </c>
      <c r="R279" s="32">
        <f>Invoices[[#This Row],[Revenue]]-Invoices[[#This Row],[Cost]]</f>
        <v>634.20000000000005</v>
      </c>
      <c r="S279" s="40">
        <f>Invoices[[#This Row],[Profit]]/Invoices[[#This Row],[Revenue]]</f>
        <v>0.755</v>
      </c>
    </row>
    <row r="280" spans="1:19" x14ac:dyDescent="0.35">
      <c r="A280" s="18" t="s">
        <v>9</v>
      </c>
      <c r="B280" s="8">
        <v>22889</v>
      </c>
      <c r="C280" s="14">
        <v>41487</v>
      </c>
      <c r="D280" s="8">
        <v>114</v>
      </c>
      <c r="E280" s="9" t="s">
        <v>61</v>
      </c>
      <c r="F280" s="33" t="str">
        <f>VLOOKUP(Invoices[[#This Row],[Customer Name]],Customers[[#All],[Customer Name]:[Type]],2,)</f>
        <v>North Carolina</v>
      </c>
      <c r="G280" s="9" t="str">
        <f>VLOOKUP(Invoices[[#This Row],[Customer Name]],Customers[[#All],[Customer Name]:[Type]],3,)</f>
        <v>Automotive</v>
      </c>
      <c r="H280" s="4" t="s">
        <v>70</v>
      </c>
      <c r="I280" s="36" t="str">
        <f>VLOOKUP(Invoices[[#This Row],[Part  '#]],Products[[#All],[Part Number]:[Product Line]],3,)</f>
        <v>Consumables</v>
      </c>
      <c r="J280" s="4" t="s">
        <v>71</v>
      </c>
      <c r="K280" s="4">
        <v>15</v>
      </c>
      <c r="L280" s="21">
        <v>25</v>
      </c>
      <c r="M280" s="29" cm="1">
        <f t="array" ref="M280">_xlfn.IFS(Invoices[[#This Row],[Document Number]]="Invoice", -Invoices[[#This Row],[Unit Price]], TRUE, Invoices[[#This Row],[Unit Price]])</f>
        <v>25</v>
      </c>
      <c r="N280" t="str" cm="1">
        <f t="array" ref="N280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80">
        <f>VLOOKUP(Invoices[[#This Row],[Part  '#]],Products[#All],4,FALSE)</f>
        <v>5.16</v>
      </c>
      <c r="P280" s="31">
        <f>Invoices[[#This Row],[Quantity]]*Invoices[[#This Row],[New Unit Proce ]]</f>
        <v>375</v>
      </c>
      <c r="Q280" s="31">
        <f>Invoices[[#This Row],[Quantity]]*Invoices[[#This Row],[Product Money ]]</f>
        <v>77.400000000000006</v>
      </c>
      <c r="R280" s="32">
        <f>Invoices[[#This Row],[Revenue]]-Invoices[[#This Row],[Cost]]</f>
        <v>297.60000000000002</v>
      </c>
      <c r="S280" s="40">
        <f>Invoices[[#This Row],[Profit]]/Invoices[[#This Row],[Revenue]]</f>
        <v>0.79360000000000008</v>
      </c>
    </row>
    <row r="281" spans="1:19" x14ac:dyDescent="0.35">
      <c r="A281" s="18" t="s">
        <v>9</v>
      </c>
      <c r="B281" s="8">
        <v>22889</v>
      </c>
      <c r="C281" s="14">
        <v>41487</v>
      </c>
      <c r="D281" s="8">
        <v>114</v>
      </c>
      <c r="E281" s="9" t="s">
        <v>61</v>
      </c>
      <c r="F281" s="33" t="str">
        <f>VLOOKUP(Invoices[[#This Row],[Customer Name]],Customers[[#All],[Customer Name]:[Type]],2,)</f>
        <v>North Carolina</v>
      </c>
      <c r="G281" s="9" t="str">
        <f>VLOOKUP(Invoices[[#This Row],[Customer Name]],Customers[[#All],[Customer Name]:[Type]],3,)</f>
        <v>Automotive</v>
      </c>
      <c r="H281" s="4" t="s">
        <v>58</v>
      </c>
      <c r="I281" s="36" t="str">
        <f>VLOOKUP(Invoices[[#This Row],[Part  '#]],Products[[#All],[Part Number]:[Product Line]],3,)</f>
        <v>Consumables</v>
      </c>
      <c r="J281" s="4" t="s">
        <v>59</v>
      </c>
      <c r="K281" s="4">
        <v>22</v>
      </c>
      <c r="L281" s="21">
        <v>24</v>
      </c>
      <c r="M281" s="29" cm="1">
        <f t="array" ref="M281">_xlfn.IFS(Invoices[[#This Row],[Document Number]]="Invoice", -Invoices[[#This Row],[Unit Price]], TRUE, Invoices[[#This Row],[Unit Price]])</f>
        <v>24</v>
      </c>
      <c r="N281" t="str" cm="1">
        <f t="array" ref="N281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81">
        <f>VLOOKUP(Invoices[[#This Row],[Part  '#]],Products[#All],4,FALSE)</f>
        <v>7.09</v>
      </c>
      <c r="P281" s="31">
        <f>Invoices[[#This Row],[Quantity]]*Invoices[[#This Row],[New Unit Proce ]]</f>
        <v>528</v>
      </c>
      <c r="Q281" s="31">
        <f>Invoices[[#This Row],[Quantity]]*Invoices[[#This Row],[Product Money ]]</f>
        <v>155.97999999999999</v>
      </c>
      <c r="R281" s="32">
        <f>Invoices[[#This Row],[Revenue]]-Invoices[[#This Row],[Cost]]</f>
        <v>372.02</v>
      </c>
      <c r="S281" s="40">
        <f>Invoices[[#This Row],[Profit]]/Invoices[[#This Row],[Revenue]]</f>
        <v>0.70458333333333334</v>
      </c>
    </row>
    <row r="282" spans="1:19" x14ac:dyDescent="0.35">
      <c r="A282" s="18" t="s">
        <v>9</v>
      </c>
      <c r="B282" s="8">
        <v>22890</v>
      </c>
      <c r="C282" s="14">
        <v>41487</v>
      </c>
      <c r="D282" s="8">
        <v>115</v>
      </c>
      <c r="E282" s="9" t="s">
        <v>48</v>
      </c>
      <c r="F282" s="33" t="str">
        <f>VLOOKUP(Invoices[[#This Row],[Customer Name]],Customers[[#All],[Customer Name]:[Type]],2,)</f>
        <v>Tennessee</v>
      </c>
      <c r="G282" s="9" t="str">
        <f>VLOOKUP(Invoices[[#This Row],[Customer Name]],Customers[[#All],[Customer Name]:[Type]],3,)</f>
        <v>Automotive</v>
      </c>
      <c r="H282" s="4" t="s">
        <v>44</v>
      </c>
      <c r="I282" s="36" t="str">
        <f>VLOOKUP(Invoices[[#This Row],[Part  '#]],Products[[#All],[Part Number]:[Product Line]],3,)</f>
        <v>Consumables</v>
      </c>
      <c r="J282" s="4" t="s">
        <v>45</v>
      </c>
      <c r="K282" s="4">
        <v>20</v>
      </c>
      <c r="L282" s="21">
        <v>35</v>
      </c>
      <c r="M282" s="29" cm="1">
        <f t="array" ref="M282">_xlfn.IFS(Invoices[[#This Row],[Document Number]]="Invoice", -Invoices[[#This Row],[Unit Price]], TRUE, Invoices[[#This Row],[Unit Price]])</f>
        <v>35</v>
      </c>
      <c r="N282" t="str" cm="1">
        <f t="array" ref="N282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82">
        <f>VLOOKUP(Invoices[[#This Row],[Part  '#]],Products[#All],4,FALSE)</f>
        <v>6.37</v>
      </c>
      <c r="P282" s="31">
        <f>Invoices[[#This Row],[Quantity]]*Invoices[[#This Row],[New Unit Proce ]]</f>
        <v>700</v>
      </c>
      <c r="Q282" s="31">
        <f>Invoices[[#This Row],[Quantity]]*Invoices[[#This Row],[Product Money ]]</f>
        <v>127.4</v>
      </c>
      <c r="R282" s="32">
        <f>Invoices[[#This Row],[Revenue]]-Invoices[[#This Row],[Cost]]</f>
        <v>572.6</v>
      </c>
      <c r="S282" s="40">
        <f>Invoices[[#This Row],[Profit]]/Invoices[[#This Row],[Revenue]]</f>
        <v>0.81800000000000006</v>
      </c>
    </row>
    <row r="283" spans="1:19" x14ac:dyDescent="0.35">
      <c r="A283" s="18" t="s">
        <v>9</v>
      </c>
      <c r="B283" s="8">
        <v>22890</v>
      </c>
      <c r="C283" s="14">
        <v>41487</v>
      </c>
      <c r="D283" s="8">
        <v>115</v>
      </c>
      <c r="E283" s="9" t="s">
        <v>48</v>
      </c>
      <c r="F283" s="33" t="str">
        <f>VLOOKUP(Invoices[[#This Row],[Customer Name]],Customers[[#All],[Customer Name]:[Type]],2,)</f>
        <v>Tennessee</v>
      </c>
      <c r="G283" s="9" t="str">
        <f>VLOOKUP(Invoices[[#This Row],[Customer Name]],Customers[[#All],[Customer Name]:[Type]],3,)</f>
        <v>Automotive</v>
      </c>
      <c r="H283" s="4" t="s">
        <v>13</v>
      </c>
      <c r="I283" s="36" t="str">
        <f>VLOOKUP(Invoices[[#This Row],[Part  '#]],Products[[#All],[Part Number]:[Product Line]],3,)</f>
        <v>Consumables</v>
      </c>
      <c r="J283" s="4" t="s">
        <v>14</v>
      </c>
      <c r="K283" s="4">
        <v>5</v>
      </c>
      <c r="L283" s="21">
        <v>70</v>
      </c>
      <c r="M283" s="29" cm="1">
        <f t="array" ref="M283">_xlfn.IFS(Invoices[[#This Row],[Document Number]]="Invoice", -Invoices[[#This Row],[Unit Price]], TRUE, Invoices[[#This Row],[Unit Price]])</f>
        <v>70</v>
      </c>
      <c r="N283" t="str" cm="1">
        <f t="array" ref="N283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83">
        <f>VLOOKUP(Invoices[[#This Row],[Part  '#]],Products[#All],4,FALSE)</f>
        <v>13.92</v>
      </c>
      <c r="P283" s="31">
        <f>Invoices[[#This Row],[Quantity]]*Invoices[[#This Row],[New Unit Proce ]]</f>
        <v>350</v>
      </c>
      <c r="Q283" s="31">
        <f>Invoices[[#This Row],[Quantity]]*Invoices[[#This Row],[Product Money ]]</f>
        <v>69.599999999999994</v>
      </c>
      <c r="R283" s="32">
        <f>Invoices[[#This Row],[Revenue]]-Invoices[[#This Row],[Cost]]</f>
        <v>280.39999999999998</v>
      </c>
      <c r="S283" s="40">
        <f>Invoices[[#This Row],[Profit]]/Invoices[[#This Row],[Revenue]]</f>
        <v>0.80114285714285705</v>
      </c>
    </row>
    <row r="284" spans="1:19" x14ac:dyDescent="0.35">
      <c r="A284" s="18" t="s">
        <v>9</v>
      </c>
      <c r="B284" s="8">
        <v>22890</v>
      </c>
      <c r="C284" s="14">
        <v>41487</v>
      </c>
      <c r="D284" s="8">
        <v>115</v>
      </c>
      <c r="E284" s="9" t="s">
        <v>48</v>
      </c>
      <c r="F284" s="33" t="str">
        <f>VLOOKUP(Invoices[[#This Row],[Customer Name]],Customers[[#All],[Customer Name]:[Type]],2,)</f>
        <v>Tennessee</v>
      </c>
      <c r="G284" s="9" t="str">
        <f>VLOOKUP(Invoices[[#This Row],[Customer Name]],Customers[[#All],[Customer Name]:[Type]],3,)</f>
        <v>Automotive</v>
      </c>
      <c r="H284" s="4" t="s">
        <v>29</v>
      </c>
      <c r="I284" s="36" t="str">
        <f>VLOOKUP(Invoices[[#This Row],[Part  '#]],Products[[#All],[Part Number]:[Product Line]],3,)</f>
        <v>Accessories</v>
      </c>
      <c r="J284" s="4" t="s">
        <v>30</v>
      </c>
      <c r="K284" s="4">
        <v>1</v>
      </c>
      <c r="L284" s="21">
        <v>250</v>
      </c>
      <c r="M284" s="29" cm="1">
        <f t="array" ref="M284">_xlfn.IFS(Invoices[[#This Row],[Document Number]]="Invoice", -Invoices[[#This Row],[Unit Price]], TRUE, Invoices[[#This Row],[Unit Price]])</f>
        <v>250</v>
      </c>
      <c r="N284" t="str" cm="1">
        <f t="array" ref="N284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284">
        <f>VLOOKUP(Invoices[[#This Row],[Part  '#]],Products[#All],4,FALSE)</f>
        <v>89.7</v>
      </c>
      <c r="P284" s="31">
        <f>Invoices[[#This Row],[Quantity]]*Invoices[[#This Row],[New Unit Proce ]]</f>
        <v>250</v>
      </c>
      <c r="Q284" s="31">
        <f>Invoices[[#This Row],[Quantity]]*Invoices[[#This Row],[Product Money ]]</f>
        <v>89.7</v>
      </c>
      <c r="R284" s="32">
        <f>Invoices[[#This Row],[Revenue]]-Invoices[[#This Row],[Cost]]</f>
        <v>160.30000000000001</v>
      </c>
      <c r="S284" s="40">
        <f>Invoices[[#This Row],[Profit]]/Invoices[[#This Row],[Revenue]]</f>
        <v>0.64119999999999999</v>
      </c>
    </row>
    <row r="285" spans="1:19" x14ac:dyDescent="0.35">
      <c r="A285" s="18" t="s">
        <v>9</v>
      </c>
      <c r="B285" s="8">
        <v>22891</v>
      </c>
      <c r="C285" s="14">
        <v>41487</v>
      </c>
      <c r="D285" s="8">
        <v>116</v>
      </c>
      <c r="E285" s="9" t="s">
        <v>49</v>
      </c>
      <c r="F285" s="33" t="str">
        <f>VLOOKUP(Invoices[[#This Row],[Customer Name]],Customers[[#All],[Customer Name]:[Type]],2,)</f>
        <v>Tennessee</v>
      </c>
      <c r="G285" s="9" t="str">
        <f>VLOOKUP(Invoices[[#This Row],[Customer Name]],Customers[[#All],[Customer Name]:[Type]],3,)</f>
        <v>Automotive</v>
      </c>
      <c r="H285" s="4" t="s">
        <v>16</v>
      </c>
      <c r="I285" s="36" t="str">
        <f>VLOOKUP(Invoices[[#This Row],[Part  '#]],Products[[#All],[Part Number]:[Product Line]],3,)</f>
        <v>Consumables</v>
      </c>
      <c r="J285" s="4" t="s">
        <v>17</v>
      </c>
      <c r="K285" s="4">
        <v>50</v>
      </c>
      <c r="L285" s="21">
        <v>30</v>
      </c>
      <c r="M285" s="29" cm="1">
        <f t="array" ref="M285">_xlfn.IFS(Invoices[[#This Row],[Document Number]]="Invoice", -Invoices[[#This Row],[Unit Price]], TRUE, Invoices[[#This Row],[Unit Price]])</f>
        <v>30</v>
      </c>
      <c r="N285" t="str" cm="1">
        <f t="array" ref="N285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85">
        <f>VLOOKUP(Invoices[[#This Row],[Part  '#]],Products[#All],4,FALSE)</f>
        <v>6.9</v>
      </c>
      <c r="P285" s="31">
        <f>Invoices[[#This Row],[Quantity]]*Invoices[[#This Row],[New Unit Proce ]]</f>
        <v>1500</v>
      </c>
      <c r="Q285" s="31">
        <f>Invoices[[#This Row],[Quantity]]*Invoices[[#This Row],[Product Money ]]</f>
        <v>345</v>
      </c>
      <c r="R285" s="32">
        <f>Invoices[[#This Row],[Revenue]]-Invoices[[#This Row],[Cost]]</f>
        <v>1155</v>
      </c>
      <c r="S285" s="40">
        <f>Invoices[[#This Row],[Profit]]/Invoices[[#This Row],[Revenue]]</f>
        <v>0.77</v>
      </c>
    </row>
    <row r="286" spans="1:19" x14ac:dyDescent="0.35">
      <c r="A286" s="18" t="s">
        <v>9</v>
      </c>
      <c r="B286" s="8">
        <v>22891</v>
      </c>
      <c r="C286" s="14">
        <v>41487</v>
      </c>
      <c r="D286" s="8">
        <v>116</v>
      </c>
      <c r="E286" s="9" t="s">
        <v>49</v>
      </c>
      <c r="F286" s="33" t="str">
        <f>VLOOKUP(Invoices[[#This Row],[Customer Name]],Customers[[#All],[Customer Name]:[Type]],2,)</f>
        <v>Tennessee</v>
      </c>
      <c r="G286" s="9" t="str">
        <f>VLOOKUP(Invoices[[#This Row],[Customer Name]],Customers[[#All],[Customer Name]:[Type]],3,)</f>
        <v>Automotive</v>
      </c>
      <c r="H286" s="4" t="s">
        <v>13</v>
      </c>
      <c r="I286" s="36" t="str">
        <f>VLOOKUP(Invoices[[#This Row],[Part  '#]],Products[[#All],[Part Number]:[Product Line]],3,)</f>
        <v>Consumables</v>
      </c>
      <c r="J286" s="4" t="s">
        <v>14</v>
      </c>
      <c r="K286" s="4">
        <v>20</v>
      </c>
      <c r="L286" s="21">
        <v>70</v>
      </c>
      <c r="M286" s="29" cm="1">
        <f t="array" ref="M286">_xlfn.IFS(Invoices[[#This Row],[Document Number]]="Invoice", -Invoices[[#This Row],[Unit Price]], TRUE, Invoices[[#This Row],[Unit Price]])</f>
        <v>70</v>
      </c>
      <c r="N286" t="str" cm="1">
        <f t="array" ref="N286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86">
        <f>VLOOKUP(Invoices[[#This Row],[Part  '#]],Products[#All],4,FALSE)</f>
        <v>13.92</v>
      </c>
      <c r="P286" s="31">
        <f>Invoices[[#This Row],[Quantity]]*Invoices[[#This Row],[New Unit Proce ]]</f>
        <v>1400</v>
      </c>
      <c r="Q286" s="31">
        <f>Invoices[[#This Row],[Quantity]]*Invoices[[#This Row],[Product Money ]]</f>
        <v>278.39999999999998</v>
      </c>
      <c r="R286" s="32">
        <f>Invoices[[#This Row],[Revenue]]-Invoices[[#This Row],[Cost]]</f>
        <v>1121.5999999999999</v>
      </c>
      <c r="S286" s="40">
        <f>Invoices[[#This Row],[Profit]]/Invoices[[#This Row],[Revenue]]</f>
        <v>0.80114285714285705</v>
      </c>
    </row>
    <row r="287" spans="1:19" x14ac:dyDescent="0.35">
      <c r="A287" s="18" t="s">
        <v>9</v>
      </c>
      <c r="B287" s="8">
        <v>22892</v>
      </c>
      <c r="C287" s="14">
        <v>41487</v>
      </c>
      <c r="D287" s="8">
        <v>117</v>
      </c>
      <c r="E287" s="9" t="s">
        <v>18</v>
      </c>
      <c r="F287" s="33" t="str">
        <f>VLOOKUP(Invoices[[#This Row],[Customer Name]],Customers[[#All],[Customer Name]:[Type]],2,)</f>
        <v>Georgia</v>
      </c>
      <c r="G287" s="9" t="str">
        <f>VLOOKUP(Invoices[[#This Row],[Customer Name]],Customers[[#All],[Customer Name]:[Type]],3,)</f>
        <v>Automotive</v>
      </c>
      <c r="H287" s="4" t="s">
        <v>13</v>
      </c>
      <c r="I287" s="36" t="str">
        <f>VLOOKUP(Invoices[[#This Row],[Part  '#]],Products[[#All],[Part Number]:[Product Line]],3,)</f>
        <v>Consumables</v>
      </c>
      <c r="J287" s="4" t="s">
        <v>14</v>
      </c>
      <c r="K287" s="4">
        <v>10</v>
      </c>
      <c r="L287" s="21">
        <v>70</v>
      </c>
      <c r="M287" s="29" cm="1">
        <f t="array" ref="M287">_xlfn.IFS(Invoices[[#This Row],[Document Number]]="Invoice", -Invoices[[#This Row],[Unit Price]], TRUE, Invoices[[#This Row],[Unit Price]])</f>
        <v>70</v>
      </c>
      <c r="N287" t="str" cm="1">
        <f t="array" ref="N287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87">
        <f>VLOOKUP(Invoices[[#This Row],[Part  '#]],Products[#All],4,FALSE)</f>
        <v>13.92</v>
      </c>
      <c r="P287" s="31">
        <f>Invoices[[#This Row],[Quantity]]*Invoices[[#This Row],[New Unit Proce ]]</f>
        <v>700</v>
      </c>
      <c r="Q287" s="31">
        <f>Invoices[[#This Row],[Quantity]]*Invoices[[#This Row],[Product Money ]]</f>
        <v>139.19999999999999</v>
      </c>
      <c r="R287" s="32">
        <f>Invoices[[#This Row],[Revenue]]-Invoices[[#This Row],[Cost]]</f>
        <v>560.79999999999995</v>
      </c>
      <c r="S287" s="40">
        <f>Invoices[[#This Row],[Profit]]/Invoices[[#This Row],[Revenue]]</f>
        <v>0.80114285714285705</v>
      </c>
    </row>
    <row r="288" spans="1:19" x14ac:dyDescent="0.35">
      <c r="A288" s="18" t="s">
        <v>9</v>
      </c>
      <c r="B288" s="8">
        <v>22892</v>
      </c>
      <c r="C288" s="14">
        <v>41487</v>
      </c>
      <c r="D288" s="8">
        <v>117</v>
      </c>
      <c r="E288" s="9" t="s">
        <v>18</v>
      </c>
      <c r="F288" s="33" t="str">
        <f>VLOOKUP(Invoices[[#This Row],[Customer Name]],Customers[[#All],[Customer Name]:[Type]],2,)</f>
        <v>Georgia</v>
      </c>
      <c r="G288" s="9" t="str">
        <f>VLOOKUP(Invoices[[#This Row],[Customer Name]],Customers[[#All],[Customer Name]:[Type]],3,)</f>
        <v>Automotive</v>
      </c>
      <c r="H288" s="4" t="s">
        <v>16</v>
      </c>
      <c r="I288" s="36" t="str">
        <f>VLOOKUP(Invoices[[#This Row],[Part  '#]],Products[[#All],[Part Number]:[Product Line]],3,)</f>
        <v>Consumables</v>
      </c>
      <c r="J288" s="4" t="s">
        <v>17</v>
      </c>
      <c r="K288" s="4">
        <v>10</v>
      </c>
      <c r="L288" s="21">
        <v>30</v>
      </c>
      <c r="M288" s="29" cm="1">
        <f t="array" ref="M288">_xlfn.IFS(Invoices[[#This Row],[Document Number]]="Invoice", -Invoices[[#This Row],[Unit Price]], TRUE, Invoices[[#This Row],[Unit Price]])</f>
        <v>30</v>
      </c>
      <c r="N288" t="str" cm="1">
        <f t="array" ref="N288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88">
        <f>VLOOKUP(Invoices[[#This Row],[Part  '#]],Products[#All],4,FALSE)</f>
        <v>6.9</v>
      </c>
      <c r="P288" s="31">
        <f>Invoices[[#This Row],[Quantity]]*Invoices[[#This Row],[New Unit Proce ]]</f>
        <v>300</v>
      </c>
      <c r="Q288" s="31">
        <f>Invoices[[#This Row],[Quantity]]*Invoices[[#This Row],[Product Money ]]</f>
        <v>69</v>
      </c>
      <c r="R288" s="32">
        <f>Invoices[[#This Row],[Revenue]]-Invoices[[#This Row],[Cost]]</f>
        <v>231</v>
      </c>
      <c r="S288" s="40">
        <f>Invoices[[#This Row],[Profit]]/Invoices[[#This Row],[Revenue]]</f>
        <v>0.77</v>
      </c>
    </row>
    <row r="289" spans="1:19" x14ac:dyDescent="0.35">
      <c r="A289" s="18" t="s">
        <v>9</v>
      </c>
      <c r="B289" s="8">
        <v>22893</v>
      </c>
      <c r="C289" s="14">
        <v>41487</v>
      </c>
      <c r="D289" s="8">
        <v>119</v>
      </c>
      <c r="E289" s="9" t="s">
        <v>76</v>
      </c>
      <c r="F289" s="33" t="str">
        <f>VLOOKUP(Invoices[[#This Row],[Customer Name]],Customers[[#All],[Customer Name]:[Type]],2,)</f>
        <v>Georgia</v>
      </c>
      <c r="G289" s="9" t="str">
        <f>VLOOKUP(Invoices[[#This Row],[Customer Name]],Customers[[#All],[Customer Name]:[Type]],3,)</f>
        <v>Financial</v>
      </c>
      <c r="H289" s="4" t="s">
        <v>66</v>
      </c>
      <c r="I289" s="36" t="str">
        <f>VLOOKUP(Invoices[[#This Row],[Part  '#]],Products[[#All],[Part Number]:[Product Line]],3,)</f>
        <v>Consumables</v>
      </c>
      <c r="J289" s="4" t="s">
        <v>67</v>
      </c>
      <c r="K289" s="4">
        <v>5</v>
      </c>
      <c r="L289" s="21">
        <v>100</v>
      </c>
      <c r="M289" s="29" cm="1">
        <f t="array" ref="M289">_xlfn.IFS(Invoices[[#This Row],[Document Number]]="Invoice", -Invoices[[#This Row],[Unit Price]], TRUE, Invoices[[#This Row],[Unit Price]])</f>
        <v>100</v>
      </c>
      <c r="N289" t="str" cm="1">
        <f t="array" ref="N289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289">
        <f>VLOOKUP(Invoices[[#This Row],[Part  '#]],Products[#All],4,FALSE)</f>
        <v>27.17</v>
      </c>
      <c r="P289" s="31">
        <f>Invoices[[#This Row],[Quantity]]*Invoices[[#This Row],[New Unit Proce ]]</f>
        <v>500</v>
      </c>
      <c r="Q289" s="31">
        <f>Invoices[[#This Row],[Quantity]]*Invoices[[#This Row],[Product Money ]]</f>
        <v>135.85000000000002</v>
      </c>
      <c r="R289" s="32">
        <f>Invoices[[#This Row],[Revenue]]-Invoices[[#This Row],[Cost]]</f>
        <v>364.15</v>
      </c>
      <c r="S289" s="40">
        <f>Invoices[[#This Row],[Profit]]/Invoices[[#This Row],[Revenue]]</f>
        <v>0.72829999999999995</v>
      </c>
    </row>
    <row r="290" spans="1:19" x14ac:dyDescent="0.35">
      <c r="A290" s="18" t="s">
        <v>9</v>
      </c>
      <c r="B290" s="8">
        <v>22893</v>
      </c>
      <c r="C290" s="14">
        <v>41487</v>
      </c>
      <c r="D290" s="8">
        <v>119</v>
      </c>
      <c r="E290" s="9" t="s">
        <v>76</v>
      </c>
      <c r="F290" s="33" t="str">
        <f>VLOOKUP(Invoices[[#This Row],[Customer Name]],Customers[[#All],[Customer Name]:[Type]],2,)</f>
        <v>Georgia</v>
      </c>
      <c r="G290" s="9" t="str">
        <f>VLOOKUP(Invoices[[#This Row],[Customer Name]],Customers[[#All],[Customer Name]:[Type]],3,)</f>
        <v>Financial</v>
      </c>
      <c r="H290" s="4" t="s">
        <v>68</v>
      </c>
      <c r="I290" s="36" t="str">
        <f>VLOOKUP(Invoices[[#This Row],[Part  '#]],Products[[#All],[Part Number]:[Product Line]],3,)</f>
        <v>Consumables</v>
      </c>
      <c r="J290" s="4" t="s">
        <v>69</v>
      </c>
      <c r="K290" s="4">
        <v>5</v>
      </c>
      <c r="L290" s="21">
        <v>140</v>
      </c>
      <c r="M290" s="29" cm="1">
        <f t="array" ref="M290">_xlfn.IFS(Invoices[[#This Row],[Document Number]]="Invoice", -Invoices[[#This Row],[Unit Price]], TRUE, Invoices[[#This Row],[Unit Price]])</f>
        <v>140</v>
      </c>
      <c r="N290" t="str" cm="1">
        <f t="array" ref="N290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290">
        <f>VLOOKUP(Invoices[[#This Row],[Part  '#]],Products[#All],4,FALSE)</f>
        <v>34.299999999999997</v>
      </c>
      <c r="P290" s="31">
        <f>Invoices[[#This Row],[Quantity]]*Invoices[[#This Row],[New Unit Proce ]]</f>
        <v>700</v>
      </c>
      <c r="Q290" s="31">
        <f>Invoices[[#This Row],[Quantity]]*Invoices[[#This Row],[Product Money ]]</f>
        <v>171.5</v>
      </c>
      <c r="R290" s="32">
        <f>Invoices[[#This Row],[Revenue]]-Invoices[[#This Row],[Cost]]</f>
        <v>528.5</v>
      </c>
      <c r="S290" s="40">
        <f>Invoices[[#This Row],[Profit]]/Invoices[[#This Row],[Revenue]]</f>
        <v>0.755</v>
      </c>
    </row>
    <row r="291" spans="1:19" x14ac:dyDescent="0.35">
      <c r="A291" s="18" t="s">
        <v>9</v>
      </c>
      <c r="B291" s="8">
        <v>22893</v>
      </c>
      <c r="C291" s="14">
        <v>41487</v>
      </c>
      <c r="D291" s="8">
        <v>119</v>
      </c>
      <c r="E291" s="9" t="s">
        <v>76</v>
      </c>
      <c r="F291" s="33" t="str">
        <f>VLOOKUP(Invoices[[#This Row],[Customer Name]],Customers[[#All],[Customer Name]:[Type]],2,)</f>
        <v>Georgia</v>
      </c>
      <c r="G291" s="9" t="str">
        <f>VLOOKUP(Invoices[[#This Row],[Customer Name]],Customers[[#All],[Customer Name]:[Type]],3,)</f>
        <v>Financial</v>
      </c>
      <c r="H291" s="4" t="s">
        <v>70</v>
      </c>
      <c r="I291" s="36" t="str">
        <f>VLOOKUP(Invoices[[#This Row],[Part  '#]],Products[[#All],[Part Number]:[Product Line]],3,)</f>
        <v>Consumables</v>
      </c>
      <c r="J291" s="4" t="s">
        <v>71</v>
      </c>
      <c r="K291" s="4">
        <v>50</v>
      </c>
      <c r="L291" s="21">
        <v>25</v>
      </c>
      <c r="M291" s="29" cm="1">
        <f t="array" ref="M291">_xlfn.IFS(Invoices[[#This Row],[Document Number]]="Invoice", -Invoices[[#This Row],[Unit Price]], TRUE, Invoices[[#This Row],[Unit Price]])</f>
        <v>25</v>
      </c>
      <c r="N291" t="str" cm="1">
        <f t="array" ref="N291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91">
        <f>VLOOKUP(Invoices[[#This Row],[Part  '#]],Products[#All],4,FALSE)</f>
        <v>5.16</v>
      </c>
      <c r="P291" s="31">
        <f>Invoices[[#This Row],[Quantity]]*Invoices[[#This Row],[New Unit Proce ]]</f>
        <v>1250</v>
      </c>
      <c r="Q291" s="31">
        <f>Invoices[[#This Row],[Quantity]]*Invoices[[#This Row],[Product Money ]]</f>
        <v>258</v>
      </c>
      <c r="R291" s="32">
        <f>Invoices[[#This Row],[Revenue]]-Invoices[[#This Row],[Cost]]</f>
        <v>992</v>
      </c>
      <c r="S291" s="40">
        <f>Invoices[[#This Row],[Profit]]/Invoices[[#This Row],[Revenue]]</f>
        <v>0.79359999999999997</v>
      </c>
    </row>
    <row r="292" spans="1:19" x14ac:dyDescent="0.35">
      <c r="A292" s="18" t="s">
        <v>9</v>
      </c>
      <c r="B292" s="8">
        <v>22893</v>
      </c>
      <c r="C292" s="14">
        <v>41487</v>
      </c>
      <c r="D292" s="8">
        <v>119</v>
      </c>
      <c r="E292" s="9" t="s">
        <v>76</v>
      </c>
      <c r="F292" s="33" t="str">
        <f>VLOOKUP(Invoices[[#This Row],[Customer Name]],Customers[[#All],[Customer Name]:[Type]],2,)</f>
        <v>Georgia</v>
      </c>
      <c r="G292" s="9" t="str">
        <f>VLOOKUP(Invoices[[#This Row],[Customer Name]],Customers[[#All],[Customer Name]:[Type]],3,)</f>
        <v>Financial</v>
      </c>
      <c r="H292" s="4" t="s">
        <v>58</v>
      </c>
      <c r="I292" s="36" t="str">
        <f>VLOOKUP(Invoices[[#This Row],[Part  '#]],Products[[#All],[Part Number]:[Product Line]],3,)</f>
        <v>Consumables</v>
      </c>
      <c r="J292" s="4" t="s">
        <v>59</v>
      </c>
      <c r="K292" s="4">
        <v>50</v>
      </c>
      <c r="L292" s="21">
        <v>24</v>
      </c>
      <c r="M292" s="29" cm="1">
        <f t="array" ref="M292">_xlfn.IFS(Invoices[[#This Row],[Document Number]]="Invoice", -Invoices[[#This Row],[Unit Price]], TRUE, Invoices[[#This Row],[Unit Price]])</f>
        <v>24</v>
      </c>
      <c r="N292" t="str" cm="1">
        <f t="array" ref="N292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92">
        <f>VLOOKUP(Invoices[[#This Row],[Part  '#]],Products[#All],4,FALSE)</f>
        <v>7.09</v>
      </c>
      <c r="P292" s="31">
        <f>Invoices[[#This Row],[Quantity]]*Invoices[[#This Row],[New Unit Proce ]]</f>
        <v>1200</v>
      </c>
      <c r="Q292" s="31">
        <f>Invoices[[#This Row],[Quantity]]*Invoices[[#This Row],[Product Money ]]</f>
        <v>354.5</v>
      </c>
      <c r="R292" s="32">
        <f>Invoices[[#This Row],[Revenue]]-Invoices[[#This Row],[Cost]]</f>
        <v>845.5</v>
      </c>
      <c r="S292" s="40">
        <f>Invoices[[#This Row],[Profit]]/Invoices[[#This Row],[Revenue]]</f>
        <v>0.70458333333333334</v>
      </c>
    </row>
    <row r="293" spans="1:19" x14ac:dyDescent="0.35">
      <c r="A293" s="18" t="s">
        <v>9</v>
      </c>
      <c r="B293" s="8">
        <v>22894</v>
      </c>
      <c r="C293" s="14">
        <v>41490</v>
      </c>
      <c r="D293" s="8">
        <v>111</v>
      </c>
      <c r="E293" s="9" t="s">
        <v>79</v>
      </c>
      <c r="F293" s="33" t="str">
        <f>VLOOKUP(Invoices[[#This Row],[Customer Name]],Customers[[#All],[Customer Name]:[Type]],2,)</f>
        <v>Alabama</v>
      </c>
      <c r="G293" s="9" t="str">
        <f>VLOOKUP(Invoices[[#This Row],[Customer Name]],Customers[[#All],[Customer Name]:[Type]],3,)</f>
        <v>Automotive</v>
      </c>
      <c r="H293" s="4" t="s">
        <v>80</v>
      </c>
      <c r="I293" s="36" t="str">
        <f>VLOOKUP(Invoices[[#This Row],[Part  '#]],Products[[#All],[Part Number]:[Product Line]],3,)</f>
        <v>Product</v>
      </c>
      <c r="J293" s="4" t="s">
        <v>81</v>
      </c>
      <c r="K293" s="4">
        <v>20</v>
      </c>
      <c r="L293" s="21">
        <v>300</v>
      </c>
      <c r="M293" s="29" cm="1">
        <f t="array" ref="M293">_xlfn.IFS(Invoices[[#This Row],[Document Number]]="Invoice", -Invoices[[#This Row],[Unit Price]], TRUE, Invoices[[#This Row],[Unit Price]])</f>
        <v>300</v>
      </c>
      <c r="N293" t="str" cm="1">
        <f t="array" ref="N293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293">
        <f>VLOOKUP(Invoices[[#This Row],[Part  '#]],Products[#All],4,FALSE)</f>
        <v>174.69</v>
      </c>
      <c r="P293" s="31">
        <f>Invoices[[#This Row],[Quantity]]*Invoices[[#This Row],[New Unit Proce ]]</f>
        <v>6000</v>
      </c>
      <c r="Q293" s="31">
        <f>Invoices[[#This Row],[Quantity]]*Invoices[[#This Row],[Product Money ]]</f>
        <v>3493.8</v>
      </c>
      <c r="R293" s="32">
        <f>Invoices[[#This Row],[Revenue]]-Invoices[[#This Row],[Cost]]</f>
        <v>2506.1999999999998</v>
      </c>
      <c r="S293" s="40">
        <f>Invoices[[#This Row],[Profit]]/Invoices[[#This Row],[Revenue]]</f>
        <v>0.41769999999999996</v>
      </c>
    </row>
    <row r="294" spans="1:19" x14ac:dyDescent="0.35">
      <c r="A294" s="18" t="s">
        <v>9</v>
      </c>
      <c r="B294" s="8">
        <v>22894</v>
      </c>
      <c r="C294" s="14">
        <v>41490</v>
      </c>
      <c r="D294" s="8">
        <v>111</v>
      </c>
      <c r="E294" s="9" t="s">
        <v>79</v>
      </c>
      <c r="F294" s="33" t="str">
        <f>VLOOKUP(Invoices[[#This Row],[Customer Name]],Customers[[#All],[Customer Name]:[Type]],2,)</f>
        <v>Alabama</v>
      </c>
      <c r="G294" s="9" t="str">
        <f>VLOOKUP(Invoices[[#This Row],[Customer Name]],Customers[[#All],[Customer Name]:[Type]],3,)</f>
        <v>Automotive</v>
      </c>
      <c r="H294" s="4" t="s">
        <v>82</v>
      </c>
      <c r="I294" s="36" t="str">
        <f>VLOOKUP(Invoices[[#This Row],[Part  '#]],Products[[#All],[Part Number]:[Product Line]],3,)</f>
        <v>Accessories</v>
      </c>
      <c r="J294" s="4" t="s">
        <v>83</v>
      </c>
      <c r="K294" s="4">
        <v>20</v>
      </c>
      <c r="L294" s="21">
        <v>20</v>
      </c>
      <c r="M294" s="29" cm="1">
        <f t="array" ref="M294">_xlfn.IFS(Invoices[[#This Row],[Document Number]]="Invoice", -Invoices[[#This Row],[Unit Price]], TRUE, Invoices[[#This Row],[Unit Price]])</f>
        <v>20</v>
      </c>
      <c r="N294" t="str" cm="1">
        <f t="array" ref="N294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94">
        <f>VLOOKUP(Invoices[[#This Row],[Part  '#]],Products[#All],4,FALSE)</f>
        <v>4.8</v>
      </c>
      <c r="P294" s="31">
        <f>Invoices[[#This Row],[Quantity]]*Invoices[[#This Row],[New Unit Proce ]]</f>
        <v>400</v>
      </c>
      <c r="Q294" s="31">
        <f>Invoices[[#This Row],[Quantity]]*Invoices[[#This Row],[Product Money ]]</f>
        <v>96</v>
      </c>
      <c r="R294" s="32">
        <f>Invoices[[#This Row],[Revenue]]-Invoices[[#This Row],[Cost]]</f>
        <v>304</v>
      </c>
      <c r="S294" s="40">
        <f>Invoices[[#This Row],[Profit]]/Invoices[[#This Row],[Revenue]]</f>
        <v>0.76</v>
      </c>
    </row>
    <row r="295" spans="1:19" x14ac:dyDescent="0.35">
      <c r="A295" s="18" t="s">
        <v>9</v>
      </c>
      <c r="B295" s="8">
        <v>22894</v>
      </c>
      <c r="C295" s="14">
        <v>41490</v>
      </c>
      <c r="D295" s="8">
        <v>111</v>
      </c>
      <c r="E295" s="9" t="s">
        <v>79</v>
      </c>
      <c r="F295" s="33" t="str">
        <f>VLOOKUP(Invoices[[#This Row],[Customer Name]],Customers[[#All],[Customer Name]:[Type]],2,)</f>
        <v>Alabama</v>
      </c>
      <c r="G295" s="9" t="str">
        <f>VLOOKUP(Invoices[[#This Row],[Customer Name]],Customers[[#All],[Customer Name]:[Type]],3,)</f>
        <v>Automotive</v>
      </c>
      <c r="H295" s="4" t="s">
        <v>25</v>
      </c>
      <c r="I295" s="36" t="str">
        <f>VLOOKUP(Invoices[[#This Row],[Part  '#]],Products[[#All],[Part Number]:[Product Line]],3,)</f>
        <v>Accessories</v>
      </c>
      <c r="J295" s="4" t="s">
        <v>26</v>
      </c>
      <c r="K295" s="4">
        <v>20</v>
      </c>
      <c r="L295" s="21">
        <v>20</v>
      </c>
      <c r="M295" s="29" cm="1">
        <f t="array" ref="M295">_xlfn.IFS(Invoices[[#This Row],[Document Number]]="Invoice", -Invoices[[#This Row],[Unit Price]], TRUE, Invoices[[#This Row],[Unit Price]])</f>
        <v>20</v>
      </c>
      <c r="N295" t="str" cm="1">
        <f t="array" ref="N295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95">
        <f>VLOOKUP(Invoices[[#This Row],[Part  '#]],Products[#All],4,FALSE)</f>
        <v>8.15</v>
      </c>
      <c r="P295" s="31">
        <f>Invoices[[#This Row],[Quantity]]*Invoices[[#This Row],[New Unit Proce ]]</f>
        <v>400</v>
      </c>
      <c r="Q295" s="31">
        <f>Invoices[[#This Row],[Quantity]]*Invoices[[#This Row],[Product Money ]]</f>
        <v>163</v>
      </c>
      <c r="R295" s="32">
        <f>Invoices[[#This Row],[Revenue]]-Invoices[[#This Row],[Cost]]</f>
        <v>237</v>
      </c>
      <c r="S295" s="40">
        <f>Invoices[[#This Row],[Profit]]/Invoices[[#This Row],[Revenue]]</f>
        <v>0.59250000000000003</v>
      </c>
    </row>
    <row r="296" spans="1:19" x14ac:dyDescent="0.35">
      <c r="A296" s="18" t="s">
        <v>9</v>
      </c>
      <c r="B296" s="8">
        <v>22894</v>
      </c>
      <c r="C296" s="14">
        <v>41490</v>
      </c>
      <c r="D296" s="8">
        <v>111</v>
      </c>
      <c r="E296" s="9" t="s">
        <v>79</v>
      </c>
      <c r="F296" s="33" t="str">
        <f>VLOOKUP(Invoices[[#This Row],[Customer Name]],Customers[[#All],[Customer Name]:[Type]],2,)</f>
        <v>Alabama</v>
      </c>
      <c r="G296" s="9" t="str">
        <f>VLOOKUP(Invoices[[#This Row],[Customer Name]],Customers[[#All],[Customer Name]:[Type]],3,)</f>
        <v>Automotive</v>
      </c>
      <c r="H296" s="4" t="s">
        <v>27</v>
      </c>
      <c r="I296" s="36" t="str">
        <f>VLOOKUP(Invoices[[#This Row],[Part  '#]],Products[[#All],[Part Number]:[Product Line]],3,)</f>
        <v>Accessories</v>
      </c>
      <c r="J296" s="4" t="s">
        <v>28</v>
      </c>
      <c r="K296" s="4">
        <v>20</v>
      </c>
      <c r="L296" s="21">
        <v>40</v>
      </c>
      <c r="M296" s="29" cm="1">
        <f t="array" ref="M296">_xlfn.IFS(Invoices[[#This Row],[Document Number]]="Invoice", -Invoices[[#This Row],[Unit Price]], TRUE, Invoices[[#This Row],[Unit Price]])</f>
        <v>40</v>
      </c>
      <c r="N296" t="str" cm="1">
        <f t="array" ref="N296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96">
        <f>VLOOKUP(Invoices[[#This Row],[Part  '#]],Products[#All],4,FALSE)</f>
        <v>12.33</v>
      </c>
      <c r="P296" s="31">
        <f>Invoices[[#This Row],[Quantity]]*Invoices[[#This Row],[New Unit Proce ]]</f>
        <v>800</v>
      </c>
      <c r="Q296" s="31">
        <f>Invoices[[#This Row],[Quantity]]*Invoices[[#This Row],[Product Money ]]</f>
        <v>246.6</v>
      </c>
      <c r="R296" s="32">
        <f>Invoices[[#This Row],[Revenue]]-Invoices[[#This Row],[Cost]]</f>
        <v>553.4</v>
      </c>
      <c r="S296" s="40">
        <f>Invoices[[#This Row],[Profit]]/Invoices[[#This Row],[Revenue]]</f>
        <v>0.69174999999999998</v>
      </c>
    </row>
    <row r="297" spans="1:19" x14ac:dyDescent="0.35">
      <c r="A297" s="18" t="s">
        <v>9</v>
      </c>
      <c r="B297" s="8">
        <v>22894</v>
      </c>
      <c r="C297" s="14">
        <v>41490</v>
      </c>
      <c r="D297" s="8">
        <v>111</v>
      </c>
      <c r="E297" s="9" t="s">
        <v>79</v>
      </c>
      <c r="F297" s="33" t="str">
        <f>VLOOKUP(Invoices[[#This Row],[Customer Name]],Customers[[#All],[Customer Name]:[Type]],2,)</f>
        <v>Alabama</v>
      </c>
      <c r="G297" s="9" t="str">
        <f>VLOOKUP(Invoices[[#This Row],[Customer Name]],Customers[[#All],[Customer Name]:[Type]],3,)</f>
        <v>Automotive</v>
      </c>
      <c r="H297" s="4" t="s">
        <v>84</v>
      </c>
      <c r="I297" s="36" t="str">
        <f>VLOOKUP(Invoices[[#This Row],[Part  '#]],Products[[#All],[Part Number]:[Product Line]],3,)</f>
        <v>Accessories</v>
      </c>
      <c r="J297" s="4" t="s">
        <v>85</v>
      </c>
      <c r="K297" s="4">
        <v>20</v>
      </c>
      <c r="L297" s="21">
        <v>250</v>
      </c>
      <c r="M297" s="29" cm="1">
        <f t="array" ref="M297">_xlfn.IFS(Invoices[[#This Row],[Document Number]]="Invoice", -Invoices[[#This Row],[Unit Price]], TRUE, Invoices[[#This Row],[Unit Price]])</f>
        <v>250</v>
      </c>
      <c r="N297" t="str" cm="1">
        <f t="array" ref="N297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297">
        <f>VLOOKUP(Invoices[[#This Row],[Part  '#]],Products[#All],4,FALSE)</f>
        <v>76.19</v>
      </c>
      <c r="P297" s="31">
        <f>Invoices[[#This Row],[Quantity]]*Invoices[[#This Row],[New Unit Proce ]]</f>
        <v>5000</v>
      </c>
      <c r="Q297" s="31">
        <f>Invoices[[#This Row],[Quantity]]*Invoices[[#This Row],[Product Money ]]</f>
        <v>1523.8</v>
      </c>
      <c r="R297" s="32">
        <f>Invoices[[#This Row],[Revenue]]-Invoices[[#This Row],[Cost]]</f>
        <v>3476.2</v>
      </c>
      <c r="S297" s="40">
        <f>Invoices[[#This Row],[Profit]]/Invoices[[#This Row],[Revenue]]</f>
        <v>0.69523999999999997</v>
      </c>
    </row>
    <row r="298" spans="1:19" x14ac:dyDescent="0.35">
      <c r="A298" s="18" t="s">
        <v>9</v>
      </c>
      <c r="B298" s="8">
        <v>22895</v>
      </c>
      <c r="C298" s="14">
        <v>41501</v>
      </c>
      <c r="D298" s="8">
        <v>109</v>
      </c>
      <c r="E298" s="9" t="s">
        <v>47</v>
      </c>
      <c r="F298" s="33" t="str">
        <f>VLOOKUP(Invoices[[#This Row],[Customer Name]],Customers[[#All],[Customer Name]:[Type]],2,)</f>
        <v>Georgia</v>
      </c>
      <c r="G298" s="9" t="str">
        <f>VLOOKUP(Invoices[[#This Row],[Customer Name]],Customers[[#All],[Customer Name]:[Type]],3,)</f>
        <v>Financial</v>
      </c>
      <c r="H298" s="4" t="s">
        <v>80</v>
      </c>
      <c r="I298" s="36" t="str">
        <f>VLOOKUP(Invoices[[#This Row],[Part  '#]],Products[[#All],[Part Number]:[Product Line]],3,)</f>
        <v>Product</v>
      </c>
      <c r="J298" s="4" t="s">
        <v>81</v>
      </c>
      <c r="K298" s="4">
        <v>1</v>
      </c>
      <c r="L298" s="21">
        <v>300</v>
      </c>
      <c r="M298" s="29" cm="1">
        <f t="array" ref="M298">_xlfn.IFS(Invoices[[#This Row],[Document Number]]="Invoice", -Invoices[[#This Row],[Unit Price]], TRUE, Invoices[[#This Row],[Unit Price]])</f>
        <v>300</v>
      </c>
      <c r="N298" t="str" cm="1">
        <f t="array" ref="N298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298">
        <f>VLOOKUP(Invoices[[#This Row],[Part  '#]],Products[#All],4,FALSE)</f>
        <v>174.69</v>
      </c>
      <c r="P298" s="31">
        <f>Invoices[[#This Row],[Quantity]]*Invoices[[#This Row],[New Unit Proce ]]</f>
        <v>300</v>
      </c>
      <c r="Q298" s="31">
        <f>Invoices[[#This Row],[Quantity]]*Invoices[[#This Row],[Product Money ]]</f>
        <v>174.69</v>
      </c>
      <c r="R298" s="32">
        <f>Invoices[[#This Row],[Revenue]]-Invoices[[#This Row],[Cost]]</f>
        <v>125.31</v>
      </c>
      <c r="S298" s="40">
        <f>Invoices[[#This Row],[Profit]]/Invoices[[#This Row],[Revenue]]</f>
        <v>0.41770000000000002</v>
      </c>
    </row>
    <row r="299" spans="1:19" x14ac:dyDescent="0.35">
      <c r="A299" s="18" t="s">
        <v>9</v>
      </c>
      <c r="B299" s="8">
        <v>22895</v>
      </c>
      <c r="C299" s="14">
        <v>41501</v>
      </c>
      <c r="D299" s="8">
        <v>109</v>
      </c>
      <c r="E299" s="9" t="s">
        <v>47</v>
      </c>
      <c r="F299" s="33" t="str">
        <f>VLOOKUP(Invoices[[#This Row],[Customer Name]],Customers[[#All],[Customer Name]:[Type]],2,)</f>
        <v>Georgia</v>
      </c>
      <c r="G299" s="9" t="str">
        <f>VLOOKUP(Invoices[[#This Row],[Customer Name]],Customers[[#All],[Customer Name]:[Type]],3,)</f>
        <v>Financial</v>
      </c>
      <c r="H299" s="4" t="s">
        <v>82</v>
      </c>
      <c r="I299" s="36" t="str">
        <f>VLOOKUP(Invoices[[#This Row],[Part  '#]],Products[[#All],[Part Number]:[Product Line]],3,)</f>
        <v>Accessories</v>
      </c>
      <c r="J299" s="4" t="s">
        <v>83</v>
      </c>
      <c r="K299" s="4">
        <v>1</v>
      </c>
      <c r="L299" s="21">
        <v>20</v>
      </c>
      <c r="M299" s="29" cm="1">
        <f t="array" ref="M299">_xlfn.IFS(Invoices[[#This Row],[Document Number]]="Invoice", -Invoices[[#This Row],[Unit Price]], TRUE, Invoices[[#This Row],[Unit Price]])</f>
        <v>20</v>
      </c>
      <c r="N299" t="str" cm="1">
        <f t="array" ref="N299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299">
        <f>VLOOKUP(Invoices[[#This Row],[Part  '#]],Products[#All],4,FALSE)</f>
        <v>4.8</v>
      </c>
      <c r="P299" s="31">
        <f>Invoices[[#This Row],[Quantity]]*Invoices[[#This Row],[New Unit Proce ]]</f>
        <v>20</v>
      </c>
      <c r="Q299" s="31">
        <f>Invoices[[#This Row],[Quantity]]*Invoices[[#This Row],[Product Money ]]</f>
        <v>4.8</v>
      </c>
      <c r="R299" s="32">
        <f>Invoices[[#This Row],[Revenue]]-Invoices[[#This Row],[Cost]]</f>
        <v>15.2</v>
      </c>
      <c r="S299" s="40">
        <f>Invoices[[#This Row],[Profit]]/Invoices[[#This Row],[Revenue]]</f>
        <v>0.76</v>
      </c>
    </row>
    <row r="300" spans="1:19" x14ac:dyDescent="0.35">
      <c r="A300" s="18" t="s">
        <v>9</v>
      </c>
      <c r="B300" s="8">
        <v>22895</v>
      </c>
      <c r="C300" s="14">
        <v>41501</v>
      </c>
      <c r="D300" s="8">
        <v>109</v>
      </c>
      <c r="E300" s="9" t="s">
        <v>47</v>
      </c>
      <c r="F300" s="33" t="str">
        <f>VLOOKUP(Invoices[[#This Row],[Customer Name]],Customers[[#All],[Customer Name]:[Type]],2,)</f>
        <v>Georgia</v>
      </c>
      <c r="G300" s="9" t="str">
        <f>VLOOKUP(Invoices[[#This Row],[Customer Name]],Customers[[#All],[Customer Name]:[Type]],3,)</f>
        <v>Financial</v>
      </c>
      <c r="H300" s="4" t="s">
        <v>36</v>
      </c>
      <c r="I300" s="36" t="str">
        <f>VLOOKUP(Invoices[[#This Row],[Part  '#]],Products[[#All],[Part Number]:[Product Line]],3,)</f>
        <v>Accessories</v>
      </c>
      <c r="J300" s="4" t="s">
        <v>37</v>
      </c>
      <c r="K300" s="4">
        <v>1</v>
      </c>
      <c r="L300" s="21">
        <v>30</v>
      </c>
      <c r="M300" s="29" cm="1">
        <f t="array" ref="M300">_xlfn.IFS(Invoices[[#This Row],[Document Number]]="Invoice", -Invoices[[#This Row],[Unit Price]], TRUE, Invoices[[#This Row],[Unit Price]])</f>
        <v>30</v>
      </c>
      <c r="N300" t="str" cm="1">
        <f t="array" ref="N300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00">
        <f>VLOOKUP(Invoices[[#This Row],[Part  '#]],Products[#All],4,FALSE)</f>
        <v>11.59</v>
      </c>
      <c r="P300" s="31">
        <f>Invoices[[#This Row],[Quantity]]*Invoices[[#This Row],[New Unit Proce ]]</f>
        <v>30</v>
      </c>
      <c r="Q300" s="31">
        <f>Invoices[[#This Row],[Quantity]]*Invoices[[#This Row],[Product Money ]]</f>
        <v>11.59</v>
      </c>
      <c r="R300" s="32">
        <f>Invoices[[#This Row],[Revenue]]-Invoices[[#This Row],[Cost]]</f>
        <v>18.41</v>
      </c>
      <c r="S300" s="40">
        <f>Invoices[[#This Row],[Profit]]/Invoices[[#This Row],[Revenue]]</f>
        <v>0.61366666666666669</v>
      </c>
    </row>
    <row r="301" spans="1:19" x14ac:dyDescent="0.35">
      <c r="A301" s="18" t="s">
        <v>9</v>
      </c>
      <c r="B301" s="8">
        <v>22895</v>
      </c>
      <c r="C301" s="14">
        <v>41501</v>
      </c>
      <c r="D301" s="8">
        <v>109</v>
      </c>
      <c r="E301" s="9" t="s">
        <v>47</v>
      </c>
      <c r="F301" s="33" t="str">
        <f>VLOOKUP(Invoices[[#This Row],[Customer Name]],Customers[[#All],[Customer Name]:[Type]],2,)</f>
        <v>Georgia</v>
      </c>
      <c r="G301" s="9" t="str">
        <f>VLOOKUP(Invoices[[#This Row],[Customer Name]],Customers[[#All],[Customer Name]:[Type]],3,)</f>
        <v>Financial</v>
      </c>
      <c r="H301" s="4" t="s">
        <v>42</v>
      </c>
      <c r="I301" s="36" t="str">
        <f>VLOOKUP(Invoices[[#This Row],[Part  '#]],Products[[#All],[Part Number]:[Product Line]],3,)</f>
        <v>Accessories</v>
      </c>
      <c r="J301" s="4" t="s">
        <v>43</v>
      </c>
      <c r="K301" s="4">
        <v>1</v>
      </c>
      <c r="L301" s="21">
        <v>60</v>
      </c>
      <c r="M301" s="29" cm="1">
        <f t="array" ref="M301">_xlfn.IFS(Invoices[[#This Row],[Document Number]]="Invoice", -Invoices[[#This Row],[Unit Price]], TRUE, Invoices[[#This Row],[Unit Price]])</f>
        <v>60</v>
      </c>
      <c r="N301" t="str" cm="1">
        <f t="array" ref="N301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01">
        <f>VLOOKUP(Invoices[[#This Row],[Part  '#]],Products[#All],4,FALSE)</f>
        <v>17.22</v>
      </c>
      <c r="P301" s="31">
        <f>Invoices[[#This Row],[Quantity]]*Invoices[[#This Row],[New Unit Proce ]]</f>
        <v>60</v>
      </c>
      <c r="Q301" s="31">
        <f>Invoices[[#This Row],[Quantity]]*Invoices[[#This Row],[Product Money ]]</f>
        <v>17.22</v>
      </c>
      <c r="R301" s="32">
        <f>Invoices[[#This Row],[Revenue]]-Invoices[[#This Row],[Cost]]</f>
        <v>42.78</v>
      </c>
      <c r="S301" s="40">
        <f>Invoices[[#This Row],[Profit]]/Invoices[[#This Row],[Revenue]]</f>
        <v>0.71299999999999997</v>
      </c>
    </row>
    <row r="302" spans="1:19" x14ac:dyDescent="0.35">
      <c r="A302" s="18" t="s">
        <v>9</v>
      </c>
      <c r="B302" s="8">
        <v>22896</v>
      </c>
      <c r="C302" s="14">
        <v>41501</v>
      </c>
      <c r="D302" s="8">
        <v>110</v>
      </c>
      <c r="E302" s="9" t="s">
        <v>52</v>
      </c>
      <c r="F302" s="33" t="str">
        <f>VLOOKUP(Invoices[[#This Row],[Customer Name]],Customers[[#All],[Customer Name]:[Type]],2,)</f>
        <v>Alabama</v>
      </c>
      <c r="G302" s="9" t="str">
        <f>VLOOKUP(Invoices[[#This Row],[Customer Name]],Customers[[#All],[Customer Name]:[Type]],3,)</f>
        <v>Automotive</v>
      </c>
      <c r="H302" s="4" t="s">
        <v>66</v>
      </c>
      <c r="I302" s="36" t="str">
        <f>VLOOKUP(Invoices[[#This Row],[Part  '#]],Products[[#All],[Part Number]:[Product Line]],3,)</f>
        <v>Consumables</v>
      </c>
      <c r="J302" s="4" t="s">
        <v>67</v>
      </c>
      <c r="K302" s="4">
        <v>10</v>
      </c>
      <c r="L302" s="21">
        <v>100</v>
      </c>
      <c r="M302" s="29" cm="1">
        <f t="array" ref="M302">_xlfn.IFS(Invoices[[#This Row],[Document Number]]="Invoice", -Invoices[[#This Row],[Unit Price]], TRUE, Invoices[[#This Row],[Unit Price]])</f>
        <v>100</v>
      </c>
      <c r="N302" t="str" cm="1">
        <f t="array" ref="N302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302">
        <f>VLOOKUP(Invoices[[#This Row],[Part  '#]],Products[#All],4,FALSE)</f>
        <v>27.17</v>
      </c>
      <c r="P302" s="31">
        <f>Invoices[[#This Row],[Quantity]]*Invoices[[#This Row],[New Unit Proce ]]</f>
        <v>1000</v>
      </c>
      <c r="Q302" s="31">
        <f>Invoices[[#This Row],[Quantity]]*Invoices[[#This Row],[Product Money ]]</f>
        <v>271.70000000000005</v>
      </c>
      <c r="R302" s="32">
        <f>Invoices[[#This Row],[Revenue]]-Invoices[[#This Row],[Cost]]</f>
        <v>728.3</v>
      </c>
      <c r="S302" s="40">
        <f>Invoices[[#This Row],[Profit]]/Invoices[[#This Row],[Revenue]]</f>
        <v>0.72829999999999995</v>
      </c>
    </row>
    <row r="303" spans="1:19" x14ac:dyDescent="0.35">
      <c r="A303" s="18" t="s">
        <v>9</v>
      </c>
      <c r="B303" s="8">
        <v>22896</v>
      </c>
      <c r="C303" s="14">
        <v>41501</v>
      </c>
      <c r="D303" s="8">
        <v>110</v>
      </c>
      <c r="E303" s="9" t="s">
        <v>52</v>
      </c>
      <c r="F303" s="33" t="str">
        <f>VLOOKUP(Invoices[[#This Row],[Customer Name]],Customers[[#All],[Customer Name]:[Type]],2,)</f>
        <v>Alabama</v>
      </c>
      <c r="G303" s="9" t="str">
        <f>VLOOKUP(Invoices[[#This Row],[Customer Name]],Customers[[#All],[Customer Name]:[Type]],3,)</f>
        <v>Automotive</v>
      </c>
      <c r="H303" s="4" t="s">
        <v>68</v>
      </c>
      <c r="I303" s="36" t="str">
        <f>VLOOKUP(Invoices[[#This Row],[Part  '#]],Products[[#All],[Part Number]:[Product Line]],3,)</f>
        <v>Consumables</v>
      </c>
      <c r="J303" s="4" t="s">
        <v>69</v>
      </c>
      <c r="K303" s="4">
        <v>10</v>
      </c>
      <c r="L303" s="21">
        <v>140</v>
      </c>
      <c r="M303" s="29" cm="1">
        <f t="array" ref="M303">_xlfn.IFS(Invoices[[#This Row],[Document Number]]="Invoice", -Invoices[[#This Row],[Unit Price]], TRUE, Invoices[[#This Row],[Unit Price]])</f>
        <v>140</v>
      </c>
      <c r="N303" t="str" cm="1">
        <f t="array" ref="N303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303">
        <f>VLOOKUP(Invoices[[#This Row],[Part  '#]],Products[#All],4,FALSE)</f>
        <v>34.299999999999997</v>
      </c>
      <c r="P303" s="31">
        <f>Invoices[[#This Row],[Quantity]]*Invoices[[#This Row],[New Unit Proce ]]</f>
        <v>1400</v>
      </c>
      <c r="Q303" s="31">
        <f>Invoices[[#This Row],[Quantity]]*Invoices[[#This Row],[Product Money ]]</f>
        <v>343</v>
      </c>
      <c r="R303" s="32">
        <f>Invoices[[#This Row],[Revenue]]-Invoices[[#This Row],[Cost]]</f>
        <v>1057</v>
      </c>
      <c r="S303" s="40">
        <f>Invoices[[#This Row],[Profit]]/Invoices[[#This Row],[Revenue]]</f>
        <v>0.755</v>
      </c>
    </row>
    <row r="304" spans="1:19" x14ac:dyDescent="0.35">
      <c r="A304" s="18" t="s">
        <v>9</v>
      </c>
      <c r="B304" s="8">
        <v>22896</v>
      </c>
      <c r="C304" s="14">
        <v>41501</v>
      </c>
      <c r="D304" s="8">
        <v>110</v>
      </c>
      <c r="E304" s="9" t="s">
        <v>52</v>
      </c>
      <c r="F304" s="33" t="str">
        <f>VLOOKUP(Invoices[[#This Row],[Customer Name]],Customers[[#All],[Customer Name]:[Type]],2,)</f>
        <v>Alabama</v>
      </c>
      <c r="G304" s="9" t="str">
        <f>VLOOKUP(Invoices[[#This Row],[Customer Name]],Customers[[#All],[Customer Name]:[Type]],3,)</f>
        <v>Automotive</v>
      </c>
      <c r="H304" s="4" t="s">
        <v>77</v>
      </c>
      <c r="I304" s="36" t="str">
        <f>VLOOKUP(Invoices[[#This Row],[Part  '#]],Products[[#All],[Part Number]:[Product Line]],3,)</f>
        <v>Consumables</v>
      </c>
      <c r="J304" s="4" t="s">
        <v>78</v>
      </c>
      <c r="K304" s="4">
        <v>24</v>
      </c>
      <c r="L304" s="21">
        <v>50</v>
      </c>
      <c r="M304" s="29" cm="1">
        <f t="array" ref="M304">_xlfn.IFS(Invoices[[#This Row],[Document Number]]="Invoice", -Invoices[[#This Row],[Unit Price]], TRUE, Invoices[[#This Row],[Unit Price]])</f>
        <v>50</v>
      </c>
      <c r="N304" t="str" cm="1">
        <f t="array" ref="N304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04">
        <f>VLOOKUP(Invoices[[#This Row],[Part  '#]],Products[#All],4,FALSE)</f>
        <v>11.67</v>
      </c>
      <c r="P304" s="31">
        <f>Invoices[[#This Row],[Quantity]]*Invoices[[#This Row],[New Unit Proce ]]</f>
        <v>1200</v>
      </c>
      <c r="Q304" s="31">
        <f>Invoices[[#This Row],[Quantity]]*Invoices[[#This Row],[Product Money ]]</f>
        <v>280.08</v>
      </c>
      <c r="R304" s="32">
        <f>Invoices[[#This Row],[Revenue]]-Invoices[[#This Row],[Cost]]</f>
        <v>919.92000000000007</v>
      </c>
      <c r="S304" s="40">
        <f>Invoices[[#This Row],[Profit]]/Invoices[[#This Row],[Revenue]]</f>
        <v>0.76660000000000006</v>
      </c>
    </row>
    <row r="305" spans="1:19" x14ac:dyDescent="0.35">
      <c r="A305" s="18" t="s">
        <v>9</v>
      </c>
      <c r="B305" s="8">
        <v>22896</v>
      </c>
      <c r="C305" s="14">
        <v>41501</v>
      </c>
      <c r="D305" s="8">
        <v>110</v>
      </c>
      <c r="E305" s="9" t="s">
        <v>52</v>
      </c>
      <c r="F305" s="33" t="str">
        <f>VLOOKUP(Invoices[[#This Row],[Customer Name]],Customers[[#All],[Customer Name]:[Type]],2,)</f>
        <v>Alabama</v>
      </c>
      <c r="G305" s="9" t="str">
        <f>VLOOKUP(Invoices[[#This Row],[Customer Name]],Customers[[#All],[Customer Name]:[Type]],3,)</f>
        <v>Automotive</v>
      </c>
      <c r="H305" s="4" t="s">
        <v>16</v>
      </c>
      <c r="I305" s="36" t="str">
        <f>VLOOKUP(Invoices[[#This Row],[Part  '#]],Products[[#All],[Part Number]:[Product Line]],3,)</f>
        <v>Consumables</v>
      </c>
      <c r="J305" s="4" t="s">
        <v>17</v>
      </c>
      <c r="K305" s="4">
        <v>24</v>
      </c>
      <c r="L305" s="21">
        <v>30</v>
      </c>
      <c r="M305" s="29" cm="1">
        <f t="array" ref="M305">_xlfn.IFS(Invoices[[#This Row],[Document Number]]="Invoice", -Invoices[[#This Row],[Unit Price]], TRUE, Invoices[[#This Row],[Unit Price]])</f>
        <v>30</v>
      </c>
      <c r="N305" t="str" cm="1">
        <f t="array" ref="N305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05">
        <f>VLOOKUP(Invoices[[#This Row],[Part  '#]],Products[#All],4,FALSE)</f>
        <v>6.9</v>
      </c>
      <c r="P305" s="31">
        <f>Invoices[[#This Row],[Quantity]]*Invoices[[#This Row],[New Unit Proce ]]</f>
        <v>720</v>
      </c>
      <c r="Q305" s="31">
        <f>Invoices[[#This Row],[Quantity]]*Invoices[[#This Row],[Product Money ]]</f>
        <v>165.60000000000002</v>
      </c>
      <c r="R305" s="32">
        <f>Invoices[[#This Row],[Revenue]]-Invoices[[#This Row],[Cost]]</f>
        <v>554.4</v>
      </c>
      <c r="S305" s="40">
        <f>Invoices[[#This Row],[Profit]]/Invoices[[#This Row],[Revenue]]</f>
        <v>0.77</v>
      </c>
    </row>
    <row r="306" spans="1:19" x14ac:dyDescent="0.35">
      <c r="A306" s="18" t="s">
        <v>9</v>
      </c>
      <c r="B306" s="8">
        <v>22897</v>
      </c>
      <c r="C306" s="14">
        <v>41518</v>
      </c>
      <c r="D306" s="8">
        <v>101</v>
      </c>
      <c r="E306" s="9" t="s">
        <v>20</v>
      </c>
      <c r="F306" s="33" t="str">
        <f>VLOOKUP(Invoices[[#This Row],[Customer Name]],Customers[[#All],[Customer Name]:[Type]],2,)</f>
        <v>Georgia</v>
      </c>
      <c r="G306" s="9" t="str">
        <f>VLOOKUP(Invoices[[#This Row],[Customer Name]],Customers[[#All],[Customer Name]:[Type]],3,)</f>
        <v>Automotive</v>
      </c>
      <c r="H306" s="4" t="s">
        <v>16</v>
      </c>
      <c r="I306" s="36" t="str">
        <f>VLOOKUP(Invoices[[#This Row],[Part  '#]],Products[[#All],[Part Number]:[Product Line]],3,)</f>
        <v>Consumables</v>
      </c>
      <c r="J306" s="4" t="s">
        <v>17</v>
      </c>
      <c r="K306" s="4">
        <v>250</v>
      </c>
      <c r="L306" s="21">
        <v>24</v>
      </c>
      <c r="M306" s="29" cm="1">
        <f t="array" ref="M306">_xlfn.IFS(Invoices[[#This Row],[Document Number]]="Invoice", -Invoices[[#This Row],[Unit Price]], TRUE, Invoices[[#This Row],[Unit Price]])</f>
        <v>24</v>
      </c>
      <c r="N306" t="str" cm="1">
        <f t="array" ref="N306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06">
        <f>VLOOKUP(Invoices[[#This Row],[Part  '#]],Products[#All],4,FALSE)</f>
        <v>6.9</v>
      </c>
      <c r="P306" s="31">
        <f>Invoices[[#This Row],[Quantity]]*Invoices[[#This Row],[New Unit Proce ]]</f>
        <v>6000</v>
      </c>
      <c r="Q306" s="31">
        <f>Invoices[[#This Row],[Quantity]]*Invoices[[#This Row],[Product Money ]]</f>
        <v>1725</v>
      </c>
      <c r="R306" s="32">
        <f>Invoices[[#This Row],[Revenue]]-Invoices[[#This Row],[Cost]]</f>
        <v>4275</v>
      </c>
      <c r="S306" s="40">
        <f>Invoices[[#This Row],[Profit]]/Invoices[[#This Row],[Revenue]]</f>
        <v>0.71250000000000002</v>
      </c>
    </row>
    <row r="307" spans="1:19" x14ac:dyDescent="0.35">
      <c r="A307" s="18" t="s">
        <v>9</v>
      </c>
      <c r="B307" s="8">
        <v>22897</v>
      </c>
      <c r="C307" s="14">
        <v>41518</v>
      </c>
      <c r="D307" s="8">
        <v>101</v>
      </c>
      <c r="E307" s="9" t="s">
        <v>20</v>
      </c>
      <c r="F307" s="33" t="str">
        <f>VLOOKUP(Invoices[[#This Row],[Customer Name]],Customers[[#All],[Customer Name]:[Type]],2,)</f>
        <v>Georgia</v>
      </c>
      <c r="G307" s="9" t="str">
        <f>VLOOKUP(Invoices[[#This Row],[Customer Name]],Customers[[#All],[Customer Name]:[Type]],3,)</f>
        <v>Automotive</v>
      </c>
      <c r="H307" s="4" t="s">
        <v>13</v>
      </c>
      <c r="I307" s="36" t="str">
        <f>VLOOKUP(Invoices[[#This Row],[Part  '#]],Products[[#All],[Part Number]:[Product Line]],3,)</f>
        <v>Consumables</v>
      </c>
      <c r="J307" s="4" t="s">
        <v>14</v>
      </c>
      <c r="K307" s="4">
        <v>25</v>
      </c>
      <c r="L307" s="21">
        <v>70</v>
      </c>
      <c r="M307" s="29" cm="1">
        <f t="array" ref="M307">_xlfn.IFS(Invoices[[#This Row],[Document Number]]="Invoice", -Invoices[[#This Row],[Unit Price]], TRUE, Invoices[[#This Row],[Unit Price]])</f>
        <v>70</v>
      </c>
      <c r="N307" t="str" cm="1">
        <f t="array" ref="N307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07">
        <f>VLOOKUP(Invoices[[#This Row],[Part  '#]],Products[#All],4,FALSE)</f>
        <v>13.92</v>
      </c>
      <c r="P307" s="31">
        <f>Invoices[[#This Row],[Quantity]]*Invoices[[#This Row],[New Unit Proce ]]</f>
        <v>1750</v>
      </c>
      <c r="Q307" s="31">
        <f>Invoices[[#This Row],[Quantity]]*Invoices[[#This Row],[Product Money ]]</f>
        <v>348</v>
      </c>
      <c r="R307" s="32">
        <f>Invoices[[#This Row],[Revenue]]-Invoices[[#This Row],[Cost]]</f>
        <v>1402</v>
      </c>
      <c r="S307" s="40">
        <f>Invoices[[#This Row],[Profit]]/Invoices[[#This Row],[Revenue]]</f>
        <v>0.80114285714285716</v>
      </c>
    </row>
    <row r="308" spans="1:19" x14ac:dyDescent="0.35">
      <c r="A308" s="18" t="s">
        <v>9</v>
      </c>
      <c r="B308" s="8">
        <v>22898</v>
      </c>
      <c r="C308" s="14">
        <v>41518</v>
      </c>
      <c r="D308" s="8">
        <v>103</v>
      </c>
      <c r="E308" s="9" t="s">
        <v>50</v>
      </c>
      <c r="F308" s="33" t="str">
        <f>VLOOKUP(Invoices[[#This Row],[Customer Name]],Customers[[#All],[Customer Name]:[Type]],2,)</f>
        <v>Florida</v>
      </c>
      <c r="G308" s="9" t="str">
        <f>VLOOKUP(Invoices[[#This Row],[Customer Name]],Customers[[#All],[Customer Name]:[Type]],3,)</f>
        <v>Financial</v>
      </c>
      <c r="H308" s="4" t="s">
        <v>13</v>
      </c>
      <c r="I308" s="36" t="str">
        <f>VLOOKUP(Invoices[[#This Row],[Part  '#]],Products[[#All],[Part Number]:[Product Line]],3,)</f>
        <v>Consumables</v>
      </c>
      <c r="J308" s="4" t="s">
        <v>14</v>
      </c>
      <c r="K308" s="4">
        <v>4</v>
      </c>
      <c r="L308" s="21">
        <v>70</v>
      </c>
      <c r="M308" s="29" cm="1">
        <f t="array" ref="M308">_xlfn.IFS(Invoices[[#This Row],[Document Number]]="Invoice", -Invoices[[#This Row],[Unit Price]], TRUE, Invoices[[#This Row],[Unit Price]])</f>
        <v>70</v>
      </c>
      <c r="N308" t="str" cm="1">
        <f t="array" ref="N308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08">
        <f>VLOOKUP(Invoices[[#This Row],[Part  '#]],Products[#All],4,FALSE)</f>
        <v>13.92</v>
      </c>
      <c r="P308" s="31">
        <f>Invoices[[#This Row],[Quantity]]*Invoices[[#This Row],[New Unit Proce ]]</f>
        <v>280</v>
      </c>
      <c r="Q308" s="31">
        <f>Invoices[[#This Row],[Quantity]]*Invoices[[#This Row],[Product Money ]]</f>
        <v>55.68</v>
      </c>
      <c r="R308" s="32">
        <f>Invoices[[#This Row],[Revenue]]-Invoices[[#This Row],[Cost]]</f>
        <v>224.32</v>
      </c>
      <c r="S308" s="40">
        <f>Invoices[[#This Row],[Profit]]/Invoices[[#This Row],[Revenue]]</f>
        <v>0.80114285714285716</v>
      </c>
    </row>
    <row r="309" spans="1:19" x14ac:dyDescent="0.35">
      <c r="A309" s="18" t="s">
        <v>9</v>
      </c>
      <c r="B309" s="8">
        <v>22898</v>
      </c>
      <c r="C309" s="14">
        <v>41518</v>
      </c>
      <c r="D309" s="8">
        <v>103</v>
      </c>
      <c r="E309" s="9" t="s">
        <v>50</v>
      </c>
      <c r="F309" s="33" t="str">
        <f>VLOOKUP(Invoices[[#This Row],[Customer Name]],Customers[[#All],[Customer Name]:[Type]],2,)</f>
        <v>Florida</v>
      </c>
      <c r="G309" s="9" t="str">
        <f>VLOOKUP(Invoices[[#This Row],[Customer Name]],Customers[[#All],[Customer Name]:[Type]],3,)</f>
        <v>Financial</v>
      </c>
      <c r="H309" s="4" t="s">
        <v>16</v>
      </c>
      <c r="I309" s="36" t="str">
        <f>VLOOKUP(Invoices[[#This Row],[Part  '#]],Products[[#All],[Part Number]:[Product Line]],3,)</f>
        <v>Consumables</v>
      </c>
      <c r="J309" s="4" t="s">
        <v>17</v>
      </c>
      <c r="K309" s="4">
        <v>4</v>
      </c>
      <c r="L309" s="21">
        <v>30</v>
      </c>
      <c r="M309" s="29" cm="1">
        <f t="array" ref="M309">_xlfn.IFS(Invoices[[#This Row],[Document Number]]="Invoice", -Invoices[[#This Row],[Unit Price]], TRUE, Invoices[[#This Row],[Unit Price]])</f>
        <v>30</v>
      </c>
      <c r="N309" t="str" cm="1">
        <f t="array" ref="N309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09">
        <f>VLOOKUP(Invoices[[#This Row],[Part  '#]],Products[#All],4,FALSE)</f>
        <v>6.9</v>
      </c>
      <c r="P309" s="31">
        <f>Invoices[[#This Row],[Quantity]]*Invoices[[#This Row],[New Unit Proce ]]</f>
        <v>120</v>
      </c>
      <c r="Q309" s="31">
        <f>Invoices[[#This Row],[Quantity]]*Invoices[[#This Row],[Product Money ]]</f>
        <v>27.6</v>
      </c>
      <c r="R309" s="32">
        <f>Invoices[[#This Row],[Revenue]]-Invoices[[#This Row],[Cost]]</f>
        <v>92.4</v>
      </c>
      <c r="S309" s="40">
        <f>Invoices[[#This Row],[Profit]]/Invoices[[#This Row],[Revenue]]</f>
        <v>0.77</v>
      </c>
    </row>
    <row r="310" spans="1:19" x14ac:dyDescent="0.35">
      <c r="A310" s="18" t="s">
        <v>9</v>
      </c>
      <c r="B310" s="8">
        <v>22899</v>
      </c>
      <c r="C310" s="14">
        <v>41518</v>
      </c>
      <c r="D310" s="8">
        <v>105</v>
      </c>
      <c r="E310" s="9" t="s">
        <v>60</v>
      </c>
      <c r="F310" s="33" t="str">
        <f>VLOOKUP(Invoices[[#This Row],[Customer Name]],Customers[[#All],[Customer Name]:[Type]],2,)</f>
        <v>South Carolina</v>
      </c>
      <c r="G310" s="9" t="str">
        <f>VLOOKUP(Invoices[[#This Row],[Customer Name]],Customers[[#All],[Customer Name]:[Type]],3,)</f>
        <v>Automotive</v>
      </c>
      <c r="H310" s="4" t="s">
        <v>16</v>
      </c>
      <c r="I310" s="36" t="str">
        <f>VLOOKUP(Invoices[[#This Row],[Part  '#]],Products[[#All],[Part Number]:[Product Line]],3,)</f>
        <v>Consumables</v>
      </c>
      <c r="J310" s="4" t="s">
        <v>17</v>
      </c>
      <c r="K310" s="4">
        <v>120</v>
      </c>
      <c r="L310" s="21">
        <v>24</v>
      </c>
      <c r="M310" s="29" cm="1">
        <f t="array" ref="M310">_xlfn.IFS(Invoices[[#This Row],[Document Number]]="Invoice", -Invoices[[#This Row],[Unit Price]], TRUE, Invoices[[#This Row],[Unit Price]])</f>
        <v>24</v>
      </c>
      <c r="N310" t="str" cm="1">
        <f t="array" ref="N310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10">
        <f>VLOOKUP(Invoices[[#This Row],[Part  '#]],Products[#All],4,FALSE)</f>
        <v>6.9</v>
      </c>
      <c r="P310" s="31">
        <f>Invoices[[#This Row],[Quantity]]*Invoices[[#This Row],[New Unit Proce ]]</f>
        <v>2880</v>
      </c>
      <c r="Q310" s="31">
        <f>Invoices[[#This Row],[Quantity]]*Invoices[[#This Row],[Product Money ]]</f>
        <v>828</v>
      </c>
      <c r="R310" s="32">
        <f>Invoices[[#This Row],[Revenue]]-Invoices[[#This Row],[Cost]]</f>
        <v>2052</v>
      </c>
      <c r="S310" s="40">
        <f>Invoices[[#This Row],[Profit]]/Invoices[[#This Row],[Revenue]]</f>
        <v>0.71250000000000002</v>
      </c>
    </row>
    <row r="311" spans="1:19" x14ac:dyDescent="0.35">
      <c r="A311" s="18" t="s">
        <v>9</v>
      </c>
      <c r="B311" s="8">
        <v>22899</v>
      </c>
      <c r="C311" s="14">
        <v>41518</v>
      </c>
      <c r="D311" s="8">
        <v>105</v>
      </c>
      <c r="E311" s="9" t="s">
        <v>60</v>
      </c>
      <c r="F311" s="33" t="str">
        <f>VLOOKUP(Invoices[[#This Row],[Customer Name]],Customers[[#All],[Customer Name]:[Type]],2,)</f>
        <v>South Carolina</v>
      </c>
      <c r="G311" s="9" t="str">
        <f>VLOOKUP(Invoices[[#This Row],[Customer Name]],Customers[[#All],[Customer Name]:[Type]],3,)</f>
        <v>Automotive</v>
      </c>
      <c r="H311" s="4" t="s">
        <v>13</v>
      </c>
      <c r="I311" s="36" t="str">
        <f>VLOOKUP(Invoices[[#This Row],[Part  '#]],Products[[#All],[Part Number]:[Product Line]],3,)</f>
        <v>Consumables</v>
      </c>
      <c r="J311" s="4" t="s">
        <v>14</v>
      </c>
      <c r="K311" s="4">
        <v>50</v>
      </c>
      <c r="L311" s="21">
        <v>70</v>
      </c>
      <c r="M311" s="29" cm="1">
        <f t="array" ref="M311">_xlfn.IFS(Invoices[[#This Row],[Document Number]]="Invoice", -Invoices[[#This Row],[Unit Price]], TRUE, Invoices[[#This Row],[Unit Price]])</f>
        <v>70</v>
      </c>
      <c r="N311" t="str" cm="1">
        <f t="array" ref="N311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11">
        <f>VLOOKUP(Invoices[[#This Row],[Part  '#]],Products[#All],4,FALSE)</f>
        <v>13.92</v>
      </c>
      <c r="P311" s="31">
        <f>Invoices[[#This Row],[Quantity]]*Invoices[[#This Row],[New Unit Proce ]]</f>
        <v>3500</v>
      </c>
      <c r="Q311" s="31">
        <f>Invoices[[#This Row],[Quantity]]*Invoices[[#This Row],[Product Money ]]</f>
        <v>696</v>
      </c>
      <c r="R311" s="32">
        <f>Invoices[[#This Row],[Revenue]]-Invoices[[#This Row],[Cost]]</f>
        <v>2804</v>
      </c>
      <c r="S311" s="40">
        <f>Invoices[[#This Row],[Profit]]/Invoices[[#This Row],[Revenue]]</f>
        <v>0.80114285714285716</v>
      </c>
    </row>
    <row r="312" spans="1:19" x14ac:dyDescent="0.35">
      <c r="A312" s="18" t="s">
        <v>9</v>
      </c>
      <c r="B312" s="8">
        <v>22900</v>
      </c>
      <c r="C312" s="14">
        <v>41518</v>
      </c>
      <c r="D312" s="8">
        <v>106</v>
      </c>
      <c r="E312" s="9" t="s">
        <v>10</v>
      </c>
      <c r="F312" s="33" t="str">
        <f>VLOOKUP(Invoices[[#This Row],[Customer Name]],Customers[[#All],[Customer Name]:[Type]],2,)</f>
        <v>Tennessee</v>
      </c>
      <c r="G312" s="9" t="str">
        <f>VLOOKUP(Invoices[[#This Row],[Customer Name]],Customers[[#All],[Customer Name]:[Type]],3,)</f>
        <v>Automotive</v>
      </c>
      <c r="H312" s="4" t="s">
        <v>11</v>
      </c>
      <c r="I312" s="36" t="str">
        <f>VLOOKUP(Invoices[[#This Row],[Part  '#]],Products[[#All],[Part Number]:[Product Line]],3,)</f>
        <v>Consumables</v>
      </c>
      <c r="J312" s="4" t="s">
        <v>12</v>
      </c>
      <c r="K312" s="4">
        <v>80</v>
      </c>
      <c r="L312" s="21">
        <v>18</v>
      </c>
      <c r="M312" s="29" cm="1">
        <f t="array" ref="M312">_xlfn.IFS(Invoices[[#This Row],[Document Number]]="Invoice", -Invoices[[#This Row],[Unit Price]], TRUE, Invoices[[#This Row],[Unit Price]])</f>
        <v>18</v>
      </c>
      <c r="N312" t="str" cm="1">
        <f t="array" ref="N312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12">
        <f>VLOOKUP(Invoices[[#This Row],[Part  '#]],Products[#All],4,FALSE)</f>
        <v>4.58</v>
      </c>
      <c r="P312" s="31">
        <f>Invoices[[#This Row],[Quantity]]*Invoices[[#This Row],[New Unit Proce ]]</f>
        <v>1440</v>
      </c>
      <c r="Q312" s="31">
        <f>Invoices[[#This Row],[Quantity]]*Invoices[[#This Row],[Product Money ]]</f>
        <v>366.4</v>
      </c>
      <c r="R312" s="32">
        <f>Invoices[[#This Row],[Revenue]]-Invoices[[#This Row],[Cost]]</f>
        <v>1073.5999999999999</v>
      </c>
      <c r="S312" s="40">
        <f>Invoices[[#This Row],[Profit]]/Invoices[[#This Row],[Revenue]]</f>
        <v>0.74555555555555553</v>
      </c>
    </row>
    <row r="313" spans="1:19" x14ac:dyDescent="0.35">
      <c r="A313" s="18" t="s">
        <v>9</v>
      </c>
      <c r="B313" s="8">
        <v>22900</v>
      </c>
      <c r="C313" s="14">
        <v>41518</v>
      </c>
      <c r="D313" s="8">
        <v>106</v>
      </c>
      <c r="E313" s="9" t="s">
        <v>10</v>
      </c>
      <c r="F313" s="33" t="str">
        <f>VLOOKUP(Invoices[[#This Row],[Customer Name]],Customers[[#All],[Customer Name]:[Type]],2,)</f>
        <v>Tennessee</v>
      </c>
      <c r="G313" s="9" t="str">
        <f>VLOOKUP(Invoices[[#This Row],[Customer Name]],Customers[[#All],[Customer Name]:[Type]],3,)</f>
        <v>Automotive</v>
      </c>
      <c r="H313" s="4" t="s">
        <v>13</v>
      </c>
      <c r="I313" s="36" t="str">
        <f>VLOOKUP(Invoices[[#This Row],[Part  '#]],Products[[#All],[Part Number]:[Product Line]],3,)</f>
        <v>Consumables</v>
      </c>
      <c r="J313" s="4" t="s">
        <v>14</v>
      </c>
      <c r="K313" s="4">
        <v>20</v>
      </c>
      <c r="L313" s="21">
        <v>70</v>
      </c>
      <c r="M313" s="29" cm="1">
        <f t="array" ref="M313">_xlfn.IFS(Invoices[[#This Row],[Document Number]]="Invoice", -Invoices[[#This Row],[Unit Price]], TRUE, Invoices[[#This Row],[Unit Price]])</f>
        <v>70</v>
      </c>
      <c r="N313" t="str" cm="1">
        <f t="array" ref="N313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13">
        <f>VLOOKUP(Invoices[[#This Row],[Part  '#]],Products[#All],4,FALSE)</f>
        <v>13.92</v>
      </c>
      <c r="P313" s="31">
        <f>Invoices[[#This Row],[Quantity]]*Invoices[[#This Row],[New Unit Proce ]]</f>
        <v>1400</v>
      </c>
      <c r="Q313" s="31">
        <f>Invoices[[#This Row],[Quantity]]*Invoices[[#This Row],[Product Money ]]</f>
        <v>278.39999999999998</v>
      </c>
      <c r="R313" s="32">
        <f>Invoices[[#This Row],[Revenue]]-Invoices[[#This Row],[Cost]]</f>
        <v>1121.5999999999999</v>
      </c>
      <c r="S313" s="40">
        <f>Invoices[[#This Row],[Profit]]/Invoices[[#This Row],[Revenue]]</f>
        <v>0.80114285714285705</v>
      </c>
    </row>
    <row r="314" spans="1:19" x14ac:dyDescent="0.35">
      <c r="A314" s="18" t="s">
        <v>9</v>
      </c>
      <c r="B314" s="8">
        <v>22901</v>
      </c>
      <c r="C314" s="14">
        <v>41518</v>
      </c>
      <c r="D314" s="8">
        <v>107</v>
      </c>
      <c r="E314" s="9" t="s">
        <v>15</v>
      </c>
      <c r="F314" s="33" t="str">
        <f>VLOOKUP(Invoices[[#This Row],[Customer Name]],Customers[[#All],[Customer Name]:[Type]],2,)</f>
        <v>Georgia</v>
      </c>
      <c r="G314" s="9" t="str">
        <f>VLOOKUP(Invoices[[#This Row],[Customer Name]],Customers[[#All],[Customer Name]:[Type]],3,)</f>
        <v>Financial</v>
      </c>
      <c r="H314" s="4" t="s">
        <v>16</v>
      </c>
      <c r="I314" s="36" t="str">
        <f>VLOOKUP(Invoices[[#This Row],[Part  '#]],Products[[#All],[Part Number]:[Product Line]],3,)</f>
        <v>Consumables</v>
      </c>
      <c r="J314" s="4" t="s">
        <v>17</v>
      </c>
      <c r="K314" s="4">
        <v>10</v>
      </c>
      <c r="L314" s="21">
        <v>30</v>
      </c>
      <c r="M314" s="29" cm="1">
        <f t="array" ref="M314">_xlfn.IFS(Invoices[[#This Row],[Document Number]]="Invoice", -Invoices[[#This Row],[Unit Price]], TRUE, Invoices[[#This Row],[Unit Price]])</f>
        <v>30</v>
      </c>
      <c r="N314" t="str" cm="1">
        <f t="array" ref="N314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14">
        <f>VLOOKUP(Invoices[[#This Row],[Part  '#]],Products[#All],4,FALSE)</f>
        <v>6.9</v>
      </c>
      <c r="P314" s="31">
        <f>Invoices[[#This Row],[Quantity]]*Invoices[[#This Row],[New Unit Proce ]]</f>
        <v>300</v>
      </c>
      <c r="Q314" s="31">
        <f>Invoices[[#This Row],[Quantity]]*Invoices[[#This Row],[Product Money ]]</f>
        <v>69</v>
      </c>
      <c r="R314" s="32">
        <f>Invoices[[#This Row],[Revenue]]-Invoices[[#This Row],[Cost]]</f>
        <v>231</v>
      </c>
      <c r="S314" s="40">
        <f>Invoices[[#This Row],[Profit]]/Invoices[[#This Row],[Revenue]]</f>
        <v>0.77</v>
      </c>
    </row>
    <row r="315" spans="1:19" x14ac:dyDescent="0.35">
      <c r="A315" s="18" t="s">
        <v>9</v>
      </c>
      <c r="B315" s="8">
        <v>22901</v>
      </c>
      <c r="C315" s="14">
        <v>41518</v>
      </c>
      <c r="D315" s="8">
        <v>107</v>
      </c>
      <c r="E315" s="9" t="s">
        <v>15</v>
      </c>
      <c r="F315" s="33" t="str">
        <f>VLOOKUP(Invoices[[#This Row],[Customer Name]],Customers[[#All],[Customer Name]:[Type]],2,)</f>
        <v>Georgia</v>
      </c>
      <c r="G315" s="9" t="str">
        <f>VLOOKUP(Invoices[[#This Row],[Customer Name]],Customers[[#All],[Customer Name]:[Type]],3,)</f>
        <v>Financial</v>
      </c>
      <c r="H315" s="4" t="s">
        <v>13</v>
      </c>
      <c r="I315" s="36" t="str">
        <f>VLOOKUP(Invoices[[#This Row],[Part  '#]],Products[[#All],[Part Number]:[Product Line]],3,)</f>
        <v>Consumables</v>
      </c>
      <c r="J315" s="4" t="s">
        <v>14</v>
      </c>
      <c r="K315" s="4">
        <v>2</v>
      </c>
      <c r="L315" s="21">
        <v>70</v>
      </c>
      <c r="M315" s="29" cm="1">
        <f t="array" ref="M315">_xlfn.IFS(Invoices[[#This Row],[Document Number]]="Invoice", -Invoices[[#This Row],[Unit Price]], TRUE, Invoices[[#This Row],[Unit Price]])</f>
        <v>70</v>
      </c>
      <c r="N315" t="str" cm="1">
        <f t="array" ref="N315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15">
        <f>VLOOKUP(Invoices[[#This Row],[Part  '#]],Products[#All],4,FALSE)</f>
        <v>13.92</v>
      </c>
      <c r="P315" s="31">
        <f>Invoices[[#This Row],[Quantity]]*Invoices[[#This Row],[New Unit Proce ]]</f>
        <v>140</v>
      </c>
      <c r="Q315" s="31">
        <f>Invoices[[#This Row],[Quantity]]*Invoices[[#This Row],[Product Money ]]</f>
        <v>27.84</v>
      </c>
      <c r="R315" s="32">
        <f>Invoices[[#This Row],[Revenue]]-Invoices[[#This Row],[Cost]]</f>
        <v>112.16</v>
      </c>
      <c r="S315" s="40">
        <f>Invoices[[#This Row],[Profit]]/Invoices[[#This Row],[Revenue]]</f>
        <v>0.80114285714285716</v>
      </c>
    </row>
    <row r="316" spans="1:19" x14ac:dyDescent="0.35">
      <c r="A316" s="18" t="s">
        <v>9</v>
      </c>
      <c r="B316" s="8">
        <v>22902</v>
      </c>
      <c r="C316" s="14">
        <v>41518</v>
      </c>
      <c r="D316" s="8">
        <v>108</v>
      </c>
      <c r="E316" s="9" t="s">
        <v>53</v>
      </c>
      <c r="F316" s="33" t="str">
        <f>VLOOKUP(Invoices[[#This Row],[Customer Name]],Customers[[#All],[Customer Name]:[Type]],2,)</f>
        <v>Florida</v>
      </c>
      <c r="G316" s="9" t="str">
        <f>VLOOKUP(Invoices[[#This Row],[Customer Name]],Customers[[#All],[Customer Name]:[Type]],3,)</f>
        <v>Financial</v>
      </c>
      <c r="H316" s="4" t="s">
        <v>66</v>
      </c>
      <c r="I316" s="36" t="str">
        <f>VLOOKUP(Invoices[[#This Row],[Part  '#]],Products[[#All],[Part Number]:[Product Line]],3,)</f>
        <v>Consumables</v>
      </c>
      <c r="J316" s="4" t="s">
        <v>67</v>
      </c>
      <c r="K316" s="4">
        <v>20</v>
      </c>
      <c r="L316" s="21">
        <v>100</v>
      </c>
      <c r="M316" s="29" cm="1">
        <f t="array" ref="M316">_xlfn.IFS(Invoices[[#This Row],[Document Number]]="Invoice", -Invoices[[#This Row],[Unit Price]], TRUE, Invoices[[#This Row],[Unit Price]])</f>
        <v>100</v>
      </c>
      <c r="N316" t="str" cm="1">
        <f t="array" ref="N316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316">
        <f>VLOOKUP(Invoices[[#This Row],[Part  '#]],Products[#All],4,FALSE)</f>
        <v>27.17</v>
      </c>
      <c r="P316" s="31">
        <f>Invoices[[#This Row],[Quantity]]*Invoices[[#This Row],[New Unit Proce ]]</f>
        <v>2000</v>
      </c>
      <c r="Q316" s="31">
        <f>Invoices[[#This Row],[Quantity]]*Invoices[[#This Row],[Product Money ]]</f>
        <v>543.40000000000009</v>
      </c>
      <c r="R316" s="32">
        <f>Invoices[[#This Row],[Revenue]]-Invoices[[#This Row],[Cost]]</f>
        <v>1456.6</v>
      </c>
      <c r="S316" s="40">
        <f>Invoices[[#This Row],[Profit]]/Invoices[[#This Row],[Revenue]]</f>
        <v>0.72829999999999995</v>
      </c>
    </row>
    <row r="317" spans="1:19" x14ac:dyDescent="0.35">
      <c r="A317" s="18" t="s">
        <v>9</v>
      </c>
      <c r="B317" s="8">
        <v>22902</v>
      </c>
      <c r="C317" s="14">
        <v>41518</v>
      </c>
      <c r="D317" s="8">
        <v>108</v>
      </c>
      <c r="E317" s="9" t="s">
        <v>53</v>
      </c>
      <c r="F317" s="33" t="str">
        <f>VLOOKUP(Invoices[[#This Row],[Customer Name]],Customers[[#All],[Customer Name]:[Type]],2,)</f>
        <v>Florida</v>
      </c>
      <c r="G317" s="9" t="str">
        <f>VLOOKUP(Invoices[[#This Row],[Customer Name]],Customers[[#All],[Customer Name]:[Type]],3,)</f>
        <v>Financial</v>
      </c>
      <c r="H317" s="4" t="s">
        <v>68</v>
      </c>
      <c r="I317" s="36" t="str">
        <f>VLOOKUP(Invoices[[#This Row],[Part  '#]],Products[[#All],[Part Number]:[Product Line]],3,)</f>
        <v>Consumables</v>
      </c>
      <c r="J317" s="4" t="s">
        <v>69</v>
      </c>
      <c r="K317" s="4">
        <v>20</v>
      </c>
      <c r="L317" s="21">
        <v>140</v>
      </c>
      <c r="M317" s="29" cm="1">
        <f t="array" ref="M317">_xlfn.IFS(Invoices[[#This Row],[Document Number]]="Invoice", -Invoices[[#This Row],[Unit Price]], TRUE, Invoices[[#This Row],[Unit Price]])</f>
        <v>140</v>
      </c>
      <c r="N317" t="str" cm="1">
        <f t="array" ref="N317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317">
        <f>VLOOKUP(Invoices[[#This Row],[Part  '#]],Products[#All],4,FALSE)</f>
        <v>34.299999999999997</v>
      </c>
      <c r="P317" s="31">
        <f>Invoices[[#This Row],[Quantity]]*Invoices[[#This Row],[New Unit Proce ]]</f>
        <v>2800</v>
      </c>
      <c r="Q317" s="31">
        <f>Invoices[[#This Row],[Quantity]]*Invoices[[#This Row],[Product Money ]]</f>
        <v>686</v>
      </c>
      <c r="R317" s="32">
        <f>Invoices[[#This Row],[Revenue]]-Invoices[[#This Row],[Cost]]</f>
        <v>2114</v>
      </c>
      <c r="S317" s="40">
        <f>Invoices[[#This Row],[Profit]]/Invoices[[#This Row],[Revenue]]</f>
        <v>0.755</v>
      </c>
    </row>
    <row r="318" spans="1:19" x14ac:dyDescent="0.35">
      <c r="A318" s="18" t="s">
        <v>9</v>
      </c>
      <c r="B318" s="8">
        <v>22902</v>
      </c>
      <c r="C318" s="14">
        <v>41518</v>
      </c>
      <c r="D318" s="8">
        <v>108</v>
      </c>
      <c r="E318" s="9" t="s">
        <v>53</v>
      </c>
      <c r="F318" s="33" t="str">
        <f>VLOOKUP(Invoices[[#This Row],[Customer Name]],Customers[[#All],[Customer Name]:[Type]],2,)</f>
        <v>Florida</v>
      </c>
      <c r="G318" s="9" t="str">
        <f>VLOOKUP(Invoices[[#This Row],[Customer Name]],Customers[[#All],[Customer Name]:[Type]],3,)</f>
        <v>Financial</v>
      </c>
      <c r="H318" s="4" t="s">
        <v>58</v>
      </c>
      <c r="I318" s="36" t="str">
        <f>VLOOKUP(Invoices[[#This Row],[Part  '#]],Products[[#All],[Part Number]:[Product Line]],3,)</f>
        <v>Consumables</v>
      </c>
      <c r="J318" s="4" t="s">
        <v>59</v>
      </c>
      <c r="K318" s="4">
        <v>100</v>
      </c>
      <c r="L318" s="21">
        <v>19.200000000000003</v>
      </c>
      <c r="M318" s="29" cm="1">
        <f t="array" ref="M318">_xlfn.IFS(Invoices[[#This Row],[Document Number]]="Invoice", -Invoices[[#This Row],[Unit Price]], TRUE, Invoices[[#This Row],[Unit Price]])</f>
        <v>19.200000000000003</v>
      </c>
      <c r="N318" t="str" cm="1">
        <f t="array" ref="N318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18">
        <f>VLOOKUP(Invoices[[#This Row],[Part  '#]],Products[#All],4,FALSE)</f>
        <v>7.09</v>
      </c>
      <c r="P318" s="31">
        <f>Invoices[[#This Row],[Quantity]]*Invoices[[#This Row],[New Unit Proce ]]</f>
        <v>1920.0000000000002</v>
      </c>
      <c r="Q318" s="31">
        <f>Invoices[[#This Row],[Quantity]]*Invoices[[#This Row],[Product Money ]]</f>
        <v>709</v>
      </c>
      <c r="R318" s="32">
        <f>Invoices[[#This Row],[Revenue]]-Invoices[[#This Row],[Cost]]</f>
        <v>1211.0000000000002</v>
      </c>
      <c r="S318" s="40">
        <f>Invoices[[#This Row],[Profit]]/Invoices[[#This Row],[Revenue]]</f>
        <v>0.63072916666666667</v>
      </c>
    </row>
    <row r="319" spans="1:19" x14ac:dyDescent="0.35">
      <c r="A319" s="18" t="s">
        <v>9</v>
      </c>
      <c r="B319" s="8">
        <v>22903</v>
      </c>
      <c r="C319" s="14">
        <v>41518</v>
      </c>
      <c r="D319" s="8">
        <v>112</v>
      </c>
      <c r="E319" s="9" t="s">
        <v>19</v>
      </c>
      <c r="F319" s="33" t="str">
        <f>VLOOKUP(Invoices[[#This Row],[Customer Name]],Customers[[#All],[Customer Name]:[Type]],2,)</f>
        <v>Georgia</v>
      </c>
      <c r="G319" s="9" t="str">
        <f>VLOOKUP(Invoices[[#This Row],[Customer Name]],Customers[[#All],[Customer Name]:[Type]],3,)</f>
        <v>Financial</v>
      </c>
      <c r="H319" s="4" t="s">
        <v>13</v>
      </c>
      <c r="I319" s="36" t="str">
        <f>VLOOKUP(Invoices[[#This Row],[Part  '#]],Products[[#All],[Part Number]:[Product Line]],3,)</f>
        <v>Consumables</v>
      </c>
      <c r="J319" s="4" t="s">
        <v>14</v>
      </c>
      <c r="K319" s="4">
        <v>5</v>
      </c>
      <c r="L319" s="21">
        <v>70</v>
      </c>
      <c r="M319" s="29" cm="1">
        <f t="array" ref="M319">_xlfn.IFS(Invoices[[#This Row],[Document Number]]="Invoice", -Invoices[[#This Row],[Unit Price]], TRUE, Invoices[[#This Row],[Unit Price]])</f>
        <v>70</v>
      </c>
      <c r="N319" t="str" cm="1">
        <f t="array" ref="N319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19">
        <f>VLOOKUP(Invoices[[#This Row],[Part  '#]],Products[#All],4,FALSE)</f>
        <v>13.92</v>
      </c>
      <c r="P319" s="31">
        <f>Invoices[[#This Row],[Quantity]]*Invoices[[#This Row],[New Unit Proce ]]</f>
        <v>350</v>
      </c>
      <c r="Q319" s="31">
        <f>Invoices[[#This Row],[Quantity]]*Invoices[[#This Row],[Product Money ]]</f>
        <v>69.599999999999994</v>
      </c>
      <c r="R319" s="32">
        <f>Invoices[[#This Row],[Revenue]]-Invoices[[#This Row],[Cost]]</f>
        <v>280.39999999999998</v>
      </c>
      <c r="S319" s="40">
        <f>Invoices[[#This Row],[Profit]]/Invoices[[#This Row],[Revenue]]</f>
        <v>0.80114285714285705</v>
      </c>
    </row>
    <row r="320" spans="1:19" x14ac:dyDescent="0.35">
      <c r="A320" s="18" t="s">
        <v>9</v>
      </c>
      <c r="B320" s="8">
        <v>22903</v>
      </c>
      <c r="C320" s="14">
        <v>41518</v>
      </c>
      <c r="D320" s="8">
        <v>112</v>
      </c>
      <c r="E320" s="9" t="s">
        <v>19</v>
      </c>
      <c r="F320" s="33" t="str">
        <f>VLOOKUP(Invoices[[#This Row],[Customer Name]],Customers[[#All],[Customer Name]:[Type]],2,)</f>
        <v>Georgia</v>
      </c>
      <c r="G320" s="9" t="str">
        <f>VLOOKUP(Invoices[[#This Row],[Customer Name]],Customers[[#All],[Customer Name]:[Type]],3,)</f>
        <v>Financial</v>
      </c>
      <c r="H320" s="4" t="s">
        <v>16</v>
      </c>
      <c r="I320" s="36" t="str">
        <f>VLOOKUP(Invoices[[#This Row],[Part  '#]],Products[[#All],[Part Number]:[Product Line]],3,)</f>
        <v>Consumables</v>
      </c>
      <c r="J320" s="4" t="s">
        <v>17</v>
      </c>
      <c r="K320" s="4">
        <v>5</v>
      </c>
      <c r="L320" s="21">
        <v>30</v>
      </c>
      <c r="M320" s="29" cm="1">
        <f t="array" ref="M320">_xlfn.IFS(Invoices[[#This Row],[Document Number]]="Invoice", -Invoices[[#This Row],[Unit Price]], TRUE, Invoices[[#This Row],[Unit Price]])</f>
        <v>30</v>
      </c>
      <c r="N320" t="str" cm="1">
        <f t="array" ref="N320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20">
        <f>VLOOKUP(Invoices[[#This Row],[Part  '#]],Products[#All],4,FALSE)</f>
        <v>6.9</v>
      </c>
      <c r="P320" s="31">
        <f>Invoices[[#This Row],[Quantity]]*Invoices[[#This Row],[New Unit Proce ]]</f>
        <v>150</v>
      </c>
      <c r="Q320" s="31">
        <f>Invoices[[#This Row],[Quantity]]*Invoices[[#This Row],[Product Money ]]</f>
        <v>34.5</v>
      </c>
      <c r="R320" s="32">
        <f>Invoices[[#This Row],[Revenue]]-Invoices[[#This Row],[Cost]]</f>
        <v>115.5</v>
      </c>
      <c r="S320" s="40">
        <f>Invoices[[#This Row],[Profit]]/Invoices[[#This Row],[Revenue]]</f>
        <v>0.77</v>
      </c>
    </row>
    <row r="321" spans="1:19" x14ac:dyDescent="0.35">
      <c r="A321" s="18" t="s">
        <v>9</v>
      </c>
      <c r="B321" s="8">
        <v>22903</v>
      </c>
      <c r="C321" s="14">
        <v>41518</v>
      </c>
      <c r="D321" s="8">
        <v>112</v>
      </c>
      <c r="E321" s="9" t="s">
        <v>19</v>
      </c>
      <c r="F321" s="33" t="str">
        <f>VLOOKUP(Invoices[[#This Row],[Customer Name]],Customers[[#All],[Customer Name]:[Type]],2,)</f>
        <v>Georgia</v>
      </c>
      <c r="G321" s="9" t="str">
        <f>VLOOKUP(Invoices[[#This Row],[Customer Name]],Customers[[#All],[Customer Name]:[Type]],3,)</f>
        <v>Financial</v>
      </c>
      <c r="H321" s="4" t="s">
        <v>29</v>
      </c>
      <c r="I321" s="36" t="str">
        <f>VLOOKUP(Invoices[[#This Row],[Part  '#]],Products[[#All],[Part Number]:[Product Line]],3,)</f>
        <v>Accessories</v>
      </c>
      <c r="J321" s="4" t="s">
        <v>30</v>
      </c>
      <c r="K321" s="4">
        <v>1</v>
      </c>
      <c r="L321" s="21">
        <v>250</v>
      </c>
      <c r="M321" s="29" cm="1">
        <f t="array" ref="M321">_xlfn.IFS(Invoices[[#This Row],[Document Number]]="Invoice", -Invoices[[#This Row],[Unit Price]], TRUE, Invoices[[#This Row],[Unit Price]])</f>
        <v>250</v>
      </c>
      <c r="N321" t="str" cm="1">
        <f t="array" ref="N321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321">
        <f>VLOOKUP(Invoices[[#This Row],[Part  '#]],Products[#All],4,FALSE)</f>
        <v>89.7</v>
      </c>
      <c r="P321" s="31">
        <f>Invoices[[#This Row],[Quantity]]*Invoices[[#This Row],[New Unit Proce ]]</f>
        <v>250</v>
      </c>
      <c r="Q321" s="31">
        <f>Invoices[[#This Row],[Quantity]]*Invoices[[#This Row],[Product Money ]]</f>
        <v>89.7</v>
      </c>
      <c r="R321" s="32">
        <f>Invoices[[#This Row],[Revenue]]-Invoices[[#This Row],[Cost]]</f>
        <v>160.30000000000001</v>
      </c>
      <c r="S321" s="40">
        <f>Invoices[[#This Row],[Profit]]/Invoices[[#This Row],[Revenue]]</f>
        <v>0.64119999999999999</v>
      </c>
    </row>
    <row r="322" spans="1:19" x14ac:dyDescent="0.35">
      <c r="A322" s="18" t="s">
        <v>9</v>
      </c>
      <c r="B322" s="8">
        <v>22904</v>
      </c>
      <c r="C322" s="14">
        <v>41518</v>
      </c>
      <c r="D322" s="8">
        <v>113</v>
      </c>
      <c r="E322" s="9" t="s">
        <v>31</v>
      </c>
      <c r="F322" s="33" t="str">
        <f>VLOOKUP(Invoices[[#This Row],[Customer Name]],Customers[[#All],[Customer Name]:[Type]],2,)</f>
        <v>Georgia</v>
      </c>
      <c r="G322" s="9" t="str">
        <f>VLOOKUP(Invoices[[#This Row],[Customer Name]],Customers[[#All],[Customer Name]:[Type]],3,)</f>
        <v>Financial</v>
      </c>
      <c r="H322" s="4" t="s">
        <v>16</v>
      </c>
      <c r="I322" s="36" t="str">
        <f>VLOOKUP(Invoices[[#This Row],[Part  '#]],Products[[#All],[Part Number]:[Product Line]],3,)</f>
        <v>Consumables</v>
      </c>
      <c r="J322" s="4" t="s">
        <v>17</v>
      </c>
      <c r="K322" s="4">
        <v>250</v>
      </c>
      <c r="L322" s="21">
        <v>24</v>
      </c>
      <c r="M322" s="29" cm="1">
        <f t="array" ref="M322">_xlfn.IFS(Invoices[[#This Row],[Document Number]]="Invoice", -Invoices[[#This Row],[Unit Price]], TRUE, Invoices[[#This Row],[Unit Price]])</f>
        <v>24</v>
      </c>
      <c r="N322" t="str" cm="1">
        <f t="array" ref="N322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22">
        <f>VLOOKUP(Invoices[[#This Row],[Part  '#]],Products[#All],4,FALSE)</f>
        <v>6.9</v>
      </c>
      <c r="P322" s="31">
        <f>Invoices[[#This Row],[Quantity]]*Invoices[[#This Row],[New Unit Proce ]]</f>
        <v>6000</v>
      </c>
      <c r="Q322" s="31">
        <f>Invoices[[#This Row],[Quantity]]*Invoices[[#This Row],[Product Money ]]</f>
        <v>1725</v>
      </c>
      <c r="R322" s="32">
        <f>Invoices[[#This Row],[Revenue]]-Invoices[[#This Row],[Cost]]</f>
        <v>4275</v>
      </c>
      <c r="S322" s="40">
        <f>Invoices[[#This Row],[Profit]]/Invoices[[#This Row],[Revenue]]</f>
        <v>0.71250000000000002</v>
      </c>
    </row>
    <row r="323" spans="1:19" x14ac:dyDescent="0.35">
      <c r="A323" s="18" t="s">
        <v>9</v>
      </c>
      <c r="B323" s="8">
        <v>22904</v>
      </c>
      <c r="C323" s="14">
        <v>41518</v>
      </c>
      <c r="D323" s="8">
        <v>113</v>
      </c>
      <c r="E323" s="9" t="s">
        <v>31</v>
      </c>
      <c r="F323" s="33" t="str">
        <f>VLOOKUP(Invoices[[#This Row],[Customer Name]],Customers[[#All],[Customer Name]:[Type]],2,)</f>
        <v>Georgia</v>
      </c>
      <c r="G323" s="9" t="str">
        <f>VLOOKUP(Invoices[[#This Row],[Customer Name]],Customers[[#All],[Customer Name]:[Type]],3,)</f>
        <v>Financial</v>
      </c>
      <c r="H323" s="4" t="s">
        <v>13</v>
      </c>
      <c r="I323" s="36" t="str">
        <f>VLOOKUP(Invoices[[#This Row],[Part  '#]],Products[[#All],[Part Number]:[Product Line]],3,)</f>
        <v>Consumables</v>
      </c>
      <c r="J323" s="4" t="s">
        <v>14</v>
      </c>
      <c r="K323" s="4">
        <v>50</v>
      </c>
      <c r="L323" s="21">
        <v>70</v>
      </c>
      <c r="M323" s="29" cm="1">
        <f t="array" ref="M323">_xlfn.IFS(Invoices[[#This Row],[Document Number]]="Invoice", -Invoices[[#This Row],[Unit Price]], TRUE, Invoices[[#This Row],[Unit Price]])</f>
        <v>70</v>
      </c>
      <c r="N323" t="str" cm="1">
        <f t="array" ref="N323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23">
        <f>VLOOKUP(Invoices[[#This Row],[Part  '#]],Products[#All],4,FALSE)</f>
        <v>13.92</v>
      </c>
      <c r="P323" s="31">
        <f>Invoices[[#This Row],[Quantity]]*Invoices[[#This Row],[New Unit Proce ]]</f>
        <v>3500</v>
      </c>
      <c r="Q323" s="31">
        <f>Invoices[[#This Row],[Quantity]]*Invoices[[#This Row],[Product Money ]]</f>
        <v>696</v>
      </c>
      <c r="R323" s="32">
        <f>Invoices[[#This Row],[Revenue]]-Invoices[[#This Row],[Cost]]</f>
        <v>2804</v>
      </c>
      <c r="S323" s="40">
        <f>Invoices[[#This Row],[Profit]]/Invoices[[#This Row],[Revenue]]</f>
        <v>0.80114285714285716</v>
      </c>
    </row>
    <row r="324" spans="1:19" x14ac:dyDescent="0.35">
      <c r="A324" s="18" t="s">
        <v>9</v>
      </c>
      <c r="B324" s="8">
        <v>22905</v>
      </c>
      <c r="C324" s="14">
        <v>41518</v>
      </c>
      <c r="D324" s="8">
        <v>114</v>
      </c>
      <c r="E324" s="9" t="s">
        <v>61</v>
      </c>
      <c r="F324" s="33" t="str">
        <f>VLOOKUP(Invoices[[#This Row],[Customer Name]],Customers[[#All],[Customer Name]:[Type]],2,)</f>
        <v>North Carolina</v>
      </c>
      <c r="G324" s="9" t="str">
        <f>VLOOKUP(Invoices[[#This Row],[Customer Name]],Customers[[#All],[Customer Name]:[Type]],3,)</f>
        <v>Automotive</v>
      </c>
      <c r="H324" s="4" t="s">
        <v>66</v>
      </c>
      <c r="I324" s="36" t="str">
        <f>VLOOKUP(Invoices[[#This Row],[Part  '#]],Products[[#All],[Part Number]:[Product Line]],3,)</f>
        <v>Consumables</v>
      </c>
      <c r="J324" s="4" t="s">
        <v>67</v>
      </c>
      <c r="K324" s="4">
        <v>8</v>
      </c>
      <c r="L324" s="21">
        <v>100</v>
      </c>
      <c r="M324" s="29" cm="1">
        <f t="array" ref="M324">_xlfn.IFS(Invoices[[#This Row],[Document Number]]="Invoice", -Invoices[[#This Row],[Unit Price]], TRUE, Invoices[[#This Row],[Unit Price]])</f>
        <v>100</v>
      </c>
      <c r="N324" t="str" cm="1">
        <f t="array" ref="N324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324">
        <f>VLOOKUP(Invoices[[#This Row],[Part  '#]],Products[#All],4,FALSE)</f>
        <v>27.17</v>
      </c>
      <c r="P324" s="31">
        <f>Invoices[[#This Row],[Quantity]]*Invoices[[#This Row],[New Unit Proce ]]</f>
        <v>800</v>
      </c>
      <c r="Q324" s="31">
        <f>Invoices[[#This Row],[Quantity]]*Invoices[[#This Row],[Product Money ]]</f>
        <v>217.36</v>
      </c>
      <c r="R324" s="32">
        <f>Invoices[[#This Row],[Revenue]]-Invoices[[#This Row],[Cost]]</f>
        <v>582.64</v>
      </c>
      <c r="S324" s="40">
        <f>Invoices[[#This Row],[Profit]]/Invoices[[#This Row],[Revenue]]</f>
        <v>0.72829999999999995</v>
      </c>
    </row>
    <row r="325" spans="1:19" x14ac:dyDescent="0.35">
      <c r="A325" s="18" t="s">
        <v>9</v>
      </c>
      <c r="B325" s="8">
        <v>22905</v>
      </c>
      <c r="C325" s="14">
        <v>41518</v>
      </c>
      <c r="D325" s="8">
        <v>114</v>
      </c>
      <c r="E325" s="9" t="s">
        <v>61</v>
      </c>
      <c r="F325" s="33" t="str">
        <f>VLOOKUP(Invoices[[#This Row],[Customer Name]],Customers[[#All],[Customer Name]:[Type]],2,)</f>
        <v>North Carolina</v>
      </c>
      <c r="G325" s="9" t="str">
        <f>VLOOKUP(Invoices[[#This Row],[Customer Name]],Customers[[#All],[Customer Name]:[Type]],3,)</f>
        <v>Automotive</v>
      </c>
      <c r="H325" s="4" t="s">
        <v>68</v>
      </c>
      <c r="I325" s="36" t="str">
        <f>VLOOKUP(Invoices[[#This Row],[Part  '#]],Products[[#All],[Part Number]:[Product Line]],3,)</f>
        <v>Consumables</v>
      </c>
      <c r="J325" s="4" t="s">
        <v>69</v>
      </c>
      <c r="K325" s="4">
        <v>6</v>
      </c>
      <c r="L325" s="21">
        <v>140</v>
      </c>
      <c r="M325" s="29" cm="1">
        <f t="array" ref="M325">_xlfn.IFS(Invoices[[#This Row],[Document Number]]="Invoice", -Invoices[[#This Row],[Unit Price]], TRUE, Invoices[[#This Row],[Unit Price]])</f>
        <v>140</v>
      </c>
      <c r="N325" t="str" cm="1">
        <f t="array" ref="N325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325">
        <f>VLOOKUP(Invoices[[#This Row],[Part  '#]],Products[#All],4,FALSE)</f>
        <v>34.299999999999997</v>
      </c>
      <c r="P325" s="31">
        <f>Invoices[[#This Row],[Quantity]]*Invoices[[#This Row],[New Unit Proce ]]</f>
        <v>840</v>
      </c>
      <c r="Q325" s="31">
        <f>Invoices[[#This Row],[Quantity]]*Invoices[[#This Row],[Product Money ]]</f>
        <v>205.79999999999998</v>
      </c>
      <c r="R325" s="32">
        <f>Invoices[[#This Row],[Revenue]]-Invoices[[#This Row],[Cost]]</f>
        <v>634.20000000000005</v>
      </c>
      <c r="S325" s="40">
        <f>Invoices[[#This Row],[Profit]]/Invoices[[#This Row],[Revenue]]</f>
        <v>0.755</v>
      </c>
    </row>
    <row r="326" spans="1:19" x14ac:dyDescent="0.35">
      <c r="A326" s="18" t="s">
        <v>9</v>
      </c>
      <c r="B326" s="8">
        <v>22905</v>
      </c>
      <c r="C326" s="14">
        <v>41518</v>
      </c>
      <c r="D326" s="8">
        <v>114</v>
      </c>
      <c r="E326" s="9" t="s">
        <v>61</v>
      </c>
      <c r="F326" s="33" t="str">
        <f>VLOOKUP(Invoices[[#This Row],[Customer Name]],Customers[[#All],[Customer Name]:[Type]],2,)</f>
        <v>North Carolina</v>
      </c>
      <c r="G326" s="9" t="str">
        <f>VLOOKUP(Invoices[[#This Row],[Customer Name]],Customers[[#All],[Customer Name]:[Type]],3,)</f>
        <v>Automotive</v>
      </c>
      <c r="H326" s="4" t="s">
        <v>70</v>
      </c>
      <c r="I326" s="36" t="str">
        <f>VLOOKUP(Invoices[[#This Row],[Part  '#]],Products[[#All],[Part Number]:[Product Line]],3,)</f>
        <v>Consumables</v>
      </c>
      <c r="J326" s="4" t="s">
        <v>71</v>
      </c>
      <c r="K326" s="4">
        <v>15</v>
      </c>
      <c r="L326" s="21">
        <v>25</v>
      </c>
      <c r="M326" s="29" cm="1">
        <f t="array" ref="M326">_xlfn.IFS(Invoices[[#This Row],[Document Number]]="Invoice", -Invoices[[#This Row],[Unit Price]], TRUE, Invoices[[#This Row],[Unit Price]])</f>
        <v>25</v>
      </c>
      <c r="N326" t="str" cm="1">
        <f t="array" ref="N326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26">
        <f>VLOOKUP(Invoices[[#This Row],[Part  '#]],Products[#All],4,FALSE)</f>
        <v>5.16</v>
      </c>
      <c r="P326" s="31">
        <f>Invoices[[#This Row],[Quantity]]*Invoices[[#This Row],[New Unit Proce ]]</f>
        <v>375</v>
      </c>
      <c r="Q326" s="31">
        <f>Invoices[[#This Row],[Quantity]]*Invoices[[#This Row],[Product Money ]]</f>
        <v>77.400000000000006</v>
      </c>
      <c r="R326" s="32">
        <f>Invoices[[#This Row],[Revenue]]-Invoices[[#This Row],[Cost]]</f>
        <v>297.60000000000002</v>
      </c>
      <c r="S326" s="40">
        <f>Invoices[[#This Row],[Profit]]/Invoices[[#This Row],[Revenue]]</f>
        <v>0.79360000000000008</v>
      </c>
    </row>
    <row r="327" spans="1:19" x14ac:dyDescent="0.35">
      <c r="A327" s="18" t="s">
        <v>9</v>
      </c>
      <c r="B327" s="8">
        <v>22905</v>
      </c>
      <c r="C327" s="14">
        <v>41518</v>
      </c>
      <c r="D327" s="8">
        <v>114</v>
      </c>
      <c r="E327" s="9" t="s">
        <v>61</v>
      </c>
      <c r="F327" s="33" t="str">
        <f>VLOOKUP(Invoices[[#This Row],[Customer Name]],Customers[[#All],[Customer Name]:[Type]],2,)</f>
        <v>North Carolina</v>
      </c>
      <c r="G327" s="9" t="str">
        <f>VLOOKUP(Invoices[[#This Row],[Customer Name]],Customers[[#All],[Customer Name]:[Type]],3,)</f>
        <v>Automotive</v>
      </c>
      <c r="H327" s="4" t="s">
        <v>58</v>
      </c>
      <c r="I327" s="36" t="str">
        <f>VLOOKUP(Invoices[[#This Row],[Part  '#]],Products[[#All],[Part Number]:[Product Line]],3,)</f>
        <v>Consumables</v>
      </c>
      <c r="J327" s="4" t="s">
        <v>59</v>
      </c>
      <c r="K327" s="4">
        <v>22</v>
      </c>
      <c r="L327" s="21">
        <v>24</v>
      </c>
      <c r="M327" s="29" cm="1">
        <f t="array" ref="M327">_xlfn.IFS(Invoices[[#This Row],[Document Number]]="Invoice", -Invoices[[#This Row],[Unit Price]], TRUE, Invoices[[#This Row],[Unit Price]])</f>
        <v>24</v>
      </c>
      <c r="N327" t="str" cm="1">
        <f t="array" ref="N327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27">
        <f>VLOOKUP(Invoices[[#This Row],[Part  '#]],Products[#All],4,FALSE)</f>
        <v>7.09</v>
      </c>
      <c r="P327" s="31">
        <f>Invoices[[#This Row],[Quantity]]*Invoices[[#This Row],[New Unit Proce ]]</f>
        <v>528</v>
      </c>
      <c r="Q327" s="31">
        <f>Invoices[[#This Row],[Quantity]]*Invoices[[#This Row],[Product Money ]]</f>
        <v>155.97999999999999</v>
      </c>
      <c r="R327" s="32">
        <f>Invoices[[#This Row],[Revenue]]-Invoices[[#This Row],[Cost]]</f>
        <v>372.02</v>
      </c>
      <c r="S327" s="40">
        <f>Invoices[[#This Row],[Profit]]/Invoices[[#This Row],[Revenue]]</f>
        <v>0.70458333333333334</v>
      </c>
    </row>
    <row r="328" spans="1:19" x14ac:dyDescent="0.35">
      <c r="A328" s="18" t="s">
        <v>9</v>
      </c>
      <c r="B328" s="8">
        <v>22906</v>
      </c>
      <c r="C328" s="14">
        <v>41518</v>
      </c>
      <c r="D328" s="8">
        <v>116</v>
      </c>
      <c r="E328" s="9" t="s">
        <v>49</v>
      </c>
      <c r="F328" s="33" t="str">
        <f>VLOOKUP(Invoices[[#This Row],[Customer Name]],Customers[[#All],[Customer Name]:[Type]],2,)</f>
        <v>Tennessee</v>
      </c>
      <c r="G328" s="9" t="str">
        <f>VLOOKUP(Invoices[[#This Row],[Customer Name]],Customers[[#All],[Customer Name]:[Type]],3,)</f>
        <v>Automotive</v>
      </c>
      <c r="H328" s="4" t="s">
        <v>16</v>
      </c>
      <c r="I328" s="36" t="str">
        <f>VLOOKUP(Invoices[[#This Row],[Part  '#]],Products[[#All],[Part Number]:[Product Line]],3,)</f>
        <v>Consumables</v>
      </c>
      <c r="J328" s="4" t="s">
        <v>17</v>
      </c>
      <c r="K328" s="4">
        <v>50</v>
      </c>
      <c r="L328" s="21">
        <v>30</v>
      </c>
      <c r="M328" s="29" cm="1">
        <f t="array" ref="M328">_xlfn.IFS(Invoices[[#This Row],[Document Number]]="Invoice", -Invoices[[#This Row],[Unit Price]], TRUE, Invoices[[#This Row],[Unit Price]])</f>
        <v>30</v>
      </c>
      <c r="N328" t="str" cm="1">
        <f t="array" ref="N328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28">
        <f>VLOOKUP(Invoices[[#This Row],[Part  '#]],Products[#All],4,FALSE)</f>
        <v>6.9</v>
      </c>
      <c r="P328" s="31">
        <f>Invoices[[#This Row],[Quantity]]*Invoices[[#This Row],[New Unit Proce ]]</f>
        <v>1500</v>
      </c>
      <c r="Q328" s="31">
        <f>Invoices[[#This Row],[Quantity]]*Invoices[[#This Row],[Product Money ]]</f>
        <v>345</v>
      </c>
      <c r="R328" s="32">
        <f>Invoices[[#This Row],[Revenue]]-Invoices[[#This Row],[Cost]]</f>
        <v>1155</v>
      </c>
      <c r="S328" s="40">
        <f>Invoices[[#This Row],[Profit]]/Invoices[[#This Row],[Revenue]]</f>
        <v>0.77</v>
      </c>
    </row>
    <row r="329" spans="1:19" x14ac:dyDescent="0.35">
      <c r="A329" s="18" t="s">
        <v>9</v>
      </c>
      <c r="B329" s="8">
        <v>22906</v>
      </c>
      <c r="C329" s="14">
        <v>41518</v>
      </c>
      <c r="D329" s="8">
        <v>116</v>
      </c>
      <c r="E329" s="9" t="s">
        <v>49</v>
      </c>
      <c r="F329" s="33" t="str">
        <f>VLOOKUP(Invoices[[#This Row],[Customer Name]],Customers[[#All],[Customer Name]:[Type]],2,)</f>
        <v>Tennessee</v>
      </c>
      <c r="G329" s="9" t="str">
        <f>VLOOKUP(Invoices[[#This Row],[Customer Name]],Customers[[#All],[Customer Name]:[Type]],3,)</f>
        <v>Automotive</v>
      </c>
      <c r="H329" s="4" t="s">
        <v>13</v>
      </c>
      <c r="I329" s="36" t="str">
        <f>VLOOKUP(Invoices[[#This Row],[Part  '#]],Products[[#All],[Part Number]:[Product Line]],3,)</f>
        <v>Consumables</v>
      </c>
      <c r="J329" s="4" t="s">
        <v>14</v>
      </c>
      <c r="K329" s="4">
        <v>20</v>
      </c>
      <c r="L329" s="21">
        <v>70</v>
      </c>
      <c r="M329" s="29" cm="1">
        <f t="array" ref="M329">_xlfn.IFS(Invoices[[#This Row],[Document Number]]="Invoice", -Invoices[[#This Row],[Unit Price]], TRUE, Invoices[[#This Row],[Unit Price]])</f>
        <v>70</v>
      </c>
      <c r="N329" t="str" cm="1">
        <f t="array" ref="N329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29">
        <f>VLOOKUP(Invoices[[#This Row],[Part  '#]],Products[#All],4,FALSE)</f>
        <v>13.92</v>
      </c>
      <c r="P329" s="31">
        <f>Invoices[[#This Row],[Quantity]]*Invoices[[#This Row],[New Unit Proce ]]</f>
        <v>1400</v>
      </c>
      <c r="Q329" s="31">
        <f>Invoices[[#This Row],[Quantity]]*Invoices[[#This Row],[Product Money ]]</f>
        <v>278.39999999999998</v>
      </c>
      <c r="R329" s="32">
        <f>Invoices[[#This Row],[Revenue]]-Invoices[[#This Row],[Cost]]</f>
        <v>1121.5999999999999</v>
      </c>
      <c r="S329" s="40">
        <f>Invoices[[#This Row],[Profit]]/Invoices[[#This Row],[Revenue]]</f>
        <v>0.80114285714285705</v>
      </c>
    </row>
    <row r="330" spans="1:19" x14ac:dyDescent="0.35">
      <c r="A330" s="18" t="s">
        <v>9</v>
      </c>
      <c r="B330" s="8">
        <v>22907</v>
      </c>
      <c r="C330" s="14">
        <v>41518</v>
      </c>
      <c r="D330" s="8">
        <v>117</v>
      </c>
      <c r="E330" s="9" t="s">
        <v>18</v>
      </c>
      <c r="F330" s="33" t="str">
        <f>VLOOKUP(Invoices[[#This Row],[Customer Name]],Customers[[#All],[Customer Name]:[Type]],2,)</f>
        <v>Georgia</v>
      </c>
      <c r="G330" s="9" t="str">
        <f>VLOOKUP(Invoices[[#This Row],[Customer Name]],Customers[[#All],[Customer Name]:[Type]],3,)</f>
        <v>Automotive</v>
      </c>
      <c r="H330" s="4" t="s">
        <v>13</v>
      </c>
      <c r="I330" s="36" t="str">
        <f>VLOOKUP(Invoices[[#This Row],[Part  '#]],Products[[#All],[Part Number]:[Product Line]],3,)</f>
        <v>Consumables</v>
      </c>
      <c r="J330" s="4" t="s">
        <v>14</v>
      </c>
      <c r="K330" s="4">
        <v>12</v>
      </c>
      <c r="L330" s="21">
        <v>70</v>
      </c>
      <c r="M330" s="29" cm="1">
        <f t="array" ref="M330">_xlfn.IFS(Invoices[[#This Row],[Document Number]]="Invoice", -Invoices[[#This Row],[Unit Price]], TRUE, Invoices[[#This Row],[Unit Price]])</f>
        <v>70</v>
      </c>
      <c r="N330" t="str" cm="1">
        <f t="array" ref="N330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30">
        <f>VLOOKUP(Invoices[[#This Row],[Part  '#]],Products[#All],4,FALSE)</f>
        <v>13.92</v>
      </c>
      <c r="P330" s="31">
        <f>Invoices[[#This Row],[Quantity]]*Invoices[[#This Row],[New Unit Proce ]]</f>
        <v>840</v>
      </c>
      <c r="Q330" s="31">
        <f>Invoices[[#This Row],[Quantity]]*Invoices[[#This Row],[Product Money ]]</f>
        <v>167.04</v>
      </c>
      <c r="R330" s="32">
        <f>Invoices[[#This Row],[Revenue]]-Invoices[[#This Row],[Cost]]</f>
        <v>672.96</v>
      </c>
      <c r="S330" s="40">
        <f>Invoices[[#This Row],[Profit]]/Invoices[[#This Row],[Revenue]]</f>
        <v>0.80114285714285716</v>
      </c>
    </row>
    <row r="331" spans="1:19" x14ac:dyDescent="0.35">
      <c r="A331" s="18" t="s">
        <v>9</v>
      </c>
      <c r="B331" s="8">
        <v>22907</v>
      </c>
      <c r="C331" s="14">
        <v>41518</v>
      </c>
      <c r="D331" s="8">
        <v>117</v>
      </c>
      <c r="E331" s="9" t="s">
        <v>18</v>
      </c>
      <c r="F331" s="33" t="str">
        <f>VLOOKUP(Invoices[[#This Row],[Customer Name]],Customers[[#All],[Customer Name]:[Type]],2,)</f>
        <v>Georgia</v>
      </c>
      <c r="G331" s="9" t="str">
        <f>VLOOKUP(Invoices[[#This Row],[Customer Name]],Customers[[#All],[Customer Name]:[Type]],3,)</f>
        <v>Automotive</v>
      </c>
      <c r="H331" s="4" t="s">
        <v>16</v>
      </c>
      <c r="I331" s="36" t="str">
        <f>VLOOKUP(Invoices[[#This Row],[Part  '#]],Products[[#All],[Part Number]:[Product Line]],3,)</f>
        <v>Consumables</v>
      </c>
      <c r="J331" s="4" t="s">
        <v>17</v>
      </c>
      <c r="K331" s="4">
        <v>12</v>
      </c>
      <c r="L331" s="21">
        <v>30</v>
      </c>
      <c r="M331" s="29" cm="1">
        <f t="array" ref="M331">_xlfn.IFS(Invoices[[#This Row],[Document Number]]="Invoice", -Invoices[[#This Row],[Unit Price]], TRUE, Invoices[[#This Row],[Unit Price]])</f>
        <v>30</v>
      </c>
      <c r="N331" t="str" cm="1">
        <f t="array" ref="N331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31">
        <f>VLOOKUP(Invoices[[#This Row],[Part  '#]],Products[#All],4,FALSE)</f>
        <v>6.9</v>
      </c>
      <c r="P331" s="31">
        <f>Invoices[[#This Row],[Quantity]]*Invoices[[#This Row],[New Unit Proce ]]</f>
        <v>360</v>
      </c>
      <c r="Q331" s="31">
        <f>Invoices[[#This Row],[Quantity]]*Invoices[[#This Row],[Product Money ]]</f>
        <v>82.800000000000011</v>
      </c>
      <c r="R331" s="32">
        <f>Invoices[[#This Row],[Revenue]]-Invoices[[#This Row],[Cost]]</f>
        <v>277.2</v>
      </c>
      <c r="S331" s="40">
        <f>Invoices[[#This Row],[Profit]]/Invoices[[#This Row],[Revenue]]</f>
        <v>0.77</v>
      </c>
    </row>
    <row r="332" spans="1:19" x14ac:dyDescent="0.35">
      <c r="A332" s="18" t="s">
        <v>9</v>
      </c>
      <c r="B332" s="8">
        <v>22907</v>
      </c>
      <c r="C332" s="14">
        <v>41518</v>
      </c>
      <c r="D332" s="8">
        <v>117</v>
      </c>
      <c r="E332" s="9" t="s">
        <v>18</v>
      </c>
      <c r="F332" s="33" t="str">
        <f>VLOOKUP(Invoices[[#This Row],[Customer Name]],Customers[[#All],[Customer Name]:[Type]],2,)</f>
        <v>Georgia</v>
      </c>
      <c r="G332" s="9" t="str">
        <f>VLOOKUP(Invoices[[#This Row],[Customer Name]],Customers[[#All],[Customer Name]:[Type]],3,)</f>
        <v>Automotive</v>
      </c>
      <c r="H332" s="4" t="s">
        <v>29</v>
      </c>
      <c r="I332" s="36" t="str">
        <f>VLOOKUP(Invoices[[#This Row],[Part  '#]],Products[[#All],[Part Number]:[Product Line]],3,)</f>
        <v>Accessories</v>
      </c>
      <c r="J332" s="4" t="s">
        <v>30</v>
      </c>
      <c r="K332" s="4">
        <v>1</v>
      </c>
      <c r="L332" s="21">
        <v>250</v>
      </c>
      <c r="M332" s="29" cm="1">
        <f t="array" ref="M332">_xlfn.IFS(Invoices[[#This Row],[Document Number]]="Invoice", -Invoices[[#This Row],[Unit Price]], TRUE, Invoices[[#This Row],[Unit Price]])</f>
        <v>250</v>
      </c>
      <c r="N332" t="str" cm="1">
        <f t="array" ref="N332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332">
        <f>VLOOKUP(Invoices[[#This Row],[Part  '#]],Products[#All],4,FALSE)</f>
        <v>89.7</v>
      </c>
      <c r="P332" s="31">
        <f>Invoices[[#This Row],[Quantity]]*Invoices[[#This Row],[New Unit Proce ]]</f>
        <v>250</v>
      </c>
      <c r="Q332" s="31">
        <f>Invoices[[#This Row],[Quantity]]*Invoices[[#This Row],[Product Money ]]</f>
        <v>89.7</v>
      </c>
      <c r="R332" s="32">
        <f>Invoices[[#This Row],[Revenue]]-Invoices[[#This Row],[Cost]]</f>
        <v>160.30000000000001</v>
      </c>
      <c r="S332" s="40">
        <f>Invoices[[#This Row],[Profit]]/Invoices[[#This Row],[Revenue]]</f>
        <v>0.64119999999999999</v>
      </c>
    </row>
    <row r="333" spans="1:19" x14ac:dyDescent="0.35">
      <c r="A333" s="18" t="s">
        <v>9</v>
      </c>
      <c r="B333" s="8">
        <v>22908</v>
      </c>
      <c r="C333" s="14">
        <v>41518</v>
      </c>
      <c r="D333" s="8">
        <v>118</v>
      </c>
      <c r="E333" s="9" t="s">
        <v>51</v>
      </c>
      <c r="F333" s="33" t="str">
        <f>VLOOKUP(Invoices[[#This Row],[Customer Name]],Customers[[#All],[Customer Name]:[Type]],2,)</f>
        <v>Georgia</v>
      </c>
      <c r="G333" s="9" t="str">
        <f>VLOOKUP(Invoices[[#This Row],[Customer Name]],Customers[[#All],[Customer Name]:[Type]],3,)</f>
        <v>Financial</v>
      </c>
      <c r="H333" s="4" t="s">
        <v>13</v>
      </c>
      <c r="I333" s="36" t="str">
        <f>VLOOKUP(Invoices[[#This Row],[Part  '#]],Products[[#All],[Part Number]:[Product Line]],3,)</f>
        <v>Consumables</v>
      </c>
      <c r="J333" s="4" t="s">
        <v>14</v>
      </c>
      <c r="K333" s="4">
        <v>10</v>
      </c>
      <c r="L333" s="21">
        <v>70</v>
      </c>
      <c r="M333" s="29" cm="1">
        <f t="array" ref="M333">_xlfn.IFS(Invoices[[#This Row],[Document Number]]="Invoice", -Invoices[[#This Row],[Unit Price]], TRUE, Invoices[[#This Row],[Unit Price]])</f>
        <v>70</v>
      </c>
      <c r="N333" t="str" cm="1">
        <f t="array" ref="N333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33">
        <f>VLOOKUP(Invoices[[#This Row],[Part  '#]],Products[#All],4,FALSE)</f>
        <v>13.92</v>
      </c>
      <c r="P333" s="31">
        <f>Invoices[[#This Row],[Quantity]]*Invoices[[#This Row],[New Unit Proce ]]</f>
        <v>700</v>
      </c>
      <c r="Q333" s="31">
        <f>Invoices[[#This Row],[Quantity]]*Invoices[[#This Row],[Product Money ]]</f>
        <v>139.19999999999999</v>
      </c>
      <c r="R333" s="32">
        <f>Invoices[[#This Row],[Revenue]]-Invoices[[#This Row],[Cost]]</f>
        <v>560.79999999999995</v>
      </c>
      <c r="S333" s="40">
        <f>Invoices[[#This Row],[Profit]]/Invoices[[#This Row],[Revenue]]</f>
        <v>0.80114285714285705</v>
      </c>
    </row>
    <row r="334" spans="1:19" x14ac:dyDescent="0.35">
      <c r="A334" s="18" t="s">
        <v>9</v>
      </c>
      <c r="B334" s="8">
        <v>22908</v>
      </c>
      <c r="C334" s="14">
        <v>41518</v>
      </c>
      <c r="D334" s="8">
        <v>118</v>
      </c>
      <c r="E334" s="9" t="s">
        <v>51</v>
      </c>
      <c r="F334" s="33" t="str">
        <f>VLOOKUP(Invoices[[#This Row],[Customer Name]],Customers[[#All],[Customer Name]:[Type]],2,)</f>
        <v>Georgia</v>
      </c>
      <c r="G334" s="9" t="str">
        <f>VLOOKUP(Invoices[[#This Row],[Customer Name]],Customers[[#All],[Customer Name]:[Type]],3,)</f>
        <v>Financial</v>
      </c>
      <c r="H334" s="4" t="s">
        <v>16</v>
      </c>
      <c r="I334" s="36" t="str">
        <f>VLOOKUP(Invoices[[#This Row],[Part  '#]],Products[[#All],[Part Number]:[Product Line]],3,)</f>
        <v>Consumables</v>
      </c>
      <c r="J334" s="4" t="s">
        <v>17</v>
      </c>
      <c r="K334" s="4">
        <v>20</v>
      </c>
      <c r="L334" s="21">
        <v>30</v>
      </c>
      <c r="M334" s="29" cm="1">
        <f t="array" ref="M334">_xlfn.IFS(Invoices[[#This Row],[Document Number]]="Invoice", -Invoices[[#This Row],[Unit Price]], TRUE, Invoices[[#This Row],[Unit Price]])</f>
        <v>30</v>
      </c>
      <c r="N334" t="str" cm="1">
        <f t="array" ref="N334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34">
        <f>VLOOKUP(Invoices[[#This Row],[Part  '#]],Products[#All],4,FALSE)</f>
        <v>6.9</v>
      </c>
      <c r="P334" s="31">
        <f>Invoices[[#This Row],[Quantity]]*Invoices[[#This Row],[New Unit Proce ]]</f>
        <v>600</v>
      </c>
      <c r="Q334" s="31">
        <f>Invoices[[#This Row],[Quantity]]*Invoices[[#This Row],[Product Money ]]</f>
        <v>138</v>
      </c>
      <c r="R334" s="32">
        <f>Invoices[[#This Row],[Revenue]]-Invoices[[#This Row],[Cost]]</f>
        <v>462</v>
      </c>
      <c r="S334" s="40">
        <f>Invoices[[#This Row],[Profit]]/Invoices[[#This Row],[Revenue]]</f>
        <v>0.77</v>
      </c>
    </row>
    <row r="335" spans="1:19" x14ac:dyDescent="0.35">
      <c r="A335" s="18" t="s">
        <v>9</v>
      </c>
      <c r="B335" s="8">
        <v>22909</v>
      </c>
      <c r="C335" s="14">
        <v>41518</v>
      </c>
      <c r="D335" s="8">
        <v>119</v>
      </c>
      <c r="E335" s="9" t="s">
        <v>76</v>
      </c>
      <c r="F335" s="33" t="str">
        <f>VLOOKUP(Invoices[[#This Row],[Customer Name]],Customers[[#All],[Customer Name]:[Type]],2,)</f>
        <v>Georgia</v>
      </c>
      <c r="G335" s="9" t="str">
        <f>VLOOKUP(Invoices[[#This Row],[Customer Name]],Customers[[#All],[Customer Name]:[Type]],3,)</f>
        <v>Financial</v>
      </c>
      <c r="H335" s="4" t="s">
        <v>66</v>
      </c>
      <c r="I335" s="36" t="str">
        <f>VLOOKUP(Invoices[[#This Row],[Part  '#]],Products[[#All],[Part Number]:[Product Line]],3,)</f>
        <v>Consumables</v>
      </c>
      <c r="J335" s="4" t="s">
        <v>67</v>
      </c>
      <c r="K335" s="4">
        <v>5</v>
      </c>
      <c r="L335" s="21">
        <v>100</v>
      </c>
      <c r="M335" s="29" cm="1">
        <f t="array" ref="M335">_xlfn.IFS(Invoices[[#This Row],[Document Number]]="Invoice", -Invoices[[#This Row],[Unit Price]], TRUE, Invoices[[#This Row],[Unit Price]])</f>
        <v>100</v>
      </c>
      <c r="N335" t="str" cm="1">
        <f t="array" ref="N335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335">
        <f>VLOOKUP(Invoices[[#This Row],[Part  '#]],Products[#All],4,FALSE)</f>
        <v>27.17</v>
      </c>
      <c r="P335" s="31">
        <f>Invoices[[#This Row],[Quantity]]*Invoices[[#This Row],[New Unit Proce ]]</f>
        <v>500</v>
      </c>
      <c r="Q335" s="31">
        <f>Invoices[[#This Row],[Quantity]]*Invoices[[#This Row],[Product Money ]]</f>
        <v>135.85000000000002</v>
      </c>
      <c r="R335" s="32">
        <f>Invoices[[#This Row],[Revenue]]-Invoices[[#This Row],[Cost]]</f>
        <v>364.15</v>
      </c>
      <c r="S335" s="40">
        <f>Invoices[[#This Row],[Profit]]/Invoices[[#This Row],[Revenue]]</f>
        <v>0.72829999999999995</v>
      </c>
    </row>
    <row r="336" spans="1:19" x14ac:dyDescent="0.35">
      <c r="A336" s="18" t="s">
        <v>9</v>
      </c>
      <c r="B336" s="8">
        <v>22909</v>
      </c>
      <c r="C336" s="14">
        <v>41518</v>
      </c>
      <c r="D336" s="8">
        <v>119</v>
      </c>
      <c r="E336" s="9" t="s">
        <v>76</v>
      </c>
      <c r="F336" s="33" t="str">
        <f>VLOOKUP(Invoices[[#This Row],[Customer Name]],Customers[[#All],[Customer Name]:[Type]],2,)</f>
        <v>Georgia</v>
      </c>
      <c r="G336" s="9" t="str">
        <f>VLOOKUP(Invoices[[#This Row],[Customer Name]],Customers[[#All],[Customer Name]:[Type]],3,)</f>
        <v>Financial</v>
      </c>
      <c r="H336" s="4" t="s">
        <v>68</v>
      </c>
      <c r="I336" s="36" t="str">
        <f>VLOOKUP(Invoices[[#This Row],[Part  '#]],Products[[#All],[Part Number]:[Product Line]],3,)</f>
        <v>Consumables</v>
      </c>
      <c r="J336" s="4" t="s">
        <v>69</v>
      </c>
      <c r="K336" s="4">
        <v>5</v>
      </c>
      <c r="L336" s="21">
        <v>140</v>
      </c>
      <c r="M336" s="29" cm="1">
        <f t="array" ref="M336">_xlfn.IFS(Invoices[[#This Row],[Document Number]]="Invoice", -Invoices[[#This Row],[Unit Price]], TRUE, Invoices[[#This Row],[Unit Price]])</f>
        <v>140</v>
      </c>
      <c r="N336" t="str" cm="1">
        <f t="array" ref="N336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336">
        <f>VLOOKUP(Invoices[[#This Row],[Part  '#]],Products[#All],4,FALSE)</f>
        <v>34.299999999999997</v>
      </c>
      <c r="P336" s="31">
        <f>Invoices[[#This Row],[Quantity]]*Invoices[[#This Row],[New Unit Proce ]]</f>
        <v>700</v>
      </c>
      <c r="Q336" s="31">
        <f>Invoices[[#This Row],[Quantity]]*Invoices[[#This Row],[Product Money ]]</f>
        <v>171.5</v>
      </c>
      <c r="R336" s="32">
        <f>Invoices[[#This Row],[Revenue]]-Invoices[[#This Row],[Cost]]</f>
        <v>528.5</v>
      </c>
      <c r="S336" s="40">
        <f>Invoices[[#This Row],[Profit]]/Invoices[[#This Row],[Revenue]]</f>
        <v>0.755</v>
      </c>
    </row>
    <row r="337" spans="1:19" x14ac:dyDescent="0.35">
      <c r="A337" s="18" t="s">
        <v>9</v>
      </c>
      <c r="B337" s="8">
        <v>22909</v>
      </c>
      <c r="C337" s="14">
        <v>41518</v>
      </c>
      <c r="D337" s="8">
        <v>119</v>
      </c>
      <c r="E337" s="9" t="s">
        <v>76</v>
      </c>
      <c r="F337" s="33" t="str">
        <f>VLOOKUP(Invoices[[#This Row],[Customer Name]],Customers[[#All],[Customer Name]:[Type]],2,)</f>
        <v>Georgia</v>
      </c>
      <c r="G337" s="9" t="str">
        <f>VLOOKUP(Invoices[[#This Row],[Customer Name]],Customers[[#All],[Customer Name]:[Type]],3,)</f>
        <v>Financial</v>
      </c>
      <c r="H337" s="4" t="s">
        <v>70</v>
      </c>
      <c r="I337" s="36" t="str">
        <f>VLOOKUP(Invoices[[#This Row],[Part  '#]],Products[[#All],[Part Number]:[Product Line]],3,)</f>
        <v>Consumables</v>
      </c>
      <c r="J337" s="4" t="s">
        <v>71</v>
      </c>
      <c r="K337" s="4">
        <v>50</v>
      </c>
      <c r="L337" s="21">
        <v>25</v>
      </c>
      <c r="M337" s="29" cm="1">
        <f t="array" ref="M337">_xlfn.IFS(Invoices[[#This Row],[Document Number]]="Invoice", -Invoices[[#This Row],[Unit Price]], TRUE, Invoices[[#This Row],[Unit Price]])</f>
        <v>25</v>
      </c>
      <c r="N337" t="str" cm="1">
        <f t="array" ref="N337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37">
        <f>VLOOKUP(Invoices[[#This Row],[Part  '#]],Products[#All],4,FALSE)</f>
        <v>5.16</v>
      </c>
      <c r="P337" s="31">
        <f>Invoices[[#This Row],[Quantity]]*Invoices[[#This Row],[New Unit Proce ]]</f>
        <v>1250</v>
      </c>
      <c r="Q337" s="31">
        <f>Invoices[[#This Row],[Quantity]]*Invoices[[#This Row],[Product Money ]]</f>
        <v>258</v>
      </c>
      <c r="R337" s="32">
        <f>Invoices[[#This Row],[Revenue]]-Invoices[[#This Row],[Cost]]</f>
        <v>992</v>
      </c>
      <c r="S337" s="40">
        <f>Invoices[[#This Row],[Profit]]/Invoices[[#This Row],[Revenue]]</f>
        <v>0.79359999999999997</v>
      </c>
    </row>
    <row r="338" spans="1:19" x14ac:dyDescent="0.35">
      <c r="A338" s="18" t="s">
        <v>9</v>
      </c>
      <c r="B338" s="8">
        <v>22909</v>
      </c>
      <c r="C338" s="14">
        <v>41518</v>
      </c>
      <c r="D338" s="8">
        <v>119</v>
      </c>
      <c r="E338" s="9" t="s">
        <v>76</v>
      </c>
      <c r="F338" s="33" t="str">
        <f>VLOOKUP(Invoices[[#This Row],[Customer Name]],Customers[[#All],[Customer Name]:[Type]],2,)</f>
        <v>Georgia</v>
      </c>
      <c r="G338" s="9" t="str">
        <f>VLOOKUP(Invoices[[#This Row],[Customer Name]],Customers[[#All],[Customer Name]:[Type]],3,)</f>
        <v>Financial</v>
      </c>
      <c r="H338" s="4" t="s">
        <v>58</v>
      </c>
      <c r="I338" s="36" t="str">
        <f>VLOOKUP(Invoices[[#This Row],[Part  '#]],Products[[#All],[Part Number]:[Product Line]],3,)</f>
        <v>Consumables</v>
      </c>
      <c r="J338" s="4" t="s">
        <v>59</v>
      </c>
      <c r="K338" s="4">
        <v>50</v>
      </c>
      <c r="L338" s="21">
        <v>24</v>
      </c>
      <c r="M338" s="29" cm="1">
        <f t="array" ref="M338">_xlfn.IFS(Invoices[[#This Row],[Document Number]]="Invoice", -Invoices[[#This Row],[Unit Price]], TRUE, Invoices[[#This Row],[Unit Price]])</f>
        <v>24</v>
      </c>
      <c r="N338" t="str" cm="1">
        <f t="array" ref="N338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38">
        <f>VLOOKUP(Invoices[[#This Row],[Part  '#]],Products[#All],4,FALSE)</f>
        <v>7.09</v>
      </c>
      <c r="P338" s="31">
        <f>Invoices[[#This Row],[Quantity]]*Invoices[[#This Row],[New Unit Proce ]]</f>
        <v>1200</v>
      </c>
      <c r="Q338" s="31">
        <f>Invoices[[#This Row],[Quantity]]*Invoices[[#This Row],[Product Money ]]</f>
        <v>354.5</v>
      </c>
      <c r="R338" s="32">
        <f>Invoices[[#This Row],[Revenue]]-Invoices[[#This Row],[Cost]]</f>
        <v>845.5</v>
      </c>
      <c r="S338" s="40">
        <f>Invoices[[#This Row],[Profit]]/Invoices[[#This Row],[Revenue]]</f>
        <v>0.70458333333333334</v>
      </c>
    </row>
    <row r="339" spans="1:19" x14ac:dyDescent="0.35">
      <c r="A339" s="18" t="s">
        <v>9</v>
      </c>
      <c r="B339" s="8">
        <v>22910</v>
      </c>
      <c r="C339" s="14">
        <v>41524</v>
      </c>
      <c r="D339" s="8">
        <v>102</v>
      </c>
      <c r="E339" s="9" t="s">
        <v>39</v>
      </c>
      <c r="F339" s="33" t="str">
        <f>VLOOKUP(Invoices[[#This Row],[Customer Name]],Customers[[#All],[Customer Name]:[Type]],2,)</f>
        <v>Georgia</v>
      </c>
      <c r="G339" s="9" t="str">
        <f>VLOOKUP(Invoices[[#This Row],[Customer Name]],Customers[[#All],[Customer Name]:[Type]],3,)</f>
        <v>Automotive</v>
      </c>
      <c r="H339" s="4" t="s">
        <v>86</v>
      </c>
      <c r="I339" s="36" t="str">
        <f>VLOOKUP(Invoices[[#This Row],[Part  '#]],Products[[#All],[Part Number]:[Product Line]],3,)</f>
        <v>Product</v>
      </c>
      <c r="J339" s="4" t="s">
        <v>87</v>
      </c>
      <c r="K339" s="4">
        <v>3</v>
      </c>
      <c r="L339" s="21">
        <v>2100</v>
      </c>
      <c r="M339" s="29" cm="1">
        <f t="array" ref="M339">_xlfn.IFS(Invoices[[#This Row],[Document Number]]="Invoice", -Invoices[[#This Row],[Unit Price]], TRUE, Invoices[[#This Row],[Unit Price]])</f>
        <v>2100</v>
      </c>
      <c r="N339" t="str" cm="1">
        <f t="array" ref="N339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339">
        <f>VLOOKUP(Invoices[[#This Row],[Part  '#]],Products[#All],4,FALSE)</f>
        <v>1155.3699999999999</v>
      </c>
      <c r="P339" s="31">
        <f>Invoices[[#This Row],[Quantity]]*Invoices[[#This Row],[New Unit Proce ]]</f>
        <v>6300</v>
      </c>
      <c r="Q339" s="31">
        <f>Invoices[[#This Row],[Quantity]]*Invoices[[#This Row],[Product Money ]]</f>
        <v>3466.1099999999997</v>
      </c>
      <c r="R339" s="32">
        <f>Invoices[[#This Row],[Revenue]]-Invoices[[#This Row],[Cost]]</f>
        <v>2833.8900000000003</v>
      </c>
      <c r="S339" s="40">
        <f>Invoices[[#This Row],[Profit]]/Invoices[[#This Row],[Revenue]]</f>
        <v>0.44982380952380957</v>
      </c>
    </row>
    <row r="340" spans="1:19" x14ac:dyDescent="0.35">
      <c r="A340" s="18" t="s">
        <v>9</v>
      </c>
      <c r="B340" s="8">
        <v>22910</v>
      </c>
      <c r="C340" s="14">
        <v>41524</v>
      </c>
      <c r="D340" s="8">
        <v>102</v>
      </c>
      <c r="E340" s="9" t="s">
        <v>39</v>
      </c>
      <c r="F340" s="33" t="str">
        <f>VLOOKUP(Invoices[[#This Row],[Customer Name]],Customers[[#All],[Customer Name]:[Type]],2,)</f>
        <v>Georgia</v>
      </c>
      <c r="G340" s="9" t="str">
        <f>VLOOKUP(Invoices[[#This Row],[Customer Name]],Customers[[#All],[Customer Name]:[Type]],3,)</f>
        <v>Automotive</v>
      </c>
      <c r="H340" s="4" t="s">
        <v>64</v>
      </c>
      <c r="I340" s="36" t="str">
        <f>VLOOKUP(Invoices[[#This Row],[Part  '#]],Products[[#All],[Part Number]:[Product Line]],3,)</f>
        <v>Accessories</v>
      </c>
      <c r="J340" s="4" t="s">
        <v>65</v>
      </c>
      <c r="K340" s="4">
        <v>3</v>
      </c>
      <c r="L340" s="21">
        <v>30</v>
      </c>
      <c r="M340" s="29" cm="1">
        <f t="array" ref="M340">_xlfn.IFS(Invoices[[#This Row],[Document Number]]="Invoice", -Invoices[[#This Row],[Unit Price]], TRUE, Invoices[[#This Row],[Unit Price]])</f>
        <v>30</v>
      </c>
      <c r="N340" t="str" cm="1">
        <f t="array" ref="N340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40">
        <f>VLOOKUP(Invoices[[#This Row],[Part  '#]],Products[#All],4,FALSE)</f>
        <v>6.3</v>
      </c>
      <c r="P340" s="31">
        <f>Invoices[[#This Row],[Quantity]]*Invoices[[#This Row],[New Unit Proce ]]</f>
        <v>90</v>
      </c>
      <c r="Q340" s="31">
        <f>Invoices[[#This Row],[Quantity]]*Invoices[[#This Row],[Product Money ]]</f>
        <v>18.899999999999999</v>
      </c>
      <c r="R340" s="32">
        <f>Invoices[[#This Row],[Revenue]]-Invoices[[#This Row],[Cost]]</f>
        <v>71.099999999999994</v>
      </c>
      <c r="S340" s="40">
        <f>Invoices[[#This Row],[Profit]]/Invoices[[#This Row],[Revenue]]</f>
        <v>0.78999999999999992</v>
      </c>
    </row>
    <row r="341" spans="1:19" x14ac:dyDescent="0.35">
      <c r="A341" s="18" t="s">
        <v>9</v>
      </c>
      <c r="B341" s="8">
        <v>22910</v>
      </c>
      <c r="C341" s="14">
        <v>41524</v>
      </c>
      <c r="D341" s="8">
        <v>102</v>
      </c>
      <c r="E341" s="9" t="s">
        <v>39</v>
      </c>
      <c r="F341" s="33" t="str">
        <f>VLOOKUP(Invoices[[#This Row],[Customer Name]],Customers[[#All],[Customer Name]:[Type]],2,)</f>
        <v>Georgia</v>
      </c>
      <c r="G341" s="9" t="str">
        <f>VLOOKUP(Invoices[[#This Row],[Customer Name]],Customers[[#All],[Customer Name]:[Type]],3,)</f>
        <v>Automotive</v>
      </c>
      <c r="H341" s="4" t="s">
        <v>36</v>
      </c>
      <c r="I341" s="36" t="str">
        <f>VLOOKUP(Invoices[[#This Row],[Part  '#]],Products[[#All],[Part Number]:[Product Line]],3,)</f>
        <v>Accessories</v>
      </c>
      <c r="J341" s="4" t="s">
        <v>37</v>
      </c>
      <c r="K341" s="4">
        <v>3</v>
      </c>
      <c r="L341" s="21">
        <v>30</v>
      </c>
      <c r="M341" s="29" cm="1">
        <f t="array" ref="M341">_xlfn.IFS(Invoices[[#This Row],[Document Number]]="Invoice", -Invoices[[#This Row],[Unit Price]], TRUE, Invoices[[#This Row],[Unit Price]])</f>
        <v>30</v>
      </c>
      <c r="N341" t="str" cm="1">
        <f t="array" ref="N341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41">
        <f>VLOOKUP(Invoices[[#This Row],[Part  '#]],Products[#All],4,FALSE)</f>
        <v>11.59</v>
      </c>
      <c r="P341" s="31">
        <f>Invoices[[#This Row],[Quantity]]*Invoices[[#This Row],[New Unit Proce ]]</f>
        <v>90</v>
      </c>
      <c r="Q341" s="31">
        <f>Invoices[[#This Row],[Quantity]]*Invoices[[#This Row],[Product Money ]]</f>
        <v>34.769999999999996</v>
      </c>
      <c r="R341" s="32">
        <f>Invoices[[#This Row],[Revenue]]-Invoices[[#This Row],[Cost]]</f>
        <v>55.230000000000004</v>
      </c>
      <c r="S341" s="40">
        <f>Invoices[[#This Row],[Profit]]/Invoices[[#This Row],[Revenue]]</f>
        <v>0.61366666666666669</v>
      </c>
    </row>
    <row r="342" spans="1:19" x14ac:dyDescent="0.35">
      <c r="A342" s="18" t="s">
        <v>9</v>
      </c>
      <c r="B342" s="8">
        <v>22910</v>
      </c>
      <c r="C342" s="14">
        <v>41524</v>
      </c>
      <c r="D342" s="8">
        <v>102</v>
      </c>
      <c r="E342" s="9" t="s">
        <v>39</v>
      </c>
      <c r="F342" s="33" t="str">
        <f>VLOOKUP(Invoices[[#This Row],[Customer Name]],Customers[[#All],[Customer Name]:[Type]],2,)</f>
        <v>Georgia</v>
      </c>
      <c r="G342" s="9" t="str">
        <f>VLOOKUP(Invoices[[#This Row],[Customer Name]],Customers[[#All],[Customer Name]:[Type]],3,)</f>
        <v>Automotive</v>
      </c>
      <c r="H342" s="4" t="s">
        <v>42</v>
      </c>
      <c r="I342" s="36" t="str">
        <f>VLOOKUP(Invoices[[#This Row],[Part  '#]],Products[[#All],[Part Number]:[Product Line]],3,)</f>
        <v>Accessories</v>
      </c>
      <c r="J342" s="4" t="s">
        <v>43</v>
      </c>
      <c r="K342" s="4">
        <v>3</v>
      </c>
      <c r="L342" s="21">
        <v>60</v>
      </c>
      <c r="M342" s="29" cm="1">
        <f t="array" ref="M342">_xlfn.IFS(Invoices[[#This Row],[Document Number]]="Invoice", -Invoices[[#This Row],[Unit Price]], TRUE, Invoices[[#This Row],[Unit Price]])</f>
        <v>60</v>
      </c>
      <c r="N342" t="str" cm="1">
        <f t="array" ref="N342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42">
        <f>VLOOKUP(Invoices[[#This Row],[Part  '#]],Products[#All],4,FALSE)</f>
        <v>17.22</v>
      </c>
      <c r="P342" s="31">
        <f>Invoices[[#This Row],[Quantity]]*Invoices[[#This Row],[New Unit Proce ]]</f>
        <v>180</v>
      </c>
      <c r="Q342" s="31">
        <f>Invoices[[#This Row],[Quantity]]*Invoices[[#This Row],[Product Money ]]</f>
        <v>51.66</v>
      </c>
      <c r="R342" s="32">
        <f>Invoices[[#This Row],[Revenue]]-Invoices[[#This Row],[Cost]]</f>
        <v>128.34</v>
      </c>
      <c r="S342" s="40">
        <f>Invoices[[#This Row],[Profit]]/Invoices[[#This Row],[Revenue]]</f>
        <v>0.71299999999999997</v>
      </c>
    </row>
    <row r="343" spans="1:19" x14ac:dyDescent="0.35">
      <c r="A343" s="18" t="s">
        <v>9</v>
      </c>
      <c r="B343" s="8">
        <v>22910</v>
      </c>
      <c r="C343" s="14">
        <v>41524</v>
      </c>
      <c r="D343" s="8">
        <v>102</v>
      </c>
      <c r="E343" s="9" t="s">
        <v>39</v>
      </c>
      <c r="F343" s="33" t="str">
        <f>VLOOKUP(Invoices[[#This Row],[Customer Name]],Customers[[#All],[Customer Name]:[Type]],2,)</f>
        <v>Georgia</v>
      </c>
      <c r="G343" s="9" t="str">
        <f>VLOOKUP(Invoices[[#This Row],[Customer Name]],Customers[[#All],[Customer Name]:[Type]],3,)</f>
        <v>Automotive</v>
      </c>
      <c r="H343" s="4" t="s">
        <v>88</v>
      </c>
      <c r="I343" s="36" t="str">
        <f>VLOOKUP(Invoices[[#This Row],[Part  '#]],Products[[#All],[Part Number]:[Product Line]],3,)</f>
        <v>Accessories</v>
      </c>
      <c r="J343" s="4" t="s">
        <v>89</v>
      </c>
      <c r="K343" s="4">
        <v>1</v>
      </c>
      <c r="L343" s="21">
        <v>250</v>
      </c>
      <c r="M343" s="29" cm="1">
        <f t="array" ref="M343">_xlfn.IFS(Invoices[[#This Row],[Document Number]]="Invoice", -Invoices[[#This Row],[Unit Price]], TRUE, Invoices[[#This Row],[Unit Price]])</f>
        <v>250</v>
      </c>
      <c r="N343" t="str" cm="1">
        <f t="array" ref="N343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343">
        <f>VLOOKUP(Invoices[[#This Row],[Part  '#]],Products[#All],4,FALSE)</f>
        <v>93.81</v>
      </c>
      <c r="P343" s="31">
        <f>Invoices[[#This Row],[Quantity]]*Invoices[[#This Row],[New Unit Proce ]]</f>
        <v>250</v>
      </c>
      <c r="Q343" s="31">
        <f>Invoices[[#This Row],[Quantity]]*Invoices[[#This Row],[Product Money ]]</f>
        <v>93.81</v>
      </c>
      <c r="R343" s="32">
        <f>Invoices[[#This Row],[Revenue]]-Invoices[[#This Row],[Cost]]</f>
        <v>156.19</v>
      </c>
      <c r="S343" s="40">
        <f>Invoices[[#This Row],[Profit]]/Invoices[[#This Row],[Revenue]]</f>
        <v>0.62475999999999998</v>
      </c>
    </row>
    <row r="344" spans="1:19" x14ac:dyDescent="0.35">
      <c r="A344" s="18" t="s">
        <v>9</v>
      </c>
      <c r="B344" s="8">
        <v>22911</v>
      </c>
      <c r="C344" s="14">
        <v>41532</v>
      </c>
      <c r="D344" s="8">
        <v>110</v>
      </c>
      <c r="E344" s="9" t="s">
        <v>52</v>
      </c>
      <c r="F344" s="33" t="str">
        <f>VLOOKUP(Invoices[[#This Row],[Customer Name]],Customers[[#All],[Customer Name]:[Type]],2,)</f>
        <v>Alabama</v>
      </c>
      <c r="G344" s="9" t="str">
        <f>VLOOKUP(Invoices[[#This Row],[Customer Name]],Customers[[#All],[Customer Name]:[Type]],3,)</f>
        <v>Automotive</v>
      </c>
      <c r="H344" s="4" t="s">
        <v>66</v>
      </c>
      <c r="I344" s="36" t="str">
        <f>VLOOKUP(Invoices[[#This Row],[Part  '#]],Products[[#All],[Part Number]:[Product Line]],3,)</f>
        <v>Consumables</v>
      </c>
      <c r="J344" s="4" t="s">
        <v>67</v>
      </c>
      <c r="K344" s="4">
        <v>10</v>
      </c>
      <c r="L344" s="21">
        <v>100</v>
      </c>
      <c r="M344" s="29" cm="1">
        <f t="array" ref="M344">_xlfn.IFS(Invoices[[#This Row],[Document Number]]="Invoice", -Invoices[[#This Row],[Unit Price]], TRUE, Invoices[[#This Row],[Unit Price]])</f>
        <v>100</v>
      </c>
      <c r="N344" t="str" cm="1">
        <f t="array" ref="N344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344">
        <f>VLOOKUP(Invoices[[#This Row],[Part  '#]],Products[#All],4,FALSE)</f>
        <v>27.17</v>
      </c>
      <c r="P344" s="31">
        <f>Invoices[[#This Row],[Quantity]]*Invoices[[#This Row],[New Unit Proce ]]</f>
        <v>1000</v>
      </c>
      <c r="Q344" s="31">
        <f>Invoices[[#This Row],[Quantity]]*Invoices[[#This Row],[Product Money ]]</f>
        <v>271.70000000000005</v>
      </c>
      <c r="R344" s="32">
        <f>Invoices[[#This Row],[Revenue]]-Invoices[[#This Row],[Cost]]</f>
        <v>728.3</v>
      </c>
      <c r="S344" s="40">
        <f>Invoices[[#This Row],[Profit]]/Invoices[[#This Row],[Revenue]]</f>
        <v>0.72829999999999995</v>
      </c>
    </row>
    <row r="345" spans="1:19" x14ac:dyDescent="0.35">
      <c r="A345" s="18" t="s">
        <v>9</v>
      </c>
      <c r="B345" s="8">
        <v>22911</v>
      </c>
      <c r="C345" s="14">
        <v>41532</v>
      </c>
      <c r="D345" s="8">
        <v>110</v>
      </c>
      <c r="E345" s="9" t="s">
        <v>52</v>
      </c>
      <c r="F345" s="33" t="str">
        <f>VLOOKUP(Invoices[[#This Row],[Customer Name]],Customers[[#All],[Customer Name]:[Type]],2,)</f>
        <v>Alabama</v>
      </c>
      <c r="G345" s="9" t="str">
        <f>VLOOKUP(Invoices[[#This Row],[Customer Name]],Customers[[#All],[Customer Name]:[Type]],3,)</f>
        <v>Automotive</v>
      </c>
      <c r="H345" s="4" t="s">
        <v>68</v>
      </c>
      <c r="I345" s="36" t="str">
        <f>VLOOKUP(Invoices[[#This Row],[Part  '#]],Products[[#All],[Part Number]:[Product Line]],3,)</f>
        <v>Consumables</v>
      </c>
      <c r="J345" s="4" t="s">
        <v>69</v>
      </c>
      <c r="K345" s="4">
        <v>10</v>
      </c>
      <c r="L345" s="21">
        <v>140</v>
      </c>
      <c r="M345" s="29" cm="1">
        <f t="array" ref="M345">_xlfn.IFS(Invoices[[#This Row],[Document Number]]="Invoice", -Invoices[[#This Row],[Unit Price]], TRUE, Invoices[[#This Row],[Unit Price]])</f>
        <v>140</v>
      </c>
      <c r="N345" t="str" cm="1">
        <f t="array" ref="N345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345">
        <f>VLOOKUP(Invoices[[#This Row],[Part  '#]],Products[#All],4,FALSE)</f>
        <v>34.299999999999997</v>
      </c>
      <c r="P345" s="31">
        <f>Invoices[[#This Row],[Quantity]]*Invoices[[#This Row],[New Unit Proce ]]</f>
        <v>1400</v>
      </c>
      <c r="Q345" s="31">
        <f>Invoices[[#This Row],[Quantity]]*Invoices[[#This Row],[Product Money ]]</f>
        <v>343</v>
      </c>
      <c r="R345" s="32">
        <f>Invoices[[#This Row],[Revenue]]-Invoices[[#This Row],[Cost]]</f>
        <v>1057</v>
      </c>
      <c r="S345" s="40">
        <f>Invoices[[#This Row],[Profit]]/Invoices[[#This Row],[Revenue]]</f>
        <v>0.755</v>
      </c>
    </row>
    <row r="346" spans="1:19" x14ac:dyDescent="0.35">
      <c r="A346" s="18" t="s">
        <v>9</v>
      </c>
      <c r="B346" s="8">
        <v>22911</v>
      </c>
      <c r="C346" s="14">
        <v>41532</v>
      </c>
      <c r="D346" s="8">
        <v>110</v>
      </c>
      <c r="E346" s="9" t="s">
        <v>52</v>
      </c>
      <c r="F346" s="33" t="str">
        <f>VLOOKUP(Invoices[[#This Row],[Customer Name]],Customers[[#All],[Customer Name]:[Type]],2,)</f>
        <v>Alabama</v>
      </c>
      <c r="G346" s="9" t="str">
        <f>VLOOKUP(Invoices[[#This Row],[Customer Name]],Customers[[#All],[Customer Name]:[Type]],3,)</f>
        <v>Automotive</v>
      </c>
      <c r="H346" s="4" t="s">
        <v>77</v>
      </c>
      <c r="I346" s="36" t="str">
        <f>VLOOKUP(Invoices[[#This Row],[Part  '#]],Products[[#All],[Part Number]:[Product Line]],3,)</f>
        <v>Consumables</v>
      </c>
      <c r="J346" s="4" t="s">
        <v>78</v>
      </c>
      <c r="K346" s="4">
        <v>24</v>
      </c>
      <c r="L346" s="21">
        <v>50</v>
      </c>
      <c r="M346" s="29" cm="1">
        <f t="array" ref="M346">_xlfn.IFS(Invoices[[#This Row],[Document Number]]="Invoice", -Invoices[[#This Row],[Unit Price]], TRUE, Invoices[[#This Row],[Unit Price]])</f>
        <v>50</v>
      </c>
      <c r="N346" t="str" cm="1">
        <f t="array" ref="N346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46">
        <f>VLOOKUP(Invoices[[#This Row],[Part  '#]],Products[#All],4,FALSE)</f>
        <v>11.67</v>
      </c>
      <c r="P346" s="31">
        <f>Invoices[[#This Row],[Quantity]]*Invoices[[#This Row],[New Unit Proce ]]</f>
        <v>1200</v>
      </c>
      <c r="Q346" s="31">
        <f>Invoices[[#This Row],[Quantity]]*Invoices[[#This Row],[Product Money ]]</f>
        <v>280.08</v>
      </c>
      <c r="R346" s="32">
        <f>Invoices[[#This Row],[Revenue]]-Invoices[[#This Row],[Cost]]</f>
        <v>919.92000000000007</v>
      </c>
      <c r="S346" s="40">
        <f>Invoices[[#This Row],[Profit]]/Invoices[[#This Row],[Revenue]]</f>
        <v>0.76660000000000006</v>
      </c>
    </row>
    <row r="347" spans="1:19" x14ac:dyDescent="0.35">
      <c r="A347" s="18" t="s">
        <v>9</v>
      </c>
      <c r="B347" s="8">
        <v>22911</v>
      </c>
      <c r="C347" s="14">
        <v>41532</v>
      </c>
      <c r="D347" s="8">
        <v>110</v>
      </c>
      <c r="E347" s="9" t="s">
        <v>52</v>
      </c>
      <c r="F347" s="33" t="str">
        <f>VLOOKUP(Invoices[[#This Row],[Customer Name]],Customers[[#All],[Customer Name]:[Type]],2,)</f>
        <v>Alabama</v>
      </c>
      <c r="G347" s="9" t="str">
        <f>VLOOKUP(Invoices[[#This Row],[Customer Name]],Customers[[#All],[Customer Name]:[Type]],3,)</f>
        <v>Automotive</v>
      </c>
      <c r="H347" s="4" t="s">
        <v>16</v>
      </c>
      <c r="I347" s="36" t="str">
        <f>VLOOKUP(Invoices[[#This Row],[Part  '#]],Products[[#All],[Part Number]:[Product Line]],3,)</f>
        <v>Consumables</v>
      </c>
      <c r="J347" s="4" t="s">
        <v>17</v>
      </c>
      <c r="K347" s="4">
        <v>24</v>
      </c>
      <c r="L347" s="21">
        <v>30</v>
      </c>
      <c r="M347" s="29" cm="1">
        <f t="array" ref="M347">_xlfn.IFS(Invoices[[#This Row],[Document Number]]="Invoice", -Invoices[[#This Row],[Unit Price]], TRUE, Invoices[[#This Row],[Unit Price]])</f>
        <v>30</v>
      </c>
      <c r="N347" t="str" cm="1">
        <f t="array" ref="N347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47">
        <f>VLOOKUP(Invoices[[#This Row],[Part  '#]],Products[#All],4,FALSE)</f>
        <v>6.9</v>
      </c>
      <c r="P347" s="31">
        <f>Invoices[[#This Row],[Quantity]]*Invoices[[#This Row],[New Unit Proce ]]</f>
        <v>720</v>
      </c>
      <c r="Q347" s="31">
        <f>Invoices[[#This Row],[Quantity]]*Invoices[[#This Row],[Product Money ]]</f>
        <v>165.60000000000002</v>
      </c>
      <c r="R347" s="32">
        <f>Invoices[[#This Row],[Revenue]]-Invoices[[#This Row],[Cost]]</f>
        <v>554.4</v>
      </c>
      <c r="S347" s="40">
        <f>Invoices[[#This Row],[Profit]]/Invoices[[#This Row],[Revenue]]</f>
        <v>0.77</v>
      </c>
    </row>
    <row r="348" spans="1:19" x14ac:dyDescent="0.35">
      <c r="A348" s="18" t="s">
        <v>38</v>
      </c>
      <c r="B348" s="8">
        <v>22912</v>
      </c>
      <c r="C348" s="14">
        <v>41532</v>
      </c>
      <c r="D348" s="8">
        <v>101</v>
      </c>
      <c r="E348" s="9" t="s">
        <v>20</v>
      </c>
      <c r="F348" s="33" t="str">
        <f>VLOOKUP(Invoices[[#This Row],[Customer Name]],Customers[[#All],[Customer Name]:[Type]],2,)</f>
        <v>Georgia</v>
      </c>
      <c r="G348" s="9" t="str">
        <f>VLOOKUP(Invoices[[#This Row],[Customer Name]],Customers[[#All],[Customer Name]:[Type]],3,)</f>
        <v>Automotive</v>
      </c>
      <c r="H348" s="8" t="s">
        <v>29</v>
      </c>
      <c r="I348" s="36" t="str">
        <f>VLOOKUP(Invoices[[#This Row],[Part  '#]],Products[[#All],[Part Number]:[Product Line]],3,)</f>
        <v>Accessories</v>
      </c>
      <c r="J348" s="4" t="s">
        <v>30</v>
      </c>
      <c r="K348" s="4">
        <v>1</v>
      </c>
      <c r="L348" s="21">
        <v>250</v>
      </c>
      <c r="M348" s="29" cm="1">
        <f t="array" ref="M348">_xlfn.IFS(Invoices[[#This Row],[Document Number]]="Invoice", -Invoices[[#This Row],[Unit Price]], TRUE, Invoices[[#This Row],[Unit Price]])</f>
        <v>250</v>
      </c>
      <c r="N348" t="str" cm="1">
        <f t="array" ref="N348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348">
        <f>VLOOKUP(Invoices[[#This Row],[Part  '#]],Products[#All],4,FALSE)</f>
        <v>89.7</v>
      </c>
      <c r="P348" s="31">
        <f>Invoices[[#This Row],[Quantity]]*Invoices[[#This Row],[New Unit Proce ]]</f>
        <v>250</v>
      </c>
      <c r="Q348" s="31">
        <f>Invoices[[#This Row],[Quantity]]*Invoices[[#This Row],[Product Money ]]</f>
        <v>89.7</v>
      </c>
      <c r="R348" s="32">
        <f>Invoices[[#This Row],[Revenue]]-Invoices[[#This Row],[Cost]]</f>
        <v>160.30000000000001</v>
      </c>
      <c r="S348" s="40">
        <f>Invoices[[#This Row],[Profit]]/Invoices[[#This Row],[Revenue]]</f>
        <v>0.64119999999999999</v>
      </c>
    </row>
    <row r="349" spans="1:19" x14ac:dyDescent="0.35">
      <c r="A349" s="18" t="s">
        <v>9</v>
      </c>
      <c r="B349" s="8">
        <v>22913</v>
      </c>
      <c r="C349" s="14">
        <v>41544</v>
      </c>
      <c r="D349" s="8">
        <v>106</v>
      </c>
      <c r="E349" s="9" t="s">
        <v>10</v>
      </c>
      <c r="F349" s="33" t="str">
        <f>VLOOKUP(Invoices[[#This Row],[Customer Name]],Customers[[#All],[Customer Name]:[Type]],2,)</f>
        <v>Tennessee</v>
      </c>
      <c r="G349" s="9" t="str">
        <f>VLOOKUP(Invoices[[#This Row],[Customer Name]],Customers[[#All],[Customer Name]:[Type]],3,)</f>
        <v>Automotive</v>
      </c>
      <c r="H349" s="4" t="s">
        <v>32</v>
      </c>
      <c r="I349" s="36" t="str">
        <f>VLOOKUP(Invoices[[#This Row],[Part  '#]],Products[[#All],[Part Number]:[Product Line]],3,)</f>
        <v>Product</v>
      </c>
      <c r="J349" s="4" t="s">
        <v>33</v>
      </c>
      <c r="K349" s="4">
        <v>1</v>
      </c>
      <c r="L349" s="21">
        <v>1500</v>
      </c>
      <c r="M349" s="29" cm="1">
        <f t="array" ref="M349">_xlfn.IFS(Invoices[[#This Row],[Document Number]]="Invoice", -Invoices[[#This Row],[Unit Price]], TRUE, Invoices[[#This Row],[Unit Price]])</f>
        <v>1500</v>
      </c>
      <c r="N349" t="str" cm="1">
        <f t="array" ref="N349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349">
        <f>VLOOKUP(Invoices[[#This Row],[Part  '#]],Products[#All],4,FALSE)</f>
        <v>899.1</v>
      </c>
      <c r="P349" s="31">
        <f>Invoices[[#This Row],[Quantity]]*Invoices[[#This Row],[New Unit Proce ]]</f>
        <v>1500</v>
      </c>
      <c r="Q349" s="31">
        <f>Invoices[[#This Row],[Quantity]]*Invoices[[#This Row],[Product Money ]]</f>
        <v>899.1</v>
      </c>
      <c r="R349" s="32">
        <f>Invoices[[#This Row],[Revenue]]-Invoices[[#This Row],[Cost]]</f>
        <v>600.9</v>
      </c>
      <c r="S349" s="40">
        <f>Invoices[[#This Row],[Profit]]/Invoices[[#This Row],[Revenue]]</f>
        <v>0.40060000000000001</v>
      </c>
    </row>
    <row r="350" spans="1:19" x14ac:dyDescent="0.35">
      <c r="A350" s="18" t="s">
        <v>9</v>
      </c>
      <c r="B350" s="8">
        <v>22914</v>
      </c>
      <c r="C350" s="14">
        <v>41544</v>
      </c>
      <c r="D350" s="8">
        <v>119</v>
      </c>
      <c r="E350" s="9" t="s">
        <v>76</v>
      </c>
      <c r="F350" s="33" t="str">
        <f>VLOOKUP(Invoices[[#This Row],[Customer Name]],Customers[[#All],[Customer Name]:[Type]],2,)</f>
        <v>Georgia</v>
      </c>
      <c r="G350" s="9" t="str">
        <f>VLOOKUP(Invoices[[#This Row],[Customer Name]],Customers[[#All],[Customer Name]:[Type]],3,)</f>
        <v>Financial</v>
      </c>
      <c r="H350" s="4" t="s">
        <v>62</v>
      </c>
      <c r="I350" s="36" t="str">
        <f>VLOOKUP(Invoices[[#This Row],[Part  '#]],Products[[#All],[Part Number]:[Product Line]],3,)</f>
        <v>Product</v>
      </c>
      <c r="J350" s="4" t="s">
        <v>63</v>
      </c>
      <c r="K350" s="4">
        <v>1</v>
      </c>
      <c r="L350" s="21">
        <v>2700</v>
      </c>
      <c r="M350" s="29" cm="1">
        <f t="array" ref="M350">_xlfn.IFS(Invoices[[#This Row],[Document Number]]="Invoice", -Invoices[[#This Row],[Unit Price]], TRUE, Invoices[[#This Row],[Unit Price]])</f>
        <v>2700</v>
      </c>
      <c r="N350" t="str" cm="1">
        <f t="array" ref="N350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350">
        <f>VLOOKUP(Invoices[[#This Row],[Part  '#]],Products[#All],4,FALSE)</f>
        <v>1440.45</v>
      </c>
      <c r="P350" s="31">
        <f>Invoices[[#This Row],[Quantity]]*Invoices[[#This Row],[New Unit Proce ]]</f>
        <v>2700</v>
      </c>
      <c r="Q350" s="31">
        <f>Invoices[[#This Row],[Quantity]]*Invoices[[#This Row],[Product Money ]]</f>
        <v>1440.45</v>
      </c>
      <c r="R350" s="32">
        <f>Invoices[[#This Row],[Revenue]]-Invoices[[#This Row],[Cost]]</f>
        <v>1259.55</v>
      </c>
      <c r="S350" s="40">
        <f>Invoices[[#This Row],[Profit]]/Invoices[[#This Row],[Revenue]]</f>
        <v>0.46649999999999997</v>
      </c>
    </row>
    <row r="351" spans="1:19" x14ac:dyDescent="0.35">
      <c r="A351" s="18" t="s">
        <v>9</v>
      </c>
      <c r="B351" s="8">
        <v>22914</v>
      </c>
      <c r="C351" s="14">
        <v>41544</v>
      </c>
      <c r="D351" s="8">
        <v>119</v>
      </c>
      <c r="E351" s="9" t="s">
        <v>76</v>
      </c>
      <c r="F351" s="33" t="str">
        <f>VLOOKUP(Invoices[[#This Row],[Customer Name]],Customers[[#All],[Customer Name]:[Type]],2,)</f>
        <v>Georgia</v>
      </c>
      <c r="G351" s="9" t="str">
        <f>VLOOKUP(Invoices[[#This Row],[Customer Name]],Customers[[#All],[Customer Name]:[Type]],3,)</f>
        <v>Financial</v>
      </c>
      <c r="H351" s="4" t="s">
        <v>64</v>
      </c>
      <c r="I351" s="36" t="str">
        <f>VLOOKUP(Invoices[[#This Row],[Part  '#]],Products[[#All],[Part Number]:[Product Line]],3,)</f>
        <v>Accessories</v>
      </c>
      <c r="J351" s="4" t="s">
        <v>65</v>
      </c>
      <c r="K351" s="4">
        <v>1</v>
      </c>
      <c r="L351" s="21">
        <v>30</v>
      </c>
      <c r="M351" s="29" cm="1">
        <f t="array" ref="M351">_xlfn.IFS(Invoices[[#This Row],[Document Number]]="Invoice", -Invoices[[#This Row],[Unit Price]], TRUE, Invoices[[#This Row],[Unit Price]])</f>
        <v>30</v>
      </c>
      <c r="N351" t="str" cm="1">
        <f t="array" ref="N351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51">
        <f>VLOOKUP(Invoices[[#This Row],[Part  '#]],Products[#All],4,FALSE)</f>
        <v>6.3</v>
      </c>
      <c r="P351" s="31">
        <f>Invoices[[#This Row],[Quantity]]*Invoices[[#This Row],[New Unit Proce ]]</f>
        <v>30</v>
      </c>
      <c r="Q351" s="31">
        <f>Invoices[[#This Row],[Quantity]]*Invoices[[#This Row],[Product Money ]]</f>
        <v>6.3</v>
      </c>
      <c r="R351" s="32">
        <f>Invoices[[#This Row],[Revenue]]-Invoices[[#This Row],[Cost]]</f>
        <v>23.7</v>
      </c>
      <c r="S351" s="40">
        <f>Invoices[[#This Row],[Profit]]/Invoices[[#This Row],[Revenue]]</f>
        <v>0.78999999999999992</v>
      </c>
    </row>
    <row r="352" spans="1:19" x14ac:dyDescent="0.35">
      <c r="A352" s="18" t="s">
        <v>9</v>
      </c>
      <c r="B352" s="8">
        <v>22914</v>
      </c>
      <c r="C352" s="14">
        <v>41544</v>
      </c>
      <c r="D352" s="8">
        <v>119</v>
      </c>
      <c r="E352" s="9" t="s">
        <v>76</v>
      </c>
      <c r="F352" s="33" t="str">
        <f>VLOOKUP(Invoices[[#This Row],[Customer Name]],Customers[[#All],[Customer Name]:[Type]],2,)</f>
        <v>Georgia</v>
      </c>
      <c r="G352" s="9" t="str">
        <f>VLOOKUP(Invoices[[#This Row],[Customer Name]],Customers[[#All],[Customer Name]:[Type]],3,)</f>
        <v>Financial</v>
      </c>
      <c r="H352" s="4" t="s">
        <v>36</v>
      </c>
      <c r="I352" s="36" t="str">
        <f>VLOOKUP(Invoices[[#This Row],[Part  '#]],Products[[#All],[Part Number]:[Product Line]],3,)</f>
        <v>Accessories</v>
      </c>
      <c r="J352" s="4" t="s">
        <v>37</v>
      </c>
      <c r="K352" s="4">
        <v>1</v>
      </c>
      <c r="L352" s="21">
        <v>30</v>
      </c>
      <c r="M352" s="29" cm="1">
        <f t="array" ref="M352">_xlfn.IFS(Invoices[[#This Row],[Document Number]]="Invoice", -Invoices[[#This Row],[Unit Price]], TRUE, Invoices[[#This Row],[Unit Price]])</f>
        <v>30</v>
      </c>
      <c r="N352" t="str" cm="1">
        <f t="array" ref="N352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52">
        <f>VLOOKUP(Invoices[[#This Row],[Part  '#]],Products[#All],4,FALSE)</f>
        <v>11.59</v>
      </c>
      <c r="P352" s="31">
        <f>Invoices[[#This Row],[Quantity]]*Invoices[[#This Row],[New Unit Proce ]]</f>
        <v>30</v>
      </c>
      <c r="Q352" s="31">
        <f>Invoices[[#This Row],[Quantity]]*Invoices[[#This Row],[Product Money ]]</f>
        <v>11.59</v>
      </c>
      <c r="R352" s="32">
        <f>Invoices[[#This Row],[Revenue]]-Invoices[[#This Row],[Cost]]</f>
        <v>18.41</v>
      </c>
      <c r="S352" s="40">
        <f>Invoices[[#This Row],[Profit]]/Invoices[[#This Row],[Revenue]]</f>
        <v>0.61366666666666669</v>
      </c>
    </row>
    <row r="353" spans="1:19" x14ac:dyDescent="0.35">
      <c r="A353" s="18" t="s">
        <v>9</v>
      </c>
      <c r="B353" s="8">
        <v>22914</v>
      </c>
      <c r="C353" s="14">
        <v>41544</v>
      </c>
      <c r="D353" s="8">
        <v>119</v>
      </c>
      <c r="E353" s="9" t="s">
        <v>76</v>
      </c>
      <c r="F353" s="33" t="str">
        <f>VLOOKUP(Invoices[[#This Row],[Customer Name]],Customers[[#All],[Customer Name]:[Type]],2,)</f>
        <v>Georgia</v>
      </c>
      <c r="G353" s="9" t="str">
        <f>VLOOKUP(Invoices[[#This Row],[Customer Name]],Customers[[#All],[Customer Name]:[Type]],3,)</f>
        <v>Financial</v>
      </c>
      <c r="H353" s="4" t="s">
        <v>42</v>
      </c>
      <c r="I353" s="36" t="str">
        <f>VLOOKUP(Invoices[[#This Row],[Part  '#]],Products[[#All],[Part Number]:[Product Line]],3,)</f>
        <v>Accessories</v>
      </c>
      <c r="J353" s="4" t="s">
        <v>43</v>
      </c>
      <c r="K353" s="4">
        <v>1</v>
      </c>
      <c r="L353" s="21">
        <v>60</v>
      </c>
      <c r="M353" s="29" cm="1">
        <f t="array" ref="M353">_xlfn.IFS(Invoices[[#This Row],[Document Number]]="Invoice", -Invoices[[#This Row],[Unit Price]], TRUE, Invoices[[#This Row],[Unit Price]])</f>
        <v>60</v>
      </c>
      <c r="N353" t="str" cm="1">
        <f t="array" ref="N353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53">
        <f>VLOOKUP(Invoices[[#This Row],[Part  '#]],Products[#All],4,FALSE)</f>
        <v>17.22</v>
      </c>
      <c r="P353" s="31">
        <f>Invoices[[#This Row],[Quantity]]*Invoices[[#This Row],[New Unit Proce ]]</f>
        <v>60</v>
      </c>
      <c r="Q353" s="31">
        <f>Invoices[[#This Row],[Quantity]]*Invoices[[#This Row],[Product Money ]]</f>
        <v>17.22</v>
      </c>
      <c r="R353" s="32">
        <f>Invoices[[#This Row],[Revenue]]-Invoices[[#This Row],[Cost]]</f>
        <v>42.78</v>
      </c>
      <c r="S353" s="40">
        <f>Invoices[[#This Row],[Profit]]/Invoices[[#This Row],[Revenue]]</f>
        <v>0.71299999999999997</v>
      </c>
    </row>
    <row r="354" spans="1:19" x14ac:dyDescent="0.35">
      <c r="A354" s="18" t="s">
        <v>9</v>
      </c>
      <c r="B354" s="8">
        <v>22915</v>
      </c>
      <c r="C354" s="14">
        <v>41547</v>
      </c>
      <c r="D354" s="8">
        <v>111</v>
      </c>
      <c r="E354" s="9" t="s">
        <v>79</v>
      </c>
      <c r="F354" s="33" t="str">
        <f>VLOOKUP(Invoices[[#This Row],[Customer Name]],Customers[[#All],[Customer Name]:[Type]],2,)</f>
        <v>Alabama</v>
      </c>
      <c r="G354" s="9" t="str">
        <f>VLOOKUP(Invoices[[#This Row],[Customer Name]],Customers[[#All],[Customer Name]:[Type]],3,)</f>
        <v>Automotive</v>
      </c>
      <c r="H354" s="4" t="s">
        <v>90</v>
      </c>
      <c r="I354" s="36" t="str">
        <f>VLOOKUP(Invoices[[#This Row],[Part  '#]],Products[[#All],[Part Number]:[Product Line]],3,)</f>
        <v>Consumables</v>
      </c>
      <c r="J354" s="4" t="s">
        <v>91</v>
      </c>
      <c r="K354" s="4">
        <v>20</v>
      </c>
      <c r="L354" s="21">
        <v>40</v>
      </c>
      <c r="M354" s="29" cm="1">
        <f t="array" ref="M354">_xlfn.IFS(Invoices[[#This Row],[Document Number]]="Invoice", -Invoices[[#This Row],[Unit Price]], TRUE, Invoices[[#This Row],[Unit Price]])</f>
        <v>40</v>
      </c>
      <c r="N354" t="str" cm="1">
        <f t="array" ref="N354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54">
        <f>VLOOKUP(Invoices[[#This Row],[Part  '#]],Products[#All],4,FALSE)</f>
        <v>5.4</v>
      </c>
      <c r="P354" s="31">
        <f>Invoices[[#This Row],[Quantity]]*Invoices[[#This Row],[New Unit Proce ]]</f>
        <v>800</v>
      </c>
      <c r="Q354" s="31">
        <f>Invoices[[#This Row],[Quantity]]*Invoices[[#This Row],[Product Money ]]</f>
        <v>108</v>
      </c>
      <c r="R354" s="32">
        <f>Invoices[[#This Row],[Revenue]]-Invoices[[#This Row],[Cost]]</f>
        <v>692</v>
      </c>
      <c r="S354" s="40">
        <f>Invoices[[#This Row],[Profit]]/Invoices[[#This Row],[Revenue]]</f>
        <v>0.86499999999999999</v>
      </c>
    </row>
    <row r="355" spans="1:19" x14ac:dyDescent="0.35">
      <c r="A355" s="18" t="s">
        <v>9</v>
      </c>
      <c r="B355" s="8">
        <v>22915</v>
      </c>
      <c r="C355" s="14">
        <v>41547</v>
      </c>
      <c r="D355" s="8">
        <v>111</v>
      </c>
      <c r="E355" s="9" t="s">
        <v>79</v>
      </c>
      <c r="F355" s="33" t="str">
        <f>VLOOKUP(Invoices[[#This Row],[Customer Name]],Customers[[#All],[Customer Name]:[Type]],2,)</f>
        <v>Alabama</v>
      </c>
      <c r="G355" s="9" t="str">
        <f>VLOOKUP(Invoices[[#This Row],[Customer Name]],Customers[[#All],[Customer Name]:[Type]],3,)</f>
        <v>Automotive</v>
      </c>
      <c r="H355" s="4" t="s">
        <v>92</v>
      </c>
      <c r="I355" s="36" t="str">
        <f>VLOOKUP(Invoices[[#This Row],[Part  '#]],Products[[#All],[Part Number]:[Product Line]],3,)</f>
        <v>Consumables</v>
      </c>
      <c r="J355" s="4" t="s">
        <v>93</v>
      </c>
      <c r="K355" s="4">
        <v>20</v>
      </c>
      <c r="L355" s="21">
        <v>70</v>
      </c>
      <c r="M355" s="29" cm="1">
        <f t="array" ref="M355">_xlfn.IFS(Invoices[[#This Row],[Document Number]]="Invoice", -Invoices[[#This Row],[Unit Price]], TRUE, Invoices[[#This Row],[Unit Price]])</f>
        <v>70</v>
      </c>
      <c r="N355" t="str" cm="1">
        <f t="array" ref="N355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55">
        <f>VLOOKUP(Invoices[[#This Row],[Part  '#]],Products[#All],4,FALSE)</f>
        <v>8.3699999999999992</v>
      </c>
      <c r="P355" s="31">
        <f>Invoices[[#This Row],[Quantity]]*Invoices[[#This Row],[New Unit Proce ]]</f>
        <v>1400</v>
      </c>
      <c r="Q355" s="31">
        <f>Invoices[[#This Row],[Quantity]]*Invoices[[#This Row],[Product Money ]]</f>
        <v>167.39999999999998</v>
      </c>
      <c r="R355" s="32">
        <f>Invoices[[#This Row],[Revenue]]-Invoices[[#This Row],[Cost]]</f>
        <v>1232.5999999999999</v>
      </c>
      <c r="S355" s="40">
        <f>Invoices[[#This Row],[Profit]]/Invoices[[#This Row],[Revenue]]</f>
        <v>0.88042857142857134</v>
      </c>
    </row>
    <row r="356" spans="1:19" x14ac:dyDescent="0.35">
      <c r="A356" s="18" t="s">
        <v>38</v>
      </c>
      <c r="B356" s="8">
        <v>22916</v>
      </c>
      <c r="C356" s="14">
        <v>41547</v>
      </c>
      <c r="D356" s="8">
        <v>119</v>
      </c>
      <c r="E356" s="9" t="s">
        <v>76</v>
      </c>
      <c r="F356" s="33" t="str">
        <f>VLOOKUP(Invoices[[#This Row],[Customer Name]],Customers[[#All],[Customer Name]:[Type]],2,)</f>
        <v>Georgia</v>
      </c>
      <c r="G356" s="9" t="str">
        <f>VLOOKUP(Invoices[[#This Row],[Customer Name]],Customers[[#All],[Customer Name]:[Type]],3,)</f>
        <v>Financial</v>
      </c>
      <c r="H356" s="8" t="s">
        <v>62</v>
      </c>
      <c r="I356" s="36" t="str">
        <f>VLOOKUP(Invoices[[#This Row],[Part  '#]],Products[[#All],[Part Number]:[Product Line]],3,)</f>
        <v>Product</v>
      </c>
      <c r="J356" s="4" t="s">
        <v>63</v>
      </c>
      <c r="K356" s="4">
        <v>1</v>
      </c>
      <c r="L356" s="21">
        <v>2700</v>
      </c>
      <c r="M356" s="29" cm="1">
        <f t="array" ref="M356">_xlfn.IFS(Invoices[[#This Row],[Document Number]]="Invoice", -Invoices[[#This Row],[Unit Price]], TRUE, Invoices[[#This Row],[Unit Price]])</f>
        <v>2700</v>
      </c>
      <c r="N356" t="str" cm="1">
        <f t="array" ref="N356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356">
        <f>VLOOKUP(Invoices[[#This Row],[Part  '#]],Products[#All],4,FALSE)</f>
        <v>1440.45</v>
      </c>
      <c r="P356" s="31">
        <f>Invoices[[#This Row],[Quantity]]*Invoices[[#This Row],[New Unit Proce ]]</f>
        <v>2700</v>
      </c>
      <c r="Q356" s="31">
        <f>Invoices[[#This Row],[Quantity]]*Invoices[[#This Row],[Product Money ]]</f>
        <v>1440.45</v>
      </c>
      <c r="R356" s="32">
        <f>Invoices[[#This Row],[Revenue]]-Invoices[[#This Row],[Cost]]</f>
        <v>1259.55</v>
      </c>
      <c r="S356" s="40">
        <f>Invoices[[#This Row],[Profit]]/Invoices[[#This Row],[Revenue]]</f>
        <v>0.46649999999999997</v>
      </c>
    </row>
    <row r="357" spans="1:19" x14ac:dyDescent="0.35">
      <c r="A357" s="18" t="s">
        <v>9</v>
      </c>
      <c r="B357" s="8">
        <v>22917</v>
      </c>
      <c r="C357" s="14">
        <v>41547</v>
      </c>
      <c r="D357" s="8">
        <v>119</v>
      </c>
      <c r="E357" s="9" t="s">
        <v>76</v>
      </c>
      <c r="F357" s="33" t="str">
        <f>VLOOKUP(Invoices[[#This Row],[Customer Name]],Customers[[#All],[Customer Name]:[Type]],2,)</f>
        <v>Georgia</v>
      </c>
      <c r="G357" s="9" t="str">
        <f>VLOOKUP(Invoices[[#This Row],[Customer Name]],Customers[[#All],[Customer Name]:[Type]],3,)</f>
        <v>Financial</v>
      </c>
      <c r="H357" s="8" t="s">
        <v>62</v>
      </c>
      <c r="I357" s="36" t="str">
        <f>VLOOKUP(Invoices[[#This Row],[Part  '#]],Products[[#All],[Part Number]:[Product Line]],3,)</f>
        <v>Product</v>
      </c>
      <c r="J357" s="4" t="s">
        <v>63</v>
      </c>
      <c r="K357" s="4">
        <v>1</v>
      </c>
      <c r="L357" s="21">
        <v>2700</v>
      </c>
      <c r="M357" s="29" cm="1">
        <f t="array" ref="M357">_xlfn.IFS(Invoices[[#This Row],[Document Number]]="Invoice", -Invoices[[#This Row],[Unit Price]], TRUE, Invoices[[#This Row],[Unit Price]])</f>
        <v>2700</v>
      </c>
      <c r="N357" t="str" cm="1">
        <f t="array" ref="N357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357">
        <f>VLOOKUP(Invoices[[#This Row],[Part  '#]],Products[#All],4,FALSE)</f>
        <v>1440.45</v>
      </c>
      <c r="P357" s="31">
        <f>Invoices[[#This Row],[Quantity]]*Invoices[[#This Row],[New Unit Proce ]]</f>
        <v>2700</v>
      </c>
      <c r="Q357" s="31">
        <f>Invoices[[#This Row],[Quantity]]*Invoices[[#This Row],[Product Money ]]</f>
        <v>1440.45</v>
      </c>
      <c r="R357" s="32">
        <f>Invoices[[#This Row],[Revenue]]-Invoices[[#This Row],[Cost]]</f>
        <v>1259.55</v>
      </c>
      <c r="S357" s="40">
        <f>Invoices[[#This Row],[Profit]]/Invoices[[#This Row],[Revenue]]</f>
        <v>0.46649999999999997</v>
      </c>
    </row>
    <row r="358" spans="1:19" x14ac:dyDescent="0.35">
      <c r="A358" s="18" t="s">
        <v>9</v>
      </c>
      <c r="B358" s="8">
        <v>22918</v>
      </c>
      <c r="C358" s="14">
        <v>41548</v>
      </c>
      <c r="D358" s="8">
        <v>101</v>
      </c>
      <c r="E358" s="9" t="s">
        <v>20</v>
      </c>
      <c r="F358" s="33" t="str">
        <f>VLOOKUP(Invoices[[#This Row],[Customer Name]],Customers[[#All],[Customer Name]:[Type]],2,)</f>
        <v>Georgia</v>
      </c>
      <c r="G358" s="9" t="str">
        <f>VLOOKUP(Invoices[[#This Row],[Customer Name]],Customers[[#All],[Customer Name]:[Type]],3,)</f>
        <v>Automotive</v>
      </c>
      <c r="H358" s="4" t="s">
        <v>16</v>
      </c>
      <c r="I358" s="36" t="str">
        <f>VLOOKUP(Invoices[[#This Row],[Part  '#]],Products[[#All],[Part Number]:[Product Line]],3,)</f>
        <v>Consumables</v>
      </c>
      <c r="J358" s="4" t="s">
        <v>17</v>
      </c>
      <c r="K358" s="4">
        <v>250</v>
      </c>
      <c r="L358" s="21">
        <v>24</v>
      </c>
      <c r="M358" s="29" cm="1">
        <f t="array" ref="M358">_xlfn.IFS(Invoices[[#This Row],[Document Number]]="Invoice", -Invoices[[#This Row],[Unit Price]], TRUE, Invoices[[#This Row],[Unit Price]])</f>
        <v>24</v>
      </c>
      <c r="N358" t="str" cm="1">
        <f t="array" ref="N358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58">
        <f>VLOOKUP(Invoices[[#This Row],[Part  '#]],Products[#All],4,FALSE)</f>
        <v>6.9</v>
      </c>
      <c r="P358" s="31">
        <f>Invoices[[#This Row],[Quantity]]*Invoices[[#This Row],[New Unit Proce ]]</f>
        <v>6000</v>
      </c>
      <c r="Q358" s="31">
        <f>Invoices[[#This Row],[Quantity]]*Invoices[[#This Row],[Product Money ]]</f>
        <v>1725</v>
      </c>
      <c r="R358" s="32">
        <f>Invoices[[#This Row],[Revenue]]-Invoices[[#This Row],[Cost]]</f>
        <v>4275</v>
      </c>
      <c r="S358" s="40">
        <f>Invoices[[#This Row],[Profit]]/Invoices[[#This Row],[Revenue]]</f>
        <v>0.71250000000000002</v>
      </c>
    </row>
    <row r="359" spans="1:19" x14ac:dyDescent="0.35">
      <c r="A359" s="18" t="s">
        <v>9</v>
      </c>
      <c r="B359" s="8">
        <v>22918</v>
      </c>
      <c r="C359" s="14">
        <v>41548</v>
      </c>
      <c r="D359" s="8">
        <v>101</v>
      </c>
      <c r="E359" s="9" t="s">
        <v>20</v>
      </c>
      <c r="F359" s="33" t="str">
        <f>VLOOKUP(Invoices[[#This Row],[Customer Name]],Customers[[#All],[Customer Name]:[Type]],2,)</f>
        <v>Georgia</v>
      </c>
      <c r="G359" s="9" t="str">
        <f>VLOOKUP(Invoices[[#This Row],[Customer Name]],Customers[[#All],[Customer Name]:[Type]],3,)</f>
        <v>Automotive</v>
      </c>
      <c r="H359" s="4" t="s">
        <v>13</v>
      </c>
      <c r="I359" s="36" t="str">
        <f>VLOOKUP(Invoices[[#This Row],[Part  '#]],Products[[#All],[Part Number]:[Product Line]],3,)</f>
        <v>Consumables</v>
      </c>
      <c r="J359" s="4" t="s">
        <v>14</v>
      </c>
      <c r="K359" s="4">
        <v>25</v>
      </c>
      <c r="L359" s="21">
        <v>70</v>
      </c>
      <c r="M359" s="29" cm="1">
        <f t="array" ref="M359">_xlfn.IFS(Invoices[[#This Row],[Document Number]]="Invoice", -Invoices[[#This Row],[Unit Price]], TRUE, Invoices[[#This Row],[Unit Price]])</f>
        <v>70</v>
      </c>
      <c r="N359" t="str" cm="1">
        <f t="array" ref="N359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59">
        <f>VLOOKUP(Invoices[[#This Row],[Part  '#]],Products[#All],4,FALSE)</f>
        <v>13.92</v>
      </c>
      <c r="P359" s="31">
        <f>Invoices[[#This Row],[Quantity]]*Invoices[[#This Row],[New Unit Proce ]]</f>
        <v>1750</v>
      </c>
      <c r="Q359" s="31">
        <f>Invoices[[#This Row],[Quantity]]*Invoices[[#This Row],[Product Money ]]</f>
        <v>348</v>
      </c>
      <c r="R359" s="32">
        <f>Invoices[[#This Row],[Revenue]]-Invoices[[#This Row],[Cost]]</f>
        <v>1402</v>
      </c>
      <c r="S359" s="40">
        <f>Invoices[[#This Row],[Profit]]/Invoices[[#This Row],[Revenue]]</f>
        <v>0.80114285714285716</v>
      </c>
    </row>
    <row r="360" spans="1:19" x14ac:dyDescent="0.35">
      <c r="A360" s="18" t="s">
        <v>9</v>
      </c>
      <c r="B360" s="8">
        <v>22919</v>
      </c>
      <c r="C360" s="14">
        <v>41548</v>
      </c>
      <c r="D360" s="8">
        <v>102</v>
      </c>
      <c r="E360" s="9" t="s">
        <v>39</v>
      </c>
      <c r="F360" s="33" t="str">
        <f>VLOOKUP(Invoices[[#This Row],[Customer Name]],Customers[[#All],[Customer Name]:[Type]],2,)</f>
        <v>Georgia</v>
      </c>
      <c r="G360" s="9" t="str">
        <f>VLOOKUP(Invoices[[#This Row],[Customer Name]],Customers[[#All],[Customer Name]:[Type]],3,)</f>
        <v>Automotive</v>
      </c>
      <c r="H360" s="4" t="s">
        <v>44</v>
      </c>
      <c r="I360" s="36" t="str">
        <f>VLOOKUP(Invoices[[#This Row],[Part  '#]],Products[[#All],[Part Number]:[Product Line]],3,)</f>
        <v>Consumables</v>
      </c>
      <c r="J360" s="4" t="s">
        <v>45</v>
      </c>
      <c r="K360" s="4">
        <v>40</v>
      </c>
      <c r="L360" s="21">
        <v>35</v>
      </c>
      <c r="M360" s="29" cm="1">
        <f t="array" ref="M360">_xlfn.IFS(Invoices[[#This Row],[Document Number]]="Invoice", -Invoices[[#This Row],[Unit Price]], TRUE, Invoices[[#This Row],[Unit Price]])</f>
        <v>35</v>
      </c>
      <c r="N360" t="str" cm="1">
        <f t="array" ref="N360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60">
        <f>VLOOKUP(Invoices[[#This Row],[Part  '#]],Products[#All],4,FALSE)</f>
        <v>6.37</v>
      </c>
      <c r="P360" s="31">
        <f>Invoices[[#This Row],[Quantity]]*Invoices[[#This Row],[New Unit Proce ]]</f>
        <v>1400</v>
      </c>
      <c r="Q360" s="31">
        <f>Invoices[[#This Row],[Quantity]]*Invoices[[#This Row],[Product Money ]]</f>
        <v>254.8</v>
      </c>
      <c r="R360" s="32">
        <f>Invoices[[#This Row],[Revenue]]-Invoices[[#This Row],[Cost]]</f>
        <v>1145.2</v>
      </c>
      <c r="S360" s="40">
        <f>Invoices[[#This Row],[Profit]]/Invoices[[#This Row],[Revenue]]</f>
        <v>0.81800000000000006</v>
      </c>
    </row>
    <row r="361" spans="1:19" x14ac:dyDescent="0.35">
      <c r="A361" s="18" t="s">
        <v>9</v>
      </c>
      <c r="B361" s="8">
        <v>22920</v>
      </c>
      <c r="C361" s="14">
        <v>41548</v>
      </c>
      <c r="D361" s="8">
        <v>102</v>
      </c>
      <c r="E361" s="9" t="s">
        <v>39</v>
      </c>
      <c r="F361" s="33" t="str">
        <f>VLOOKUP(Invoices[[#This Row],[Customer Name]],Customers[[#All],[Customer Name]:[Type]],2,)</f>
        <v>Georgia</v>
      </c>
      <c r="G361" s="9" t="str">
        <f>VLOOKUP(Invoices[[#This Row],[Customer Name]],Customers[[#All],[Customer Name]:[Type]],3,)</f>
        <v>Automotive</v>
      </c>
      <c r="H361" s="4" t="s">
        <v>13</v>
      </c>
      <c r="I361" s="36" t="str">
        <f>VLOOKUP(Invoices[[#This Row],[Part  '#]],Products[[#All],[Part Number]:[Product Line]],3,)</f>
        <v>Consumables</v>
      </c>
      <c r="J361" s="4" t="s">
        <v>14</v>
      </c>
      <c r="K361" s="4">
        <v>5</v>
      </c>
      <c r="L361" s="21">
        <v>70</v>
      </c>
      <c r="M361" s="29" cm="1">
        <f t="array" ref="M361">_xlfn.IFS(Invoices[[#This Row],[Document Number]]="Invoice", -Invoices[[#This Row],[Unit Price]], TRUE, Invoices[[#This Row],[Unit Price]])</f>
        <v>70</v>
      </c>
      <c r="N361" t="str" cm="1">
        <f t="array" ref="N361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61">
        <f>VLOOKUP(Invoices[[#This Row],[Part  '#]],Products[#All],4,FALSE)</f>
        <v>13.92</v>
      </c>
      <c r="P361" s="31">
        <f>Invoices[[#This Row],[Quantity]]*Invoices[[#This Row],[New Unit Proce ]]</f>
        <v>350</v>
      </c>
      <c r="Q361" s="31">
        <f>Invoices[[#This Row],[Quantity]]*Invoices[[#This Row],[Product Money ]]</f>
        <v>69.599999999999994</v>
      </c>
      <c r="R361" s="32">
        <f>Invoices[[#This Row],[Revenue]]-Invoices[[#This Row],[Cost]]</f>
        <v>280.39999999999998</v>
      </c>
      <c r="S361" s="40">
        <f>Invoices[[#This Row],[Profit]]/Invoices[[#This Row],[Revenue]]</f>
        <v>0.80114285714285705</v>
      </c>
    </row>
    <row r="362" spans="1:19" x14ac:dyDescent="0.35">
      <c r="A362" s="18" t="s">
        <v>9</v>
      </c>
      <c r="B362" s="8">
        <v>22921</v>
      </c>
      <c r="C362" s="14">
        <v>41548</v>
      </c>
      <c r="D362" s="8">
        <v>105</v>
      </c>
      <c r="E362" s="9" t="s">
        <v>60</v>
      </c>
      <c r="F362" s="33" t="str">
        <f>VLOOKUP(Invoices[[#This Row],[Customer Name]],Customers[[#All],[Customer Name]:[Type]],2,)</f>
        <v>South Carolina</v>
      </c>
      <c r="G362" s="9" t="str">
        <f>VLOOKUP(Invoices[[#This Row],[Customer Name]],Customers[[#All],[Customer Name]:[Type]],3,)</f>
        <v>Automotive</v>
      </c>
      <c r="H362" s="4" t="s">
        <v>16</v>
      </c>
      <c r="I362" s="36" t="str">
        <f>VLOOKUP(Invoices[[#This Row],[Part  '#]],Products[[#All],[Part Number]:[Product Line]],3,)</f>
        <v>Consumables</v>
      </c>
      <c r="J362" s="4" t="s">
        <v>17</v>
      </c>
      <c r="K362" s="4">
        <v>120</v>
      </c>
      <c r="L362" s="21">
        <v>24</v>
      </c>
      <c r="M362" s="29" cm="1">
        <f t="array" ref="M362">_xlfn.IFS(Invoices[[#This Row],[Document Number]]="Invoice", -Invoices[[#This Row],[Unit Price]], TRUE, Invoices[[#This Row],[Unit Price]])</f>
        <v>24</v>
      </c>
      <c r="N362" t="str" cm="1">
        <f t="array" ref="N362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62">
        <f>VLOOKUP(Invoices[[#This Row],[Part  '#]],Products[#All],4,FALSE)</f>
        <v>6.9</v>
      </c>
      <c r="P362" s="31">
        <f>Invoices[[#This Row],[Quantity]]*Invoices[[#This Row],[New Unit Proce ]]</f>
        <v>2880</v>
      </c>
      <c r="Q362" s="31">
        <f>Invoices[[#This Row],[Quantity]]*Invoices[[#This Row],[Product Money ]]</f>
        <v>828</v>
      </c>
      <c r="R362" s="32">
        <f>Invoices[[#This Row],[Revenue]]-Invoices[[#This Row],[Cost]]</f>
        <v>2052</v>
      </c>
      <c r="S362" s="40">
        <f>Invoices[[#This Row],[Profit]]/Invoices[[#This Row],[Revenue]]</f>
        <v>0.71250000000000002</v>
      </c>
    </row>
    <row r="363" spans="1:19" x14ac:dyDescent="0.35">
      <c r="A363" s="18" t="s">
        <v>9</v>
      </c>
      <c r="B363" s="8">
        <v>22921</v>
      </c>
      <c r="C363" s="14">
        <v>41548</v>
      </c>
      <c r="D363" s="8">
        <v>105</v>
      </c>
      <c r="E363" s="9" t="s">
        <v>60</v>
      </c>
      <c r="F363" s="33" t="str">
        <f>VLOOKUP(Invoices[[#This Row],[Customer Name]],Customers[[#All],[Customer Name]:[Type]],2,)</f>
        <v>South Carolina</v>
      </c>
      <c r="G363" s="9" t="str">
        <f>VLOOKUP(Invoices[[#This Row],[Customer Name]],Customers[[#All],[Customer Name]:[Type]],3,)</f>
        <v>Automotive</v>
      </c>
      <c r="H363" s="4" t="s">
        <v>13</v>
      </c>
      <c r="I363" s="36" t="str">
        <f>VLOOKUP(Invoices[[#This Row],[Part  '#]],Products[[#All],[Part Number]:[Product Line]],3,)</f>
        <v>Consumables</v>
      </c>
      <c r="J363" s="4" t="s">
        <v>14</v>
      </c>
      <c r="K363" s="4">
        <v>50</v>
      </c>
      <c r="L363" s="21">
        <v>70</v>
      </c>
      <c r="M363" s="29" cm="1">
        <f t="array" ref="M363">_xlfn.IFS(Invoices[[#This Row],[Document Number]]="Invoice", -Invoices[[#This Row],[Unit Price]], TRUE, Invoices[[#This Row],[Unit Price]])</f>
        <v>70</v>
      </c>
      <c r="N363" t="str" cm="1">
        <f t="array" ref="N363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63">
        <f>VLOOKUP(Invoices[[#This Row],[Part  '#]],Products[#All],4,FALSE)</f>
        <v>13.92</v>
      </c>
      <c r="P363" s="31">
        <f>Invoices[[#This Row],[Quantity]]*Invoices[[#This Row],[New Unit Proce ]]</f>
        <v>3500</v>
      </c>
      <c r="Q363" s="31">
        <f>Invoices[[#This Row],[Quantity]]*Invoices[[#This Row],[Product Money ]]</f>
        <v>696</v>
      </c>
      <c r="R363" s="32">
        <f>Invoices[[#This Row],[Revenue]]-Invoices[[#This Row],[Cost]]</f>
        <v>2804</v>
      </c>
      <c r="S363" s="40">
        <f>Invoices[[#This Row],[Profit]]/Invoices[[#This Row],[Revenue]]</f>
        <v>0.80114285714285716</v>
      </c>
    </row>
    <row r="364" spans="1:19" x14ac:dyDescent="0.35">
      <c r="A364" s="18" t="s">
        <v>9</v>
      </c>
      <c r="B364" s="8">
        <v>22922</v>
      </c>
      <c r="C364" s="14">
        <v>41548</v>
      </c>
      <c r="D364" s="8">
        <v>106</v>
      </c>
      <c r="E364" s="9" t="s">
        <v>10</v>
      </c>
      <c r="F364" s="33" t="str">
        <f>VLOOKUP(Invoices[[#This Row],[Customer Name]],Customers[[#All],[Customer Name]:[Type]],2,)</f>
        <v>Tennessee</v>
      </c>
      <c r="G364" s="9" t="str">
        <f>VLOOKUP(Invoices[[#This Row],[Customer Name]],Customers[[#All],[Customer Name]:[Type]],3,)</f>
        <v>Automotive</v>
      </c>
      <c r="H364" s="4" t="s">
        <v>11</v>
      </c>
      <c r="I364" s="36" t="str">
        <f>VLOOKUP(Invoices[[#This Row],[Part  '#]],Products[[#All],[Part Number]:[Product Line]],3,)</f>
        <v>Consumables</v>
      </c>
      <c r="J364" s="4" t="s">
        <v>12</v>
      </c>
      <c r="K364" s="4">
        <v>80</v>
      </c>
      <c r="L364" s="21">
        <v>18</v>
      </c>
      <c r="M364" s="29" cm="1">
        <f t="array" ref="M364">_xlfn.IFS(Invoices[[#This Row],[Document Number]]="Invoice", -Invoices[[#This Row],[Unit Price]], TRUE, Invoices[[#This Row],[Unit Price]])</f>
        <v>18</v>
      </c>
      <c r="N364" t="str" cm="1">
        <f t="array" ref="N364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64">
        <f>VLOOKUP(Invoices[[#This Row],[Part  '#]],Products[#All],4,FALSE)</f>
        <v>4.58</v>
      </c>
      <c r="P364" s="31">
        <f>Invoices[[#This Row],[Quantity]]*Invoices[[#This Row],[New Unit Proce ]]</f>
        <v>1440</v>
      </c>
      <c r="Q364" s="31">
        <f>Invoices[[#This Row],[Quantity]]*Invoices[[#This Row],[Product Money ]]</f>
        <v>366.4</v>
      </c>
      <c r="R364" s="32">
        <f>Invoices[[#This Row],[Revenue]]-Invoices[[#This Row],[Cost]]</f>
        <v>1073.5999999999999</v>
      </c>
      <c r="S364" s="40">
        <f>Invoices[[#This Row],[Profit]]/Invoices[[#This Row],[Revenue]]</f>
        <v>0.74555555555555553</v>
      </c>
    </row>
    <row r="365" spans="1:19" x14ac:dyDescent="0.35">
      <c r="A365" s="18" t="s">
        <v>9</v>
      </c>
      <c r="B365" s="8">
        <v>22922</v>
      </c>
      <c r="C365" s="14">
        <v>41548</v>
      </c>
      <c r="D365" s="8">
        <v>106</v>
      </c>
      <c r="E365" s="9" t="s">
        <v>10</v>
      </c>
      <c r="F365" s="33" t="str">
        <f>VLOOKUP(Invoices[[#This Row],[Customer Name]],Customers[[#All],[Customer Name]:[Type]],2,)</f>
        <v>Tennessee</v>
      </c>
      <c r="G365" s="9" t="str">
        <f>VLOOKUP(Invoices[[#This Row],[Customer Name]],Customers[[#All],[Customer Name]:[Type]],3,)</f>
        <v>Automotive</v>
      </c>
      <c r="H365" s="4" t="s">
        <v>13</v>
      </c>
      <c r="I365" s="36" t="str">
        <f>VLOOKUP(Invoices[[#This Row],[Part  '#]],Products[[#All],[Part Number]:[Product Line]],3,)</f>
        <v>Consumables</v>
      </c>
      <c r="J365" s="4" t="s">
        <v>14</v>
      </c>
      <c r="K365" s="4">
        <v>20</v>
      </c>
      <c r="L365" s="21">
        <v>70</v>
      </c>
      <c r="M365" s="29" cm="1">
        <f t="array" ref="M365">_xlfn.IFS(Invoices[[#This Row],[Document Number]]="Invoice", -Invoices[[#This Row],[Unit Price]], TRUE, Invoices[[#This Row],[Unit Price]])</f>
        <v>70</v>
      </c>
      <c r="N365" t="str" cm="1">
        <f t="array" ref="N365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65">
        <f>VLOOKUP(Invoices[[#This Row],[Part  '#]],Products[#All],4,FALSE)</f>
        <v>13.92</v>
      </c>
      <c r="P365" s="31">
        <f>Invoices[[#This Row],[Quantity]]*Invoices[[#This Row],[New Unit Proce ]]</f>
        <v>1400</v>
      </c>
      <c r="Q365" s="31">
        <f>Invoices[[#This Row],[Quantity]]*Invoices[[#This Row],[Product Money ]]</f>
        <v>278.39999999999998</v>
      </c>
      <c r="R365" s="32">
        <f>Invoices[[#This Row],[Revenue]]-Invoices[[#This Row],[Cost]]</f>
        <v>1121.5999999999999</v>
      </c>
      <c r="S365" s="40">
        <f>Invoices[[#This Row],[Profit]]/Invoices[[#This Row],[Revenue]]</f>
        <v>0.80114285714285705</v>
      </c>
    </row>
    <row r="366" spans="1:19" x14ac:dyDescent="0.35">
      <c r="A366" s="18" t="s">
        <v>9</v>
      </c>
      <c r="B366" s="8">
        <v>22923</v>
      </c>
      <c r="C366" s="14">
        <v>41548</v>
      </c>
      <c r="D366" s="8">
        <v>107</v>
      </c>
      <c r="E366" s="9" t="s">
        <v>15</v>
      </c>
      <c r="F366" s="33" t="str">
        <f>VLOOKUP(Invoices[[#This Row],[Customer Name]],Customers[[#All],[Customer Name]:[Type]],2,)</f>
        <v>Georgia</v>
      </c>
      <c r="G366" s="9" t="str">
        <f>VLOOKUP(Invoices[[#This Row],[Customer Name]],Customers[[#All],[Customer Name]:[Type]],3,)</f>
        <v>Financial</v>
      </c>
      <c r="H366" s="4" t="s">
        <v>16</v>
      </c>
      <c r="I366" s="36" t="str">
        <f>VLOOKUP(Invoices[[#This Row],[Part  '#]],Products[[#All],[Part Number]:[Product Line]],3,)</f>
        <v>Consumables</v>
      </c>
      <c r="J366" s="4" t="s">
        <v>17</v>
      </c>
      <c r="K366" s="4">
        <v>10</v>
      </c>
      <c r="L366" s="21">
        <v>30</v>
      </c>
      <c r="M366" s="29" cm="1">
        <f t="array" ref="M366">_xlfn.IFS(Invoices[[#This Row],[Document Number]]="Invoice", -Invoices[[#This Row],[Unit Price]], TRUE, Invoices[[#This Row],[Unit Price]])</f>
        <v>30</v>
      </c>
      <c r="N366" t="str" cm="1">
        <f t="array" ref="N366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66">
        <f>VLOOKUP(Invoices[[#This Row],[Part  '#]],Products[#All],4,FALSE)</f>
        <v>6.9</v>
      </c>
      <c r="P366" s="31">
        <f>Invoices[[#This Row],[Quantity]]*Invoices[[#This Row],[New Unit Proce ]]</f>
        <v>300</v>
      </c>
      <c r="Q366" s="31">
        <f>Invoices[[#This Row],[Quantity]]*Invoices[[#This Row],[Product Money ]]</f>
        <v>69</v>
      </c>
      <c r="R366" s="32">
        <f>Invoices[[#This Row],[Revenue]]-Invoices[[#This Row],[Cost]]</f>
        <v>231</v>
      </c>
      <c r="S366" s="40">
        <f>Invoices[[#This Row],[Profit]]/Invoices[[#This Row],[Revenue]]</f>
        <v>0.77</v>
      </c>
    </row>
    <row r="367" spans="1:19" x14ac:dyDescent="0.35">
      <c r="A367" s="18" t="s">
        <v>9</v>
      </c>
      <c r="B367" s="8">
        <v>22924</v>
      </c>
      <c r="C367" s="14">
        <v>41548</v>
      </c>
      <c r="D367" s="8">
        <v>107</v>
      </c>
      <c r="E367" s="9" t="s">
        <v>15</v>
      </c>
      <c r="F367" s="33" t="str">
        <f>VLOOKUP(Invoices[[#This Row],[Customer Name]],Customers[[#All],[Customer Name]:[Type]],2,)</f>
        <v>Georgia</v>
      </c>
      <c r="G367" s="9" t="str">
        <f>VLOOKUP(Invoices[[#This Row],[Customer Name]],Customers[[#All],[Customer Name]:[Type]],3,)</f>
        <v>Financial</v>
      </c>
      <c r="H367" s="4" t="s">
        <v>66</v>
      </c>
      <c r="I367" s="36" t="str">
        <f>VLOOKUP(Invoices[[#This Row],[Part  '#]],Products[[#All],[Part Number]:[Product Line]],3,)</f>
        <v>Consumables</v>
      </c>
      <c r="J367" s="4" t="s">
        <v>67</v>
      </c>
      <c r="K367" s="4">
        <v>1</v>
      </c>
      <c r="L367" s="21">
        <v>100</v>
      </c>
      <c r="M367" s="29" cm="1">
        <f t="array" ref="M367">_xlfn.IFS(Invoices[[#This Row],[Document Number]]="Invoice", -Invoices[[#This Row],[Unit Price]], TRUE, Invoices[[#This Row],[Unit Price]])</f>
        <v>100</v>
      </c>
      <c r="N367" t="str" cm="1">
        <f t="array" ref="N367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367">
        <f>VLOOKUP(Invoices[[#This Row],[Part  '#]],Products[#All],4,FALSE)</f>
        <v>27.17</v>
      </c>
      <c r="P367" s="31">
        <f>Invoices[[#This Row],[Quantity]]*Invoices[[#This Row],[New Unit Proce ]]</f>
        <v>100</v>
      </c>
      <c r="Q367" s="31">
        <f>Invoices[[#This Row],[Quantity]]*Invoices[[#This Row],[Product Money ]]</f>
        <v>27.17</v>
      </c>
      <c r="R367" s="32">
        <f>Invoices[[#This Row],[Revenue]]-Invoices[[#This Row],[Cost]]</f>
        <v>72.83</v>
      </c>
      <c r="S367" s="40">
        <f>Invoices[[#This Row],[Profit]]/Invoices[[#This Row],[Revenue]]</f>
        <v>0.72829999999999995</v>
      </c>
    </row>
    <row r="368" spans="1:19" x14ac:dyDescent="0.35">
      <c r="A368" s="18" t="s">
        <v>9</v>
      </c>
      <c r="B368" s="8">
        <v>22924</v>
      </c>
      <c r="C368" s="14">
        <v>41548</v>
      </c>
      <c r="D368" s="8">
        <v>107</v>
      </c>
      <c r="E368" s="9" t="s">
        <v>15</v>
      </c>
      <c r="F368" s="33" t="str">
        <f>VLOOKUP(Invoices[[#This Row],[Customer Name]],Customers[[#All],[Customer Name]:[Type]],2,)</f>
        <v>Georgia</v>
      </c>
      <c r="G368" s="9" t="str">
        <f>VLOOKUP(Invoices[[#This Row],[Customer Name]],Customers[[#All],[Customer Name]:[Type]],3,)</f>
        <v>Financial</v>
      </c>
      <c r="H368" s="4" t="s">
        <v>13</v>
      </c>
      <c r="I368" s="36" t="str">
        <f>VLOOKUP(Invoices[[#This Row],[Part  '#]],Products[[#All],[Part Number]:[Product Line]],3,)</f>
        <v>Consumables</v>
      </c>
      <c r="J368" s="4" t="s">
        <v>14</v>
      </c>
      <c r="K368" s="4">
        <v>2</v>
      </c>
      <c r="L368" s="21">
        <v>70</v>
      </c>
      <c r="M368" s="29" cm="1">
        <f t="array" ref="M368">_xlfn.IFS(Invoices[[#This Row],[Document Number]]="Invoice", -Invoices[[#This Row],[Unit Price]], TRUE, Invoices[[#This Row],[Unit Price]])</f>
        <v>70</v>
      </c>
      <c r="N368" t="str" cm="1">
        <f t="array" ref="N368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68">
        <f>VLOOKUP(Invoices[[#This Row],[Part  '#]],Products[#All],4,FALSE)</f>
        <v>13.92</v>
      </c>
      <c r="P368" s="31">
        <f>Invoices[[#This Row],[Quantity]]*Invoices[[#This Row],[New Unit Proce ]]</f>
        <v>140</v>
      </c>
      <c r="Q368" s="31">
        <f>Invoices[[#This Row],[Quantity]]*Invoices[[#This Row],[Product Money ]]</f>
        <v>27.84</v>
      </c>
      <c r="R368" s="32">
        <f>Invoices[[#This Row],[Revenue]]-Invoices[[#This Row],[Cost]]</f>
        <v>112.16</v>
      </c>
      <c r="S368" s="40">
        <f>Invoices[[#This Row],[Profit]]/Invoices[[#This Row],[Revenue]]</f>
        <v>0.80114285714285716</v>
      </c>
    </row>
    <row r="369" spans="1:19" x14ac:dyDescent="0.35">
      <c r="A369" s="18" t="s">
        <v>9</v>
      </c>
      <c r="B369" s="8">
        <v>22924</v>
      </c>
      <c r="C369" s="14">
        <v>41548</v>
      </c>
      <c r="D369" s="8">
        <v>107</v>
      </c>
      <c r="E369" s="9" t="s">
        <v>15</v>
      </c>
      <c r="F369" s="33" t="str">
        <f>VLOOKUP(Invoices[[#This Row],[Customer Name]],Customers[[#All],[Customer Name]:[Type]],2,)</f>
        <v>Georgia</v>
      </c>
      <c r="G369" s="9" t="str">
        <f>VLOOKUP(Invoices[[#This Row],[Customer Name]],Customers[[#All],[Customer Name]:[Type]],3,)</f>
        <v>Financial</v>
      </c>
      <c r="H369" s="4" t="s">
        <v>68</v>
      </c>
      <c r="I369" s="36" t="str">
        <f>VLOOKUP(Invoices[[#This Row],[Part  '#]],Products[[#All],[Part Number]:[Product Line]],3,)</f>
        <v>Consumables</v>
      </c>
      <c r="J369" s="4" t="s">
        <v>69</v>
      </c>
      <c r="K369" s="4">
        <v>1</v>
      </c>
      <c r="L369" s="21">
        <v>140</v>
      </c>
      <c r="M369" s="29" cm="1">
        <f t="array" ref="M369">_xlfn.IFS(Invoices[[#This Row],[Document Number]]="Invoice", -Invoices[[#This Row],[Unit Price]], TRUE, Invoices[[#This Row],[Unit Price]])</f>
        <v>140</v>
      </c>
      <c r="N369" t="str" cm="1">
        <f t="array" ref="N369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369">
        <f>VLOOKUP(Invoices[[#This Row],[Part  '#]],Products[#All],4,FALSE)</f>
        <v>34.299999999999997</v>
      </c>
      <c r="P369" s="31">
        <f>Invoices[[#This Row],[Quantity]]*Invoices[[#This Row],[New Unit Proce ]]</f>
        <v>140</v>
      </c>
      <c r="Q369" s="31">
        <f>Invoices[[#This Row],[Quantity]]*Invoices[[#This Row],[Product Money ]]</f>
        <v>34.299999999999997</v>
      </c>
      <c r="R369" s="32">
        <f>Invoices[[#This Row],[Revenue]]-Invoices[[#This Row],[Cost]]</f>
        <v>105.7</v>
      </c>
      <c r="S369" s="40">
        <f>Invoices[[#This Row],[Profit]]/Invoices[[#This Row],[Revenue]]</f>
        <v>0.755</v>
      </c>
    </row>
    <row r="370" spans="1:19" x14ac:dyDescent="0.35">
      <c r="A370" s="18" t="s">
        <v>9</v>
      </c>
      <c r="B370" s="8">
        <v>22925</v>
      </c>
      <c r="C370" s="14">
        <v>41548</v>
      </c>
      <c r="D370" s="8">
        <v>112</v>
      </c>
      <c r="E370" s="9" t="s">
        <v>19</v>
      </c>
      <c r="F370" s="33" t="str">
        <f>VLOOKUP(Invoices[[#This Row],[Customer Name]],Customers[[#All],[Customer Name]:[Type]],2,)</f>
        <v>Georgia</v>
      </c>
      <c r="G370" s="9" t="str">
        <f>VLOOKUP(Invoices[[#This Row],[Customer Name]],Customers[[#All],[Customer Name]:[Type]],3,)</f>
        <v>Financial</v>
      </c>
      <c r="H370" s="4" t="s">
        <v>13</v>
      </c>
      <c r="I370" s="36" t="str">
        <f>VLOOKUP(Invoices[[#This Row],[Part  '#]],Products[[#All],[Part Number]:[Product Line]],3,)</f>
        <v>Consumables</v>
      </c>
      <c r="J370" s="4" t="s">
        <v>14</v>
      </c>
      <c r="K370" s="4">
        <v>5</v>
      </c>
      <c r="L370" s="21">
        <v>70</v>
      </c>
      <c r="M370" s="29" cm="1">
        <f t="array" ref="M370">_xlfn.IFS(Invoices[[#This Row],[Document Number]]="Invoice", -Invoices[[#This Row],[Unit Price]], TRUE, Invoices[[#This Row],[Unit Price]])</f>
        <v>70</v>
      </c>
      <c r="N370" t="str" cm="1">
        <f t="array" ref="N370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70">
        <f>VLOOKUP(Invoices[[#This Row],[Part  '#]],Products[#All],4,FALSE)</f>
        <v>13.92</v>
      </c>
      <c r="P370" s="31">
        <f>Invoices[[#This Row],[Quantity]]*Invoices[[#This Row],[New Unit Proce ]]</f>
        <v>350</v>
      </c>
      <c r="Q370" s="31">
        <f>Invoices[[#This Row],[Quantity]]*Invoices[[#This Row],[Product Money ]]</f>
        <v>69.599999999999994</v>
      </c>
      <c r="R370" s="32">
        <f>Invoices[[#This Row],[Revenue]]-Invoices[[#This Row],[Cost]]</f>
        <v>280.39999999999998</v>
      </c>
      <c r="S370" s="40">
        <f>Invoices[[#This Row],[Profit]]/Invoices[[#This Row],[Revenue]]</f>
        <v>0.80114285714285705</v>
      </c>
    </row>
    <row r="371" spans="1:19" x14ac:dyDescent="0.35">
      <c r="A371" s="18" t="s">
        <v>9</v>
      </c>
      <c r="B371" s="8">
        <v>22925</v>
      </c>
      <c r="C371" s="14">
        <v>41548</v>
      </c>
      <c r="D371" s="8">
        <v>112</v>
      </c>
      <c r="E371" s="9" t="s">
        <v>19</v>
      </c>
      <c r="F371" s="33" t="str">
        <f>VLOOKUP(Invoices[[#This Row],[Customer Name]],Customers[[#All],[Customer Name]:[Type]],2,)</f>
        <v>Georgia</v>
      </c>
      <c r="G371" s="9" t="str">
        <f>VLOOKUP(Invoices[[#This Row],[Customer Name]],Customers[[#All],[Customer Name]:[Type]],3,)</f>
        <v>Financial</v>
      </c>
      <c r="H371" s="4" t="s">
        <v>16</v>
      </c>
      <c r="I371" s="36" t="str">
        <f>VLOOKUP(Invoices[[#This Row],[Part  '#]],Products[[#All],[Part Number]:[Product Line]],3,)</f>
        <v>Consumables</v>
      </c>
      <c r="J371" s="4" t="s">
        <v>17</v>
      </c>
      <c r="K371" s="4">
        <v>5</v>
      </c>
      <c r="L371" s="21">
        <v>30</v>
      </c>
      <c r="M371" s="29" cm="1">
        <f t="array" ref="M371">_xlfn.IFS(Invoices[[#This Row],[Document Number]]="Invoice", -Invoices[[#This Row],[Unit Price]], TRUE, Invoices[[#This Row],[Unit Price]])</f>
        <v>30</v>
      </c>
      <c r="N371" t="str" cm="1">
        <f t="array" ref="N371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71">
        <f>VLOOKUP(Invoices[[#This Row],[Part  '#]],Products[#All],4,FALSE)</f>
        <v>6.9</v>
      </c>
      <c r="P371" s="31">
        <f>Invoices[[#This Row],[Quantity]]*Invoices[[#This Row],[New Unit Proce ]]</f>
        <v>150</v>
      </c>
      <c r="Q371" s="31">
        <f>Invoices[[#This Row],[Quantity]]*Invoices[[#This Row],[Product Money ]]</f>
        <v>34.5</v>
      </c>
      <c r="R371" s="32">
        <f>Invoices[[#This Row],[Revenue]]-Invoices[[#This Row],[Cost]]</f>
        <v>115.5</v>
      </c>
      <c r="S371" s="40">
        <f>Invoices[[#This Row],[Profit]]/Invoices[[#This Row],[Revenue]]</f>
        <v>0.77</v>
      </c>
    </row>
    <row r="372" spans="1:19" x14ac:dyDescent="0.35">
      <c r="A372" s="18" t="s">
        <v>9</v>
      </c>
      <c r="B372" s="8">
        <v>22926</v>
      </c>
      <c r="C372" s="14">
        <v>41548</v>
      </c>
      <c r="D372" s="8">
        <v>113</v>
      </c>
      <c r="E372" s="9" t="s">
        <v>31</v>
      </c>
      <c r="F372" s="33" t="str">
        <f>VLOOKUP(Invoices[[#This Row],[Customer Name]],Customers[[#All],[Customer Name]:[Type]],2,)</f>
        <v>Georgia</v>
      </c>
      <c r="G372" s="9" t="str">
        <f>VLOOKUP(Invoices[[#This Row],[Customer Name]],Customers[[#All],[Customer Name]:[Type]],3,)</f>
        <v>Financial</v>
      </c>
      <c r="H372" s="4" t="s">
        <v>16</v>
      </c>
      <c r="I372" s="36" t="str">
        <f>VLOOKUP(Invoices[[#This Row],[Part  '#]],Products[[#All],[Part Number]:[Product Line]],3,)</f>
        <v>Consumables</v>
      </c>
      <c r="J372" s="4" t="s">
        <v>17</v>
      </c>
      <c r="K372" s="4">
        <v>250</v>
      </c>
      <c r="L372" s="21">
        <v>24</v>
      </c>
      <c r="M372" s="29" cm="1">
        <f t="array" ref="M372">_xlfn.IFS(Invoices[[#This Row],[Document Number]]="Invoice", -Invoices[[#This Row],[Unit Price]], TRUE, Invoices[[#This Row],[Unit Price]])</f>
        <v>24</v>
      </c>
      <c r="N372" t="str" cm="1">
        <f t="array" ref="N372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72">
        <f>VLOOKUP(Invoices[[#This Row],[Part  '#]],Products[#All],4,FALSE)</f>
        <v>6.9</v>
      </c>
      <c r="P372" s="31">
        <f>Invoices[[#This Row],[Quantity]]*Invoices[[#This Row],[New Unit Proce ]]</f>
        <v>6000</v>
      </c>
      <c r="Q372" s="31">
        <f>Invoices[[#This Row],[Quantity]]*Invoices[[#This Row],[Product Money ]]</f>
        <v>1725</v>
      </c>
      <c r="R372" s="32">
        <f>Invoices[[#This Row],[Revenue]]-Invoices[[#This Row],[Cost]]</f>
        <v>4275</v>
      </c>
      <c r="S372" s="40">
        <f>Invoices[[#This Row],[Profit]]/Invoices[[#This Row],[Revenue]]</f>
        <v>0.71250000000000002</v>
      </c>
    </row>
    <row r="373" spans="1:19" x14ac:dyDescent="0.35">
      <c r="A373" s="18" t="s">
        <v>9</v>
      </c>
      <c r="B373" s="8">
        <v>22926</v>
      </c>
      <c r="C373" s="14">
        <v>41548</v>
      </c>
      <c r="D373" s="8">
        <v>113</v>
      </c>
      <c r="E373" s="9" t="s">
        <v>31</v>
      </c>
      <c r="F373" s="33" t="str">
        <f>VLOOKUP(Invoices[[#This Row],[Customer Name]],Customers[[#All],[Customer Name]:[Type]],2,)</f>
        <v>Georgia</v>
      </c>
      <c r="G373" s="9" t="str">
        <f>VLOOKUP(Invoices[[#This Row],[Customer Name]],Customers[[#All],[Customer Name]:[Type]],3,)</f>
        <v>Financial</v>
      </c>
      <c r="H373" s="4" t="s">
        <v>13</v>
      </c>
      <c r="I373" s="36" t="str">
        <f>VLOOKUP(Invoices[[#This Row],[Part  '#]],Products[[#All],[Part Number]:[Product Line]],3,)</f>
        <v>Consumables</v>
      </c>
      <c r="J373" s="4" t="s">
        <v>14</v>
      </c>
      <c r="K373" s="4">
        <v>50</v>
      </c>
      <c r="L373" s="21">
        <v>70</v>
      </c>
      <c r="M373" s="29" cm="1">
        <f t="array" ref="M373">_xlfn.IFS(Invoices[[#This Row],[Document Number]]="Invoice", -Invoices[[#This Row],[Unit Price]], TRUE, Invoices[[#This Row],[Unit Price]])</f>
        <v>70</v>
      </c>
      <c r="N373" t="str" cm="1">
        <f t="array" ref="N373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73">
        <f>VLOOKUP(Invoices[[#This Row],[Part  '#]],Products[#All],4,FALSE)</f>
        <v>13.92</v>
      </c>
      <c r="P373" s="31">
        <f>Invoices[[#This Row],[Quantity]]*Invoices[[#This Row],[New Unit Proce ]]</f>
        <v>3500</v>
      </c>
      <c r="Q373" s="31">
        <f>Invoices[[#This Row],[Quantity]]*Invoices[[#This Row],[Product Money ]]</f>
        <v>696</v>
      </c>
      <c r="R373" s="32">
        <f>Invoices[[#This Row],[Revenue]]-Invoices[[#This Row],[Cost]]</f>
        <v>2804</v>
      </c>
      <c r="S373" s="40">
        <f>Invoices[[#This Row],[Profit]]/Invoices[[#This Row],[Revenue]]</f>
        <v>0.80114285714285716</v>
      </c>
    </row>
    <row r="374" spans="1:19" x14ac:dyDescent="0.35">
      <c r="A374" s="18" t="s">
        <v>9</v>
      </c>
      <c r="B374" s="8">
        <v>22927</v>
      </c>
      <c r="C374" s="14">
        <v>41548</v>
      </c>
      <c r="D374" s="8">
        <v>114</v>
      </c>
      <c r="E374" s="9" t="s">
        <v>61</v>
      </c>
      <c r="F374" s="33" t="str">
        <f>VLOOKUP(Invoices[[#This Row],[Customer Name]],Customers[[#All],[Customer Name]:[Type]],2,)</f>
        <v>North Carolina</v>
      </c>
      <c r="G374" s="9" t="str">
        <f>VLOOKUP(Invoices[[#This Row],[Customer Name]],Customers[[#All],[Customer Name]:[Type]],3,)</f>
        <v>Automotive</v>
      </c>
      <c r="H374" s="4" t="s">
        <v>66</v>
      </c>
      <c r="I374" s="36" t="str">
        <f>VLOOKUP(Invoices[[#This Row],[Part  '#]],Products[[#All],[Part Number]:[Product Line]],3,)</f>
        <v>Consumables</v>
      </c>
      <c r="J374" s="4" t="s">
        <v>67</v>
      </c>
      <c r="K374" s="4">
        <v>9</v>
      </c>
      <c r="L374" s="21">
        <v>100</v>
      </c>
      <c r="M374" s="29" cm="1">
        <f t="array" ref="M374">_xlfn.IFS(Invoices[[#This Row],[Document Number]]="Invoice", -Invoices[[#This Row],[Unit Price]], TRUE, Invoices[[#This Row],[Unit Price]])</f>
        <v>100</v>
      </c>
      <c r="N374" t="str" cm="1">
        <f t="array" ref="N374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374">
        <f>VLOOKUP(Invoices[[#This Row],[Part  '#]],Products[#All],4,FALSE)</f>
        <v>27.17</v>
      </c>
      <c r="P374" s="31">
        <f>Invoices[[#This Row],[Quantity]]*Invoices[[#This Row],[New Unit Proce ]]</f>
        <v>900</v>
      </c>
      <c r="Q374" s="31">
        <f>Invoices[[#This Row],[Quantity]]*Invoices[[#This Row],[Product Money ]]</f>
        <v>244.53000000000003</v>
      </c>
      <c r="R374" s="32">
        <f>Invoices[[#This Row],[Revenue]]-Invoices[[#This Row],[Cost]]</f>
        <v>655.47</v>
      </c>
      <c r="S374" s="40">
        <f>Invoices[[#This Row],[Profit]]/Invoices[[#This Row],[Revenue]]</f>
        <v>0.72830000000000006</v>
      </c>
    </row>
    <row r="375" spans="1:19" x14ac:dyDescent="0.35">
      <c r="A375" s="18" t="s">
        <v>9</v>
      </c>
      <c r="B375" s="8">
        <v>22927</v>
      </c>
      <c r="C375" s="14">
        <v>41548</v>
      </c>
      <c r="D375" s="8">
        <v>114</v>
      </c>
      <c r="E375" s="9" t="s">
        <v>61</v>
      </c>
      <c r="F375" s="33" t="str">
        <f>VLOOKUP(Invoices[[#This Row],[Customer Name]],Customers[[#All],[Customer Name]:[Type]],2,)</f>
        <v>North Carolina</v>
      </c>
      <c r="G375" s="9" t="str">
        <f>VLOOKUP(Invoices[[#This Row],[Customer Name]],Customers[[#All],[Customer Name]:[Type]],3,)</f>
        <v>Automotive</v>
      </c>
      <c r="H375" s="4" t="s">
        <v>68</v>
      </c>
      <c r="I375" s="36" t="str">
        <f>VLOOKUP(Invoices[[#This Row],[Part  '#]],Products[[#All],[Part Number]:[Product Line]],3,)</f>
        <v>Consumables</v>
      </c>
      <c r="J375" s="4" t="s">
        <v>69</v>
      </c>
      <c r="K375" s="4">
        <v>7</v>
      </c>
      <c r="L375" s="21">
        <v>140</v>
      </c>
      <c r="M375" s="29" cm="1">
        <f t="array" ref="M375">_xlfn.IFS(Invoices[[#This Row],[Document Number]]="Invoice", -Invoices[[#This Row],[Unit Price]], TRUE, Invoices[[#This Row],[Unit Price]])</f>
        <v>140</v>
      </c>
      <c r="N375" t="str" cm="1">
        <f t="array" ref="N375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375">
        <f>VLOOKUP(Invoices[[#This Row],[Part  '#]],Products[#All],4,FALSE)</f>
        <v>34.299999999999997</v>
      </c>
      <c r="P375" s="31">
        <f>Invoices[[#This Row],[Quantity]]*Invoices[[#This Row],[New Unit Proce ]]</f>
        <v>980</v>
      </c>
      <c r="Q375" s="31">
        <f>Invoices[[#This Row],[Quantity]]*Invoices[[#This Row],[Product Money ]]</f>
        <v>240.09999999999997</v>
      </c>
      <c r="R375" s="32">
        <f>Invoices[[#This Row],[Revenue]]-Invoices[[#This Row],[Cost]]</f>
        <v>739.90000000000009</v>
      </c>
      <c r="S375" s="40">
        <f>Invoices[[#This Row],[Profit]]/Invoices[[#This Row],[Revenue]]</f>
        <v>0.75500000000000012</v>
      </c>
    </row>
    <row r="376" spans="1:19" x14ac:dyDescent="0.35">
      <c r="A376" s="18" t="s">
        <v>9</v>
      </c>
      <c r="B376" s="8">
        <v>22927</v>
      </c>
      <c r="C376" s="14">
        <v>41548</v>
      </c>
      <c r="D376" s="8">
        <v>114</v>
      </c>
      <c r="E376" s="9" t="s">
        <v>61</v>
      </c>
      <c r="F376" s="33" t="str">
        <f>VLOOKUP(Invoices[[#This Row],[Customer Name]],Customers[[#All],[Customer Name]:[Type]],2,)</f>
        <v>North Carolina</v>
      </c>
      <c r="G376" s="9" t="str">
        <f>VLOOKUP(Invoices[[#This Row],[Customer Name]],Customers[[#All],[Customer Name]:[Type]],3,)</f>
        <v>Automotive</v>
      </c>
      <c r="H376" s="4" t="s">
        <v>70</v>
      </c>
      <c r="I376" s="36" t="str">
        <f>VLOOKUP(Invoices[[#This Row],[Part  '#]],Products[[#All],[Part Number]:[Product Line]],3,)</f>
        <v>Consumables</v>
      </c>
      <c r="J376" s="4" t="s">
        <v>71</v>
      </c>
      <c r="K376" s="4">
        <v>14</v>
      </c>
      <c r="L376" s="21">
        <v>25</v>
      </c>
      <c r="M376" s="29" cm="1">
        <f t="array" ref="M376">_xlfn.IFS(Invoices[[#This Row],[Document Number]]="Invoice", -Invoices[[#This Row],[Unit Price]], TRUE, Invoices[[#This Row],[Unit Price]])</f>
        <v>25</v>
      </c>
      <c r="N376" t="str" cm="1">
        <f t="array" ref="N376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76">
        <f>VLOOKUP(Invoices[[#This Row],[Part  '#]],Products[#All],4,FALSE)</f>
        <v>5.16</v>
      </c>
      <c r="P376" s="31">
        <f>Invoices[[#This Row],[Quantity]]*Invoices[[#This Row],[New Unit Proce ]]</f>
        <v>350</v>
      </c>
      <c r="Q376" s="31">
        <f>Invoices[[#This Row],[Quantity]]*Invoices[[#This Row],[Product Money ]]</f>
        <v>72.240000000000009</v>
      </c>
      <c r="R376" s="32">
        <f>Invoices[[#This Row],[Revenue]]-Invoices[[#This Row],[Cost]]</f>
        <v>277.76</v>
      </c>
      <c r="S376" s="40">
        <f>Invoices[[#This Row],[Profit]]/Invoices[[#This Row],[Revenue]]</f>
        <v>0.79359999999999997</v>
      </c>
    </row>
    <row r="377" spans="1:19" x14ac:dyDescent="0.35">
      <c r="A377" s="18" t="s">
        <v>9</v>
      </c>
      <c r="B377" s="8">
        <v>22927</v>
      </c>
      <c r="C377" s="14">
        <v>41548</v>
      </c>
      <c r="D377" s="8">
        <v>114</v>
      </c>
      <c r="E377" s="9" t="s">
        <v>61</v>
      </c>
      <c r="F377" s="33" t="str">
        <f>VLOOKUP(Invoices[[#This Row],[Customer Name]],Customers[[#All],[Customer Name]:[Type]],2,)</f>
        <v>North Carolina</v>
      </c>
      <c r="G377" s="9" t="str">
        <f>VLOOKUP(Invoices[[#This Row],[Customer Name]],Customers[[#All],[Customer Name]:[Type]],3,)</f>
        <v>Automotive</v>
      </c>
      <c r="H377" s="4" t="s">
        <v>58</v>
      </c>
      <c r="I377" s="36" t="str">
        <f>VLOOKUP(Invoices[[#This Row],[Part  '#]],Products[[#All],[Part Number]:[Product Line]],3,)</f>
        <v>Consumables</v>
      </c>
      <c r="J377" s="4" t="s">
        <v>59</v>
      </c>
      <c r="K377" s="4">
        <v>23</v>
      </c>
      <c r="L377" s="21">
        <v>24</v>
      </c>
      <c r="M377" s="29" cm="1">
        <f t="array" ref="M377">_xlfn.IFS(Invoices[[#This Row],[Document Number]]="Invoice", -Invoices[[#This Row],[Unit Price]], TRUE, Invoices[[#This Row],[Unit Price]])</f>
        <v>24</v>
      </c>
      <c r="N377" t="str" cm="1">
        <f t="array" ref="N377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77">
        <f>VLOOKUP(Invoices[[#This Row],[Part  '#]],Products[#All],4,FALSE)</f>
        <v>7.09</v>
      </c>
      <c r="P377" s="31">
        <f>Invoices[[#This Row],[Quantity]]*Invoices[[#This Row],[New Unit Proce ]]</f>
        <v>552</v>
      </c>
      <c r="Q377" s="31">
        <f>Invoices[[#This Row],[Quantity]]*Invoices[[#This Row],[Product Money ]]</f>
        <v>163.07</v>
      </c>
      <c r="R377" s="32">
        <f>Invoices[[#This Row],[Revenue]]-Invoices[[#This Row],[Cost]]</f>
        <v>388.93</v>
      </c>
      <c r="S377" s="40">
        <f>Invoices[[#This Row],[Profit]]/Invoices[[#This Row],[Revenue]]</f>
        <v>0.70458333333333334</v>
      </c>
    </row>
    <row r="378" spans="1:19" x14ac:dyDescent="0.35">
      <c r="A378" s="18" t="s">
        <v>9</v>
      </c>
      <c r="B378" s="8">
        <v>22928</v>
      </c>
      <c r="C378" s="14">
        <v>41548</v>
      </c>
      <c r="D378" s="8">
        <v>115</v>
      </c>
      <c r="E378" s="9" t="s">
        <v>48</v>
      </c>
      <c r="F378" s="33" t="str">
        <f>VLOOKUP(Invoices[[#This Row],[Customer Name]],Customers[[#All],[Customer Name]:[Type]],2,)</f>
        <v>Tennessee</v>
      </c>
      <c r="G378" s="9" t="str">
        <f>VLOOKUP(Invoices[[#This Row],[Customer Name]],Customers[[#All],[Customer Name]:[Type]],3,)</f>
        <v>Automotive</v>
      </c>
      <c r="H378" s="4" t="s">
        <v>44</v>
      </c>
      <c r="I378" s="36" t="str">
        <f>VLOOKUP(Invoices[[#This Row],[Part  '#]],Products[[#All],[Part Number]:[Product Line]],3,)</f>
        <v>Consumables</v>
      </c>
      <c r="J378" s="4" t="s">
        <v>45</v>
      </c>
      <c r="K378" s="4">
        <v>20</v>
      </c>
      <c r="L378" s="21">
        <v>35</v>
      </c>
      <c r="M378" s="29" cm="1">
        <f t="array" ref="M378">_xlfn.IFS(Invoices[[#This Row],[Document Number]]="Invoice", -Invoices[[#This Row],[Unit Price]], TRUE, Invoices[[#This Row],[Unit Price]])</f>
        <v>35</v>
      </c>
      <c r="N378" t="str" cm="1">
        <f t="array" ref="N378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78">
        <f>VLOOKUP(Invoices[[#This Row],[Part  '#]],Products[#All],4,FALSE)</f>
        <v>6.37</v>
      </c>
      <c r="P378" s="31">
        <f>Invoices[[#This Row],[Quantity]]*Invoices[[#This Row],[New Unit Proce ]]</f>
        <v>700</v>
      </c>
      <c r="Q378" s="31">
        <f>Invoices[[#This Row],[Quantity]]*Invoices[[#This Row],[Product Money ]]</f>
        <v>127.4</v>
      </c>
      <c r="R378" s="32">
        <f>Invoices[[#This Row],[Revenue]]-Invoices[[#This Row],[Cost]]</f>
        <v>572.6</v>
      </c>
      <c r="S378" s="40">
        <f>Invoices[[#This Row],[Profit]]/Invoices[[#This Row],[Revenue]]</f>
        <v>0.81800000000000006</v>
      </c>
    </row>
    <row r="379" spans="1:19" x14ac:dyDescent="0.35">
      <c r="A379" s="18" t="s">
        <v>9</v>
      </c>
      <c r="B379" s="8">
        <v>22928</v>
      </c>
      <c r="C379" s="14">
        <v>41548</v>
      </c>
      <c r="D379" s="8">
        <v>115</v>
      </c>
      <c r="E379" s="9" t="s">
        <v>48</v>
      </c>
      <c r="F379" s="33" t="str">
        <f>VLOOKUP(Invoices[[#This Row],[Customer Name]],Customers[[#All],[Customer Name]:[Type]],2,)</f>
        <v>Tennessee</v>
      </c>
      <c r="G379" s="9" t="str">
        <f>VLOOKUP(Invoices[[#This Row],[Customer Name]],Customers[[#All],[Customer Name]:[Type]],3,)</f>
        <v>Automotive</v>
      </c>
      <c r="H379" s="4" t="s">
        <v>13</v>
      </c>
      <c r="I379" s="36" t="str">
        <f>VLOOKUP(Invoices[[#This Row],[Part  '#]],Products[[#All],[Part Number]:[Product Line]],3,)</f>
        <v>Consumables</v>
      </c>
      <c r="J379" s="4" t="s">
        <v>14</v>
      </c>
      <c r="K379" s="4">
        <v>3</v>
      </c>
      <c r="L379" s="21">
        <v>70</v>
      </c>
      <c r="M379" s="29" cm="1">
        <f t="array" ref="M379">_xlfn.IFS(Invoices[[#This Row],[Document Number]]="Invoice", -Invoices[[#This Row],[Unit Price]], TRUE, Invoices[[#This Row],[Unit Price]])</f>
        <v>70</v>
      </c>
      <c r="N379" t="str" cm="1">
        <f t="array" ref="N379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79">
        <f>VLOOKUP(Invoices[[#This Row],[Part  '#]],Products[#All],4,FALSE)</f>
        <v>13.92</v>
      </c>
      <c r="P379" s="31">
        <f>Invoices[[#This Row],[Quantity]]*Invoices[[#This Row],[New Unit Proce ]]</f>
        <v>210</v>
      </c>
      <c r="Q379" s="31">
        <f>Invoices[[#This Row],[Quantity]]*Invoices[[#This Row],[Product Money ]]</f>
        <v>41.76</v>
      </c>
      <c r="R379" s="32">
        <f>Invoices[[#This Row],[Revenue]]-Invoices[[#This Row],[Cost]]</f>
        <v>168.24</v>
      </c>
      <c r="S379" s="40">
        <f>Invoices[[#This Row],[Profit]]/Invoices[[#This Row],[Revenue]]</f>
        <v>0.80114285714285716</v>
      </c>
    </row>
    <row r="380" spans="1:19" x14ac:dyDescent="0.35">
      <c r="A380" s="18" t="s">
        <v>9</v>
      </c>
      <c r="B380" s="8">
        <v>22929</v>
      </c>
      <c r="C380" s="14">
        <v>41548</v>
      </c>
      <c r="D380" s="8">
        <v>116</v>
      </c>
      <c r="E380" s="9" t="s">
        <v>49</v>
      </c>
      <c r="F380" s="33" t="str">
        <f>VLOOKUP(Invoices[[#This Row],[Customer Name]],Customers[[#All],[Customer Name]:[Type]],2,)</f>
        <v>Tennessee</v>
      </c>
      <c r="G380" s="9" t="str">
        <f>VLOOKUP(Invoices[[#This Row],[Customer Name]],Customers[[#All],[Customer Name]:[Type]],3,)</f>
        <v>Automotive</v>
      </c>
      <c r="H380" s="4" t="s">
        <v>16</v>
      </c>
      <c r="I380" s="36" t="str">
        <f>VLOOKUP(Invoices[[#This Row],[Part  '#]],Products[[#All],[Part Number]:[Product Line]],3,)</f>
        <v>Consumables</v>
      </c>
      <c r="J380" s="4" t="s">
        <v>17</v>
      </c>
      <c r="K380" s="4">
        <v>50</v>
      </c>
      <c r="L380" s="21">
        <v>30</v>
      </c>
      <c r="M380" s="29" cm="1">
        <f t="array" ref="M380">_xlfn.IFS(Invoices[[#This Row],[Document Number]]="Invoice", -Invoices[[#This Row],[Unit Price]], TRUE, Invoices[[#This Row],[Unit Price]])</f>
        <v>30</v>
      </c>
      <c r="N380" t="str" cm="1">
        <f t="array" ref="N380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80">
        <f>VLOOKUP(Invoices[[#This Row],[Part  '#]],Products[#All],4,FALSE)</f>
        <v>6.9</v>
      </c>
      <c r="P380" s="31">
        <f>Invoices[[#This Row],[Quantity]]*Invoices[[#This Row],[New Unit Proce ]]</f>
        <v>1500</v>
      </c>
      <c r="Q380" s="31">
        <f>Invoices[[#This Row],[Quantity]]*Invoices[[#This Row],[Product Money ]]</f>
        <v>345</v>
      </c>
      <c r="R380" s="32">
        <f>Invoices[[#This Row],[Revenue]]-Invoices[[#This Row],[Cost]]</f>
        <v>1155</v>
      </c>
      <c r="S380" s="40">
        <f>Invoices[[#This Row],[Profit]]/Invoices[[#This Row],[Revenue]]</f>
        <v>0.77</v>
      </c>
    </row>
    <row r="381" spans="1:19" x14ac:dyDescent="0.35">
      <c r="A381" s="18" t="s">
        <v>9</v>
      </c>
      <c r="B381" s="8">
        <v>22929</v>
      </c>
      <c r="C381" s="14">
        <v>41548</v>
      </c>
      <c r="D381" s="8">
        <v>116</v>
      </c>
      <c r="E381" s="9" t="s">
        <v>49</v>
      </c>
      <c r="F381" s="33" t="str">
        <f>VLOOKUP(Invoices[[#This Row],[Customer Name]],Customers[[#All],[Customer Name]:[Type]],2,)</f>
        <v>Tennessee</v>
      </c>
      <c r="G381" s="9" t="str">
        <f>VLOOKUP(Invoices[[#This Row],[Customer Name]],Customers[[#All],[Customer Name]:[Type]],3,)</f>
        <v>Automotive</v>
      </c>
      <c r="H381" s="4" t="s">
        <v>13</v>
      </c>
      <c r="I381" s="36" t="str">
        <f>VLOOKUP(Invoices[[#This Row],[Part  '#]],Products[[#All],[Part Number]:[Product Line]],3,)</f>
        <v>Consumables</v>
      </c>
      <c r="J381" s="4" t="s">
        <v>14</v>
      </c>
      <c r="K381" s="4">
        <v>20</v>
      </c>
      <c r="L381" s="21">
        <v>70</v>
      </c>
      <c r="M381" s="29" cm="1">
        <f t="array" ref="M381">_xlfn.IFS(Invoices[[#This Row],[Document Number]]="Invoice", -Invoices[[#This Row],[Unit Price]], TRUE, Invoices[[#This Row],[Unit Price]])</f>
        <v>70</v>
      </c>
      <c r="N381" t="str" cm="1">
        <f t="array" ref="N381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81">
        <f>VLOOKUP(Invoices[[#This Row],[Part  '#]],Products[#All],4,FALSE)</f>
        <v>13.92</v>
      </c>
      <c r="P381" s="31">
        <f>Invoices[[#This Row],[Quantity]]*Invoices[[#This Row],[New Unit Proce ]]</f>
        <v>1400</v>
      </c>
      <c r="Q381" s="31">
        <f>Invoices[[#This Row],[Quantity]]*Invoices[[#This Row],[Product Money ]]</f>
        <v>278.39999999999998</v>
      </c>
      <c r="R381" s="32">
        <f>Invoices[[#This Row],[Revenue]]-Invoices[[#This Row],[Cost]]</f>
        <v>1121.5999999999999</v>
      </c>
      <c r="S381" s="40">
        <f>Invoices[[#This Row],[Profit]]/Invoices[[#This Row],[Revenue]]</f>
        <v>0.80114285714285705</v>
      </c>
    </row>
    <row r="382" spans="1:19" x14ac:dyDescent="0.35">
      <c r="A382" s="18" t="s">
        <v>9</v>
      </c>
      <c r="B382" s="8">
        <v>22930</v>
      </c>
      <c r="C382" s="14">
        <v>41548</v>
      </c>
      <c r="D382" s="8">
        <v>117</v>
      </c>
      <c r="E382" s="9" t="s">
        <v>18</v>
      </c>
      <c r="F382" s="33" t="str">
        <f>VLOOKUP(Invoices[[#This Row],[Customer Name]],Customers[[#All],[Customer Name]:[Type]],2,)</f>
        <v>Georgia</v>
      </c>
      <c r="G382" s="9" t="str">
        <f>VLOOKUP(Invoices[[#This Row],[Customer Name]],Customers[[#All],[Customer Name]:[Type]],3,)</f>
        <v>Automotive</v>
      </c>
      <c r="H382" s="4" t="s">
        <v>13</v>
      </c>
      <c r="I382" s="36" t="str">
        <f>VLOOKUP(Invoices[[#This Row],[Part  '#]],Products[[#All],[Part Number]:[Product Line]],3,)</f>
        <v>Consumables</v>
      </c>
      <c r="J382" s="4" t="s">
        <v>14</v>
      </c>
      <c r="K382" s="4">
        <v>12</v>
      </c>
      <c r="L382" s="21">
        <v>70</v>
      </c>
      <c r="M382" s="29" cm="1">
        <f t="array" ref="M382">_xlfn.IFS(Invoices[[#This Row],[Document Number]]="Invoice", -Invoices[[#This Row],[Unit Price]], TRUE, Invoices[[#This Row],[Unit Price]])</f>
        <v>70</v>
      </c>
      <c r="N382" t="str" cm="1">
        <f t="array" ref="N382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82">
        <f>VLOOKUP(Invoices[[#This Row],[Part  '#]],Products[#All],4,FALSE)</f>
        <v>13.92</v>
      </c>
      <c r="P382" s="31">
        <f>Invoices[[#This Row],[Quantity]]*Invoices[[#This Row],[New Unit Proce ]]</f>
        <v>840</v>
      </c>
      <c r="Q382" s="31">
        <f>Invoices[[#This Row],[Quantity]]*Invoices[[#This Row],[Product Money ]]</f>
        <v>167.04</v>
      </c>
      <c r="R382" s="32">
        <f>Invoices[[#This Row],[Revenue]]-Invoices[[#This Row],[Cost]]</f>
        <v>672.96</v>
      </c>
      <c r="S382" s="40">
        <f>Invoices[[#This Row],[Profit]]/Invoices[[#This Row],[Revenue]]</f>
        <v>0.80114285714285716</v>
      </c>
    </row>
    <row r="383" spans="1:19" x14ac:dyDescent="0.35">
      <c r="A383" s="18" t="s">
        <v>9</v>
      </c>
      <c r="B383" s="8">
        <v>22930</v>
      </c>
      <c r="C383" s="14">
        <v>41548</v>
      </c>
      <c r="D383" s="8">
        <v>117</v>
      </c>
      <c r="E383" s="9" t="s">
        <v>18</v>
      </c>
      <c r="F383" s="33" t="str">
        <f>VLOOKUP(Invoices[[#This Row],[Customer Name]],Customers[[#All],[Customer Name]:[Type]],2,)</f>
        <v>Georgia</v>
      </c>
      <c r="G383" s="9" t="str">
        <f>VLOOKUP(Invoices[[#This Row],[Customer Name]],Customers[[#All],[Customer Name]:[Type]],3,)</f>
        <v>Automotive</v>
      </c>
      <c r="H383" s="4" t="s">
        <v>16</v>
      </c>
      <c r="I383" s="36" t="str">
        <f>VLOOKUP(Invoices[[#This Row],[Part  '#]],Products[[#All],[Part Number]:[Product Line]],3,)</f>
        <v>Consumables</v>
      </c>
      <c r="J383" s="4" t="s">
        <v>17</v>
      </c>
      <c r="K383" s="4">
        <v>12</v>
      </c>
      <c r="L383" s="21">
        <v>30</v>
      </c>
      <c r="M383" s="29" cm="1">
        <f t="array" ref="M383">_xlfn.IFS(Invoices[[#This Row],[Document Number]]="Invoice", -Invoices[[#This Row],[Unit Price]], TRUE, Invoices[[#This Row],[Unit Price]])</f>
        <v>30</v>
      </c>
      <c r="N383" t="str" cm="1">
        <f t="array" ref="N383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83">
        <f>VLOOKUP(Invoices[[#This Row],[Part  '#]],Products[#All],4,FALSE)</f>
        <v>6.9</v>
      </c>
      <c r="P383" s="31">
        <f>Invoices[[#This Row],[Quantity]]*Invoices[[#This Row],[New Unit Proce ]]</f>
        <v>360</v>
      </c>
      <c r="Q383" s="31">
        <f>Invoices[[#This Row],[Quantity]]*Invoices[[#This Row],[Product Money ]]</f>
        <v>82.800000000000011</v>
      </c>
      <c r="R383" s="32">
        <f>Invoices[[#This Row],[Revenue]]-Invoices[[#This Row],[Cost]]</f>
        <v>277.2</v>
      </c>
      <c r="S383" s="40">
        <f>Invoices[[#This Row],[Profit]]/Invoices[[#This Row],[Revenue]]</f>
        <v>0.77</v>
      </c>
    </row>
    <row r="384" spans="1:19" x14ac:dyDescent="0.35">
      <c r="A384" s="18" t="s">
        <v>9</v>
      </c>
      <c r="B384" s="8">
        <v>22931</v>
      </c>
      <c r="C384" s="14">
        <v>41548</v>
      </c>
      <c r="D384" s="8">
        <v>119</v>
      </c>
      <c r="E384" s="9" t="s">
        <v>76</v>
      </c>
      <c r="F384" s="33" t="str">
        <f>VLOOKUP(Invoices[[#This Row],[Customer Name]],Customers[[#All],[Customer Name]:[Type]],2,)</f>
        <v>Georgia</v>
      </c>
      <c r="G384" s="9" t="str">
        <f>VLOOKUP(Invoices[[#This Row],[Customer Name]],Customers[[#All],[Customer Name]:[Type]],3,)</f>
        <v>Financial</v>
      </c>
      <c r="H384" s="4" t="s">
        <v>66</v>
      </c>
      <c r="I384" s="36" t="str">
        <f>VLOOKUP(Invoices[[#This Row],[Part  '#]],Products[[#All],[Part Number]:[Product Line]],3,)</f>
        <v>Consumables</v>
      </c>
      <c r="J384" s="4" t="s">
        <v>67</v>
      </c>
      <c r="K384" s="4">
        <v>5</v>
      </c>
      <c r="L384" s="21">
        <v>100</v>
      </c>
      <c r="M384" s="29" cm="1">
        <f t="array" ref="M384">_xlfn.IFS(Invoices[[#This Row],[Document Number]]="Invoice", -Invoices[[#This Row],[Unit Price]], TRUE, Invoices[[#This Row],[Unit Price]])</f>
        <v>100</v>
      </c>
      <c r="N384" t="str" cm="1">
        <f t="array" ref="N384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384">
        <f>VLOOKUP(Invoices[[#This Row],[Part  '#]],Products[#All],4,FALSE)</f>
        <v>27.17</v>
      </c>
      <c r="P384" s="31">
        <f>Invoices[[#This Row],[Quantity]]*Invoices[[#This Row],[New Unit Proce ]]</f>
        <v>500</v>
      </c>
      <c r="Q384" s="31">
        <f>Invoices[[#This Row],[Quantity]]*Invoices[[#This Row],[Product Money ]]</f>
        <v>135.85000000000002</v>
      </c>
      <c r="R384" s="32">
        <f>Invoices[[#This Row],[Revenue]]-Invoices[[#This Row],[Cost]]</f>
        <v>364.15</v>
      </c>
      <c r="S384" s="40">
        <f>Invoices[[#This Row],[Profit]]/Invoices[[#This Row],[Revenue]]</f>
        <v>0.72829999999999995</v>
      </c>
    </row>
    <row r="385" spans="1:19" x14ac:dyDescent="0.35">
      <c r="A385" s="18" t="s">
        <v>9</v>
      </c>
      <c r="B385" s="8">
        <v>22931</v>
      </c>
      <c r="C385" s="14">
        <v>41548</v>
      </c>
      <c r="D385" s="8">
        <v>119</v>
      </c>
      <c r="E385" s="9" t="s">
        <v>76</v>
      </c>
      <c r="F385" s="33" t="str">
        <f>VLOOKUP(Invoices[[#This Row],[Customer Name]],Customers[[#All],[Customer Name]:[Type]],2,)</f>
        <v>Georgia</v>
      </c>
      <c r="G385" s="9" t="str">
        <f>VLOOKUP(Invoices[[#This Row],[Customer Name]],Customers[[#All],[Customer Name]:[Type]],3,)</f>
        <v>Financial</v>
      </c>
      <c r="H385" s="4" t="s">
        <v>68</v>
      </c>
      <c r="I385" s="36" t="str">
        <f>VLOOKUP(Invoices[[#This Row],[Part  '#]],Products[[#All],[Part Number]:[Product Line]],3,)</f>
        <v>Consumables</v>
      </c>
      <c r="J385" s="4" t="s">
        <v>69</v>
      </c>
      <c r="K385" s="4">
        <v>5</v>
      </c>
      <c r="L385" s="21">
        <v>140</v>
      </c>
      <c r="M385" s="29" cm="1">
        <f t="array" ref="M385">_xlfn.IFS(Invoices[[#This Row],[Document Number]]="Invoice", -Invoices[[#This Row],[Unit Price]], TRUE, Invoices[[#This Row],[Unit Price]])</f>
        <v>140</v>
      </c>
      <c r="N385" t="str" cm="1">
        <f t="array" ref="N385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385">
        <f>VLOOKUP(Invoices[[#This Row],[Part  '#]],Products[#All],4,FALSE)</f>
        <v>34.299999999999997</v>
      </c>
      <c r="P385" s="31">
        <f>Invoices[[#This Row],[Quantity]]*Invoices[[#This Row],[New Unit Proce ]]</f>
        <v>700</v>
      </c>
      <c r="Q385" s="31">
        <f>Invoices[[#This Row],[Quantity]]*Invoices[[#This Row],[Product Money ]]</f>
        <v>171.5</v>
      </c>
      <c r="R385" s="32">
        <f>Invoices[[#This Row],[Revenue]]-Invoices[[#This Row],[Cost]]</f>
        <v>528.5</v>
      </c>
      <c r="S385" s="40">
        <f>Invoices[[#This Row],[Profit]]/Invoices[[#This Row],[Revenue]]</f>
        <v>0.755</v>
      </c>
    </row>
    <row r="386" spans="1:19" x14ac:dyDescent="0.35">
      <c r="A386" s="18" t="s">
        <v>9</v>
      </c>
      <c r="B386" s="8">
        <v>22931</v>
      </c>
      <c r="C386" s="14">
        <v>41548</v>
      </c>
      <c r="D386" s="8">
        <v>119</v>
      </c>
      <c r="E386" s="9" t="s">
        <v>76</v>
      </c>
      <c r="F386" s="33" t="str">
        <f>VLOOKUP(Invoices[[#This Row],[Customer Name]],Customers[[#All],[Customer Name]:[Type]],2,)</f>
        <v>Georgia</v>
      </c>
      <c r="G386" s="9" t="str">
        <f>VLOOKUP(Invoices[[#This Row],[Customer Name]],Customers[[#All],[Customer Name]:[Type]],3,)</f>
        <v>Financial</v>
      </c>
      <c r="H386" s="4" t="s">
        <v>70</v>
      </c>
      <c r="I386" s="36" t="str">
        <f>VLOOKUP(Invoices[[#This Row],[Part  '#]],Products[[#All],[Part Number]:[Product Line]],3,)</f>
        <v>Consumables</v>
      </c>
      <c r="J386" s="4" t="s">
        <v>71</v>
      </c>
      <c r="K386" s="4">
        <v>50</v>
      </c>
      <c r="L386" s="21">
        <v>25</v>
      </c>
      <c r="M386" s="29" cm="1">
        <f t="array" ref="M386">_xlfn.IFS(Invoices[[#This Row],[Document Number]]="Invoice", -Invoices[[#This Row],[Unit Price]], TRUE, Invoices[[#This Row],[Unit Price]])</f>
        <v>25</v>
      </c>
      <c r="N386" t="str" cm="1">
        <f t="array" ref="N386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86">
        <f>VLOOKUP(Invoices[[#This Row],[Part  '#]],Products[#All],4,FALSE)</f>
        <v>5.16</v>
      </c>
      <c r="P386" s="31">
        <f>Invoices[[#This Row],[Quantity]]*Invoices[[#This Row],[New Unit Proce ]]</f>
        <v>1250</v>
      </c>
      <c r="Q386" s="31">
        <f>Invoices[[#This Row],[Quantity]]*Invoices[[#This Row],[Product Money ]]</f>
        <v>258</v>
      </c>
      <c r="R386" s="32">
        <f>Invoices[[#This Row],[Revenue]]-Invoices[[#This Row],[Cost]]</f>
        <v>992</v>
      </c>
      <c r="S386" s="40">
        <f>Invoices[[#This Row],[Profit]]/Invoices[[#This Row],[Revenue]]</f>
        <v>0.79359999999999997</v>
      </c>
    </row>
    <row r="387" spans="1:19" x14ac:dyDescent="0.35">
      <c r="A387" s="18" t="s">
        <v>9</v>
      </c>
      <c r="B387" s="8">
        <v>22931</v>
      </c>
      <c r="C387" s="14">
        <v>41548</v>
      </c>
      <c r="D387" s="8">
        <v>119</v>
      </c>
      <c r="E387" s="9" t="s">
        <v>76</v>
      </c>
      <c r="F387" s="33" t="str">
        <f>VLOOKUP(Invoices[[#This Row],[Customer Name]],Customers[[#All],[Customer Name]:[Type]],2,)</f>
        <v>Georgia</v>
      </c>
      <c r="G387" s="9" t="str">
        <f>VLOOKUP(Invoices[[#This Row],[Customer Name]],Customers[[#All],[Customer Name]:[Type]],3,)</f>
        <v>Financial</v>
      </c>
      <c r="H387" s="4" t="s">
        <v>58</v>
      </c>
      <c r="I387" s="36" t="str">
        <f>VLOOKUP(Invoices[[#This Row],[Part  '#]],Products[[#All],[Part Number]:[Product Line]],3,)</f>
        <v>Consumables</v>
      </c>
      <c r="J387" s="4" t="s">
        <v>59</v>
      </c>
      <c r="K387" s="4">
        <v>50</v>
      </c>
      <c r="L387" s="21">
        <v>24</v>
      </c>
      <c r="M387" s="29" cm="1">
        <f t="array" ref="M387">_xlfn.IFS(Invoices[[#This Row],[Document Number]]="Invoice", -Invoices[[#This Row],[Unit Price]], TRUE, Invoices[[#This Row],[Unit Price]])</f>
        <v>24</v>
      </c>
      <c r="N387" t="str" cm="1">
        <f t="array" ref="N387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87">
        <f>VLOOKUP(Invoices[[#This Row],[Part  '#]],Products[#All],4,FALSE)</f>
        <v>7.09</v>
      </c>
      <c r="P387" s="31">
        <f>Invoices[[#This Row],[Quantity]]*Invoices[[#This Row],[New Unit Proce ]]</f>
        <v>1200</v>
      </c>
      <c r="Q387" s="31">
        <f>Invoices[[#This Row],[Quantity]]*Invoices[[#This Row],[Product Money ]]</f>
        <v>354.5</v>
      </c>
      <c r="R387" s="32">
        <f>Invoices[[#This Row],[Revenue]]-Invoices[[#This Row],[Cost]]</f>
        <v>845.5</v>
      </c>
      <c r="S387" s="40">
        <f>Invoices[[#This Row],[Profit]]/Invoices[[#This Row],[Revenue]]</f>
        <v>0.70458333333333334</v>
      </c>
    </row>
    <row r="388" spans="1:19" x14ac:dyDescent="0.35">
      <c r="A388" s="18" t="s">
        <v>9</v>
      </c>
      <c r="B388" s="8">
        <v>22932</v>
      </c>
      <c r="C388" s="14">
        <v>41562</v>
      </c>
      <c r="D388" s="8">
        <v>101</v>
      </c>
      <c r="E388" s="9" t="s">
        <v>20</v>
      </c>
      <c r="F388" s="33" t="str">
        <f>VLOOKUP(Invoices[[#This Row],[Customer Name]],Customers[[#All],[Customer Name]:[Type]],2,)</f>
        <v>Georgia</v>
      </c>
      <c r="G388" s="9" t="str">
        <f>VLOOKUP(Invoices[[#This Row],[Customer Name]],Customers[[#All],[Customer Name]:[Type]],3,)</f>
        <v>Automotive</v>
      </c>
      <c r="H388" s="4" t="s">
        <v>86</v>
      </c>
      <c r="I388" s="36" t="str">
        <f>VLOOKUP(Invoices[[#This Row],[Part  '#]],Products[[#All],[Part Number]:[Product Line]],3,)</f>
        <v>Product</v>
      </c>
      <c r="J388" s="4" t="s">
        <v>87</v>
      </c>
      <c r="K388" s="4">
        <v>10</v>
      </c>
      <c r="L388" s="21">
        <v>2100</v>
      </c>
      <c r="M388" s="29" cm="1">
        <f t="array" ref="M388">_xlfn.IFS(Invoices[[#This Row],[Document Number]]="Invoice", -Invoices[[#This Row],[Unit Price]], TRUE, Invoices[[#This Row],[Unit Price]])</f>
        <v>2100</v>
      </c>
      <c r="N388" t="str" cm="1">
        <f t="array" ref="N388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388">
        <f>VLOOKUP(Invoices[[#This Row],[Part  '#]],Products[#All],4,FALSE)</f>
        <v>1155.3699999999999</v>
      </c>
      <c r="P388" s="31">
        <f>Invoices[[#This Row],[Quantity]]*Invoices[[#This Row],[New Unit Proce ]]</f>
        <v>21000</v>
      </c>
      <c r="Q388" s="31">
        <f>Invoices[[#This Row],[Quantity]]*Invoices[[#This Row],[Product Money ]]</f>
        <v>11553.699999999999</v>
      </c>
      <c r="R388" s="32">
        <f>Invoices[[#This Row],[Revenue]]-Invoices[[#This Row],[Cost]]</f>
        <v>9446.3000000000011</v>
      </c>
      <c r="S388" s="40">
        <f>Invoices[[#This Row],[Profit]]/Invoices[[#This Row],[Revenue]]</f>
        <v>0.44982380952380957</v>
      </c>
    </row>
    <row r="389" spans="1:19" x14ac:dyDescent="0.35">
      <c r="A389" s="18" t="s">
        <v>9</v>
      </c>
      <c r="B389" s="8">
        <v>22932</v>
      </c>
      <c r="C389" s="14">
        <v>41562</v>
      </c>
      <c r="D389" s="8">
        <v>101</v>
      </c>
      <c r="E389" s="9" t="s">
        <v>20</v>
      </c>
      <c r="F389" s="33" t="str">
        <f>VLOOKUP(Invoices[[#This Row],[Customer Name]],Customers[[#All],[Customer Name]:[Type]],2,)</f>
        <v>Georgia</v>
      </c>
      <c r="G389" s="9" t="str">
        <f>VLOOKUP(Invoices[[#This Row],[Customer Name]],Customers[[#All],[Customer Name]:[Type]],3,)</f>
        <v>Automotive</v>
      </c>
      <c r="H389" s="4" t="s">
        <v>64</v>
      </c>
      <c r="I389" s="36" t="str">
        <f>VLOOKUP(Invoices[[#This Row],[Part  '#]],Products[[#All],[Part Number]:[Product Line]],3,)</f>
        <v>Accessories</v>
      </c>
      <c r="J389" s="4" t="s">
        <v>65</v>
      </c>
      <c r="K389" s="4">
        <v>10</v>
      </c>
      <c r="L389" s="21">
        <v>0</v>
      </c>
      <c r="M389" s="29" cm="1">
        <f t="array" ref="M389">_xlfn.IFS(Invoices[[#This Row],[Document Number]]="Invoice", -Invoices[[#This Row],[Unit Price]], TRUE, Invoices[[#This Row],[Unit Price]])</f>
        <v>0</v>
      </c>
      <c r="N389" t="str" cm="1">
        <f t="array" ref="N389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89">
        <f>VLOOKUP(Invoices[[#This Row],[Part  '#]],Products[#All],4,FALSE)</f>
        <v>6.3</v>
      </c>
      <c r="P389" s="31">
        <f>Invoices[[#This Row],[Quantity]]*Invoices[[#This Row],[New Unit Proce ]]</f>
        <v>0</v>
      </c>
      <c r="Q389" s="31">
        <f>Invoices[[#This Row],[Quantity]]*Invoices[[#This Row],[Product Money ]]</f>
        <v>63</v>
      </c>
      <c r="R389" s="32">
        <f>Invoices[[#This Row],[Revenue]]-Invoices[[#This Row],[Cost]]</f>
        <v>-63</v>
      </c>
      <c r="S389" s="40" t="e">
        <f>Invoices[[#This Row],[Profit]]/Invoices[[#This Row],[Revenue]]</f>
        <v>#DIV/0!</v>
      </c>
    </row>
    <row r="390" spans="1:19" x14ac:dyDescent="0.35">
      <c r="A390" s="18" t="s">
        <v>9</v>
      </c>
      <c r="B390" s="8">
        <v>22932</v>
      </c>
      <c r="C390" s="14">
        <v>41562</v>
      </c>
      <c r="D390" s="8">
        <v>101</v>
      </c>
      <c r="E390" s="9" t="s">
        <v>20</v>
      </c>
      <c r="F390" s="33" t="str">
        <f>VLOOKUP(Invoices[[#This Row],[Customer Name]],Customers[[#All],[Customer Name]:[Type]],2,)</f>
        <v>Georgia</v>
      </c>
      <c r="G390" s="9" t="str">
        <f>VLOOKUP(Invoices[[#This Row],[Customer Name]],Customers[[#All],[Customer Name]:[Type]],3,)</f>
        <v>Automotive</v>
      </c>
      <c r="H390" s="4" t="s">
        <v>36</v>
      </c>
      <c r="I390" s="36" t="str">
        <f>VLOOKUP(Invoices[[#This Row],[Part  '#]],Products[[#All],[Part Number]:[Product Line]],3,)</f>
        <v>Accessories</v>
      </c>
      <c r="J390" s="4" t="s">
        <v>37</v>
      </c>
      <c r="K390" s="4">
        <v>10</v>
      </c>
      <c r="L390" s="21">
        <v>0</v>
      </c>
      <c r="M390" s="29" cm="1">
        <f t="array" ref="M390">_xlfn.IFS(Invoices[[#This Row],[Document Number]]="Invoice", -Invoices[[#This Row],[Unit Price]], TRUE, Invoices[[#This Row],[Unit Price]])</f>
        <v>0</v>
      </c>
      <c r="N390" t="str" cm="1">
        <f t="array" ref="N390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90">
        <f>VLOOKUP(Invoices[[#This Row],[Part  '#]],Products[#All],4,FALSE)</f>
        <v>11.59</v>
      </c>
      <c r="P390" s="31">
        <f>Invoices[[#This Row],[Quantity]]*Invoices[[#This Row],[New Unit Proce ]]</f>
        <v>0</v>
      </c>
      <c r="Q390" s="31">
        <f>Invoices[[#This Row],[Quantity]]*Invoices[[#This Row],[Product Money ]]</f>
        <v>115.9</v>
      </c>
      <c r="R390" s="32">
        <f>Invoices[[#This Row],[Revenue]]-Invoices[[#This Row],[Cost]]</f>
        <v>-115.9</v>
      </c>
      <c r="S390" s="40" t="e">
        <f>Invoices[[#This Row],[Profit]]/Invoices[[#This Row],[Revenue]]</f>
        <v>#DIV/0!</v>
      </c>
    </row>
    <row r="391" spans="1:19" x14ac:dyDescent="0.35">
      <c r="A391" s="18" t="s">
        <v>9</v>
      </c>
      <c r="B391" s="8">
        <v>22932</v>
      </c>
      <c r="C391" s="14">
        <v>41562</v>
      </c>
      <c r="D391" s="8">
        <v>101</v>
      </c>
      <c r="E391" s="9" t="s">
        <v>20</v>
      </c>
      <c r="F391" s="33" t="str">
        <f>VLOOKUP(Invoices[[#This Row],[Customer Name]],Customers[[#All],[Customer Name]:[Type]],2,)</f>
        <v>Georgia</v>
      </c>
      <c r="G391" s="9" t="str">
        <f>VLOOKUP(Invoices[[#This Row],[Customer Name]],Customers[[#All],[Customer Name]:[Type]],3,)</f>
        <v>Automotive</v>
      </c>
      <c r="H391" s="4" t="s">
        <v>42</v>
      </c>
      <c r="I391" s="36" t="str">
        <f>VLOOKUP(Invoices[[#This Row],[Part  '#]],Products[[#All],[Part Number]:[Product Line]],3,)</f>
        <v>Accessories</v>
      </c>
      <c r="J391" s="4" t="s">
        <v>43</v>
      </c>
      <c r="K391" s="4">
        <v>10</v>
      </c>
      <c r="L391" s="21">
        <v>0</v>
      </c>
      <c r="M391" s="29" cm="1">
        <f t="array" ref="M391">_xlfn.IFS(Invoices[[#This Row],[Document Number]]="Invoice", -Invoices[[#This Row],[Unit Price]], TRUE, Invoices[[#This Row],[Unit Price]])</f>
        <v>0</v>
      </c>
      <c r="N391" t="str" cm="1">
        <f t="array" ref="N391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91">
        <f>VLOOKUP(Invoices[[#This Row],[Part  '#]],Products[#All],4,FALSE)</f>
        <v>17.22</v>
      </c>
      <c r="P391" s="31">
        <f>Invoices[[#This Row],[Quantity]]*Invoices[[#This Row],[New Unit Proce ]]</f>
        <v>0</v>
      </c>
      <c r="Q391" s="31">
        <f>Invoices[[#This Row],[Quantity]]*Invoices[[#This Row],[Product Money ]]</f>
        <v>172.2</v>
      </c>
      <c r="R391" s="32">
        <f>Invoices[[#This Row],[Revenue]]-Invoices[[#This Row],[Cost]]</f>
        <v>-172.2</v>
      </c>
      <c r="S391" s="40" t="e">
        <f>Invoices[[#This Row],[Profit]]/Invoices[[#This Row],[Revenue]]</f>
        <v>#DIV/0!</v>
      </c>
    </row>
    <row r="392" spans="1:19" x14ac:dyDescent="0.35">
      <c r="A392" s="18" t="s">
        <v>9</v>
      </c>
      <c r="B392" s="8">
        <v>22933</v>
      </c>
      <c r="C392" s="14">
        <v>41562</v>
      </c>
      <c r="D392" s="8">
        <v>110</v>
      </c>
      <c r="E392" s="9" t="s">
        <v>52</v>
      </c>
      <c r="F392" s="33" t="str">
        <f>VLOOKUP(Invoices[[#This Row],[Customer Name]],Customers[[#All],[Customer Name]:[Type]],2,)</f>
        <v>Alabama</v>
      </c>
      <c r="G392" s="9" t="str">
        <f>VLOOKUP(Invoices[[#This Row],[Customer Name]],Customers[[#All],[Customer Name]:[Type]],3,)</f>
        <v>Automotive</v>
      </c>
      <c r="H392" s="4" t="s">
        <v>66</v>
      </c>
      <c r="I392" s="36" t="str">
        <f>VLOOKUP(Invoices[[#This Row],[Part  '#]],Products[[#All],[Part Number]:[Product Line]],3,)</f>
        <v>Consumables</v>
      </c>
      <c r="J392" s="4" t="s">
        <v>67</v>
      </c>
      <c r="K392" s="4">
        <v>10</v>
      </c>
      <c r="L392" s="21">
        <v>100</v>
      </c>
      <c r="M392" s="29" cm="1">
        <f t="array" ref="M392">_xlfn.IFS(Invoices[[#This Row],[Document Number]]="Invoice", -Invoices[[#This Row],[Unit Price]], TRUE, Invoices[[#This Row],[Unit Price]])</f>
        <v>100</v>
      </c>
      <c r="N392" t="str" cm="1">
        <f t="array" ref="N392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392">
        <f>VLOOKUP(Invoices[[#This Row],[Part  '#]],Products[#All],4,FALSE)</f>
        <v>27.17</v>
      </c>
      <c r="P392" s="31">
        <f>Invoices[[#This Row],[Quantity]]*Invoices[[#This Row],[New Unit Proce ]]</f>
        <v>1000</v>
      </c>
      <c r="Q392" s="31">
        <f>Invoices[[#This Row],[Quantity]]*Invoices[[#This Row],[Product Money ]]</f>
        <v>271.70000000000005</v>
      </c>
      <c r="R392" s="32">
        <f>Invoices[[#This Row],[Revenue]]-Invoices[[#This Row],[Cost]]</f>
        <v>728.3</v>
      </c>
      <c r="S392" s="40">
        <f>Invoices[[#This Row],[Profit]]/Invoices[[#This Row],[Revenue]]</f>
        <v>0.72829999999999995</v>
      </c>
    </row>
    <row r="393" spans="1:19" x14ac:dyDescent="0.35">
      <c r="A393" s="18" t="s">
        <v>9</v>
      </c>
      <c r="B393" s="8">
        <v>22933</v>
      </c>
      <c r="C393" s="14">
        <v>41562</v>
      </c>
      <c r="D393" s="8">
        <v>110</v>
      </c>
      <c r="E393" s="9" t="s">
        <v>52</v>
      </c>
      <c r="F393" s="33" t="str">
        <f>VLOOKUP(Invoices[[#This Row],[Customer Name]],Customers[[#All],[Customer Name]:[Type]],2,)</f>
        <v>Alabama</v>
      </c>
      <c r="G393" s="9" t="str">
        <f>VLOOKUP(Invoices[[#This Row],[Customer Name]],Customers[[#All],[Customer Name]:[Type]],3,)</f>
        <v>Automotive</v>
      </c>
      <c r="H393" s="4" t="s">
        <v>68</v>
      </c>
      <c r="I393" s="36" t="str">
        <f>VLOOKUP(Invoices[[#This Row],[Part  '#]],Products[[#All],[Part Number]:[Product Line]],3,)</f>
        <v>Consumables</v>
      </c>
      <c r="J393" s="4" t="s">
        <v>69</v>
      </c>
      <c r="K393" s="4">
        <v>10</v>
      </c>
      <c r="L393" s="21">
        <v>140</v>
      </c>
      <c r="M393" s="29" cm="1">
        <f t="array" ref="M393">_xlfn.IFS(Invoices[[#This Row],[Document Number]]="Invoice", -Invoices[[#This Row],[Unit Price]], TRUE, Invoices[[#This Row],[Unit Price]])</f>
        <v>140</v>
      </c>
      <c r="N393" t="str" cm="1">
        <f t="array" ref="N393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393">
        <f>VLOOKUP(Invoices[[#This Row],[Part  '#]],Products[#All],4,FALSE)</f>
        <v>34.299999999999997</v>
      </c>
      <c r="P393" s="31">
        <f>Invoices[[#This Row],[Quantity]]*Invoices[[#This Row],[New Unit Proce ]]</f>
        <v>1400</v>
      </c>
      <c r="Q393" s="31">
        <f>Invoices[[#This Row],[Quantity]]*Invoices[[#This Row],[Product Money ]]</f>
        <v>343</v>
      </c>
      <c r="R393" s="32">
        <f>Invoices[[#This Row],[Revenue]]-Invoices[[#This Row],[Cost]]</f>
        <v>1057</v>
      </c>
      <c r="S393" s="40">
        <f>Invoices[[#This Row],[Profit]]/Invoices[[#This Row],[Revenue]]</f>
        <v>0.755</v>
      </c>
    </row>
    <row r="394" spans="1:19" x14ac:dyDescent="0.35">
      <c r="A394" s="18" t="s">
        <v>9</v>
      </c>
      <c r="B394" s="8">
        <v>22933</v>
      </c>
      <c r="C394" s="14">
        <v>41562</v>
      </c>
      <c r="D394" s="8">
        <v>110</v>
      </c>
      <c r="E394" s="9" t="s">
        <v>52</v>
      </c>
      <c r="F394" s="33" t="str">
        <f>VLOOKUP(Invoices[[#This Row],[Customer Name]],Customers[[#All],[Customer Name]:[Type]],2,)</f>
        <v>Alabama</v>
      </c>
      <c r="G394" s="9" t="str">
        <f>VLOOKUP(Invoices[[#This Row],[Customer Name]],Customers[[#All],[Customer Name]:[Type]],3,)</f>
        <v>Automotive</v>
      </c>
      <c r="H394" s="4" t="s">
        <v>77</v>
      </c>
      <c r="I394" s="36" t="str">
        <f>VLOOKUP(Invoices[[#This Row],[Part  '#]],Products[[#All],[Part Number]:[Product Line]],3,)</f>
        <v>Consumables</v>
      </c>
      <c r="J394" s="4" t="s">
        <v>78</v>
      </c>
      <c r="K394" s="4">
        <v>24</v>
      </c>
      <c r="L394" s="21">
        <v>50</v>
      </c>
      <c r="M394" s="29" cm="1">
        <f t="array" ref="M394">_xlfn.IFS(Invoices[[#This Row],[Document Number]]="Invoice", -Invoices[[#This Row],[Unit Price]], TRUE, Invoices[[#This Row],[Unit Price]])</f>
        <v>50</v>
      </c>
      <c r="N394" t="str" cm="1">
        <f t="array" ref="N394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94">
        <f>VLOOKUP(Invoices[[#This Row],[Part  '#]],Products[#All],4,FALSE)</f>
        <v>11.67</v>
      </c>
      <c r="P394" s="31">
        <f>Invoices[[#This Row],[Quantity]]*Invoices[[#This Row],[New Unit Proce ]]</f>
        <v>1200</v>
      </c>
      <c r="Q394" s="31">
        <f>Invoices[[#This Row],[Quantity]]*Invoices[[#This Row],[Product Money ]]</f>
        <v>280.08</v>
      </c>
      <c r="R394" s="32">
        <f>Invoices[[#This Row],[Revenue]]-Invoices[[#This Row],[Cost]]</f>
        <v>919.92000000000007</v>
      </c>
      <c r="S394" s="40">
        <f>Invoices[[#This Row],[Profit]]/Invoices[[#This Row],[Revenue]]</f>
        <v>0.76660000000000006</v>
      </c>
    </row>
    <row r="395" spans="1:19" x14ac:dyDescent="0.35">
      <c r="A395" s="18" t="s">
        <v>9</v>
      </c>
      <c r="B395" s="8">
        <v>22933</v>
      </c>
      <c r="C395" s="14">
        <v>41562</v>
      </c>
      <c r="D395" s="8">
        <v>110</v>
      </c>
      <c r="E395" s="9" t="s">
        <v>52</v>
      </c>
      <c r="F395" s="33" t="str">
        <f>VLOOKUP(Invoices[[#This Row],[Customer Name]],Customers[[#All],[Customer Name]:[Type]],2,)</f>
        <v>Alabama</v>
      </c>
      <c r="G395" s="9" t="str">
        <f>VLOOKUP(Invoices[[#This Row],[Customer Name]],Customers[[#All],[Customer Name]:[Type]],3,)</f>
        <v>Automotive</v>
      </c>
      <c r="H395" s="4" t="s">
        <v>16</v>
      </c>
      <c r="I395" s="36" t="str">
        <f>VLOOKUP(Invoices[[#This Row],[Part  '#]],Products[[#All],[Part Number]:[Product Line]],3,)</f>
        <v>Consumables</v>
      </c>
      <c r="J395" s="4" t="s">
        <v>17</v>
      </c>
      <c r="K395" s="4">
        <v>24</v>
      </c>
      <c r="L395" s="21">
        <v>30</v>
      </c>
      <c r="M395" s="29" cm="1">
        <f t="array" ref="M395">_xlfn.IFS(Invoices[[#This Row],[Document Number]]="Invoice", -Invoices[[#This Row],[Unit Price]], TRUE, Invoices[[#This Row],[Unit Price]])</f>
        <v>30</v>
      </c>
      <c r="N395" t="str" cm="1">
        <f t="array" ref="N395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95">
        <f>VLOOKUP(Invoices[[#This Row],[Part  '#]],Products[#All],4,FALSE)</f>
        <v>6.9</v>
      </c>
      <c r="P395" s="31">
        <f>Invoices[[#This Row],[Quantity]]*Invoices[[#This Row],[New Unit Proce ]]</f>
        <v>720</v>
      </c>
      <c r="Q395" s="31">
        <f>Invoices[[#This Row],[Quantity]]*Invoices[[#This Row],[Product Money ]]</f>
        <v>165.60000000000002</v>
      </c>
      <c r="R395" s="32">
        <f>Invoices[[#This Row],[Revenue]]-Invoices[[#This Row],[Cost]]</f>
        <v>554.4</v>
      </c>
      <c r="S395" s="40">
        <f>Invoices[[#This Row],[Profit]]/Invoices[[#This Row],[Revenue]]</f>
        <v>0.77</v>
      </c>
    </row>
    <row r="396" spans="1:19" x14ac:dyDescent="0.35">
      <c r="A396" s="18" t="s">
        <v>9</v>
      </c>
      <c r="B396" s="8">
        <v>22934</v>
      </c>
      <c r="C396" s="14">
        <v>41562</v>
      </c>
      <c r="D396" s="8">
        <v>116</v>
      </c>
      <c r="E396" s="9" t="s">
        <v>49</v>
      </c>
      <c r="F396" s="33" t="str">
        <f>VLOOKUP(Invoices[[#This Row],[Customer Name]],Customers[[#All],[Customer Name]:[Type]],2,)</f>
        <v>Tennessee</v>
      </c>
      <c r="G396" s="9" t="str">
        <f>VLOOKUP(Invoices[[#This Row],[Customer Name]],Customers[[#All],[Customer Name]:[Type]],3,)</f>
        <v>Automotive</v>
      </c>
      <c r="H396" s="4" t="s">
        <v>94</v>
      </c>
      <c r="I396" s="36" t="str">
        <f>VLOOKUP(Invoices[[#This Row],[Part  '#]],Products[[#All],[Part Number]:[Product Line]],3,)</f>
        <v>Product</v>
      </c>
      <c r="J396" s="4" t="s">
        <v>95</v>
      </c>
      <c r="K396" s="4">
        <v>24</v>
      </c>
      <c r="L396" s="21">
        <v>1800</v>
      </c>
      <c r="M396" s="29" cm="1">
        <f t="array" ref="M396">_xlfn.IFS(Invoices[[#This Row],[Document Number]]="Invoice", -Invoices[[#This Row],[Unit Price]], TRUE, Invoices[[#This Row],[Unit Price]])</f>
        <v>1800</v>
      </c>
      <c r="N396" t="str" cm="1">
        <f t="array" ref="N396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396">
        <f>VLOOKUP(Invoices[[#This Row],[Part  '#]],Products[#All],4,FALSE)</f>
        <v>995.59</v>
      </c>
      <c r="P396" s="31">
        <f>Invoices[[#This Row],[Quantity]]*Invoices[[#This Row],[New Unit Proce ]]</f>
        <v>43200</v>
      </c>
      <c r="Q396" s="31">
        <f>Invoices[[#This Row],[Quantity]]*Invoices[[#This Row],[Product Money ]]</f>
        <v>23894.16</v>
      </c>
      <c r="R396" s="32">
        <f>Invoices[[#This Row],[Revenue]]-Invoices[[#This Row],[Cost]]</f>
        <v>19305.84</v>
      </c>
      <c r="S396" s="40">
        <f>Invoices[[#This Row],[Profit]]/Invoices[[#This Row],[Revenue]]</f>
        <v>0.44689444444444443</v>
      </c>
    </row>
    <row r="397" spans="1:19" x14ac:dyDescent="0.35">
      <c r="A397" s="18" t="s">
        <v>9</v>
      </c>
      <c r="B397" s="8">
        <v>22934</v>
      </c>
      <c r="C397" s="14">
        <v>41562</v>
      </c>
      <c r="D397" s="8">
        <v>116</v>
      </c>
      <c r="E397" s="9" t="s">
        <v>49</v>
      </c>
      <c r="F397" s="33" t="str">
        <f>VLOOKUP(Invoices[[#This Row],[Customer Name]],Customers[[#All],[Customer Name]:[Type]],2,)</f>
        <v>Tennessee</v>
      </c>
      <c r="G397" s="9" t="str">
        <f>VLOOKUP(Invoices[[#This Row],[Customer Name]],Customers[[#All],[Customer Name]:[Type]],3,)</f>
        <v>Automotive</v>
      </c>
      <c r="H397" s="4" t="s">
        <v>64</v>
      </c>
      <c r="I397" s="36" t="str">
        <f>VLOOKUP(Invoices[[#This Row],[Part  '#]],Products[[#All],[Part Number]:[Product Line]],3,)</f>
        <v>Accessories</v>
      </c>
      <c r="J397" s="4" t="s">
        <v>65</v>
      </c>
      <c r="K397" s="4">
        <v>24</v>
      </c>
      <c r="L397" s="21">
        <v>0</v>
      </c>
      <c r="M397" s="29" cm="1">
        <f t="array" ref="M397">_xlfn.IFS(Invoices[[#This Row],[Document Number]]="Invoice", -Invoices[[#This Row],[Unit Price]], TRUE, Invoices[[#This Row],[Unit Price]])</f>
        <v>0</v>
      </c>
      <c r="N397" t="str" cm="1">
        <f t="array" ref="N397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97">
        <f>VLOOKUP(Invoices[[#This Row],[Part  '#]],Products[#All],4,FALSE)</f>
        <v>6.3</v>
      </c>
      <c r="P397" s="31">
        <f>Invoices[[#This Row],[Quantity]]*Invoices[[#This Row],[New Unit Proce ]]</f>
        <v>0</v>
      </c>
      <c r="Q397" s="31">
        <f>Invoices[[#This Row],[Quantity]]*Invoices[[#This Row],[Product Money ]]</f>
        <v>151.19999999999999</v>
      </c>
      <c r="R397" s="32">
        <f>Invoices[[#This Row],[Revenue]]-Invoices[[#This Row],[Cost]]</f>
        <v>-151.19999999999999</v>
      </c>
      <c r="S397" s="40" t="e">
        <f>Invoices[[#This Row],[Profit]]/Invoices[[#This Row],[Revenue]]</f>
        <v>#DIV/0!</v>
      </c>
    </row>
    <row r="398" spans="1:19" x14ac:dyDescent="0.35">
      <c r="A398" s="18" t="s">
        <v>9</v>
      </c>
      <c r="B398" s="8">
        <v>22934</v>
      </c>
      <c r="C398" s="14">
        <v>41562</v>
      </c>
      <c r="D398" s="8">
        <v>116</v>
      </c>
      <c r="E398" s="9" t="s">
        <v>49</v>
      </c>
      <c r="F398" s="33" t="str">
        <f>VLOOKUP(Invoices[[#This Row],[Customer Name]],Customers[[#All],[Customer Name]:[Type]],2,)</f>
        <v>Tennessee</v>
      </c>
      <c r="G398" s="9" t="str">
        <f>VLOOKUP(Invoices[[#This Row],[Customer Name]],Customers[[#All],[Customer Name]:[Type]],3,)</f>
        <v>Automotive</v>
      </c>
      <c r="H398" s="4" t="s">
        <v>36</v>
      </c>
      <c r="I398" s="36" t="str">
        <f>VLOOKUP(Invoices[[#This Row],[Part  '#]],Products[[#All],[Part Number]:[Product Line]],3,)</f>
        <v>Accessories</v>
      </c>
      <c r="J398" s="4" t="s">
        <v>37</v>
      </c>
      <c r="K398" s="4">
        <v>24</v>
      </c>
      <c r="L398" s="21">
        <v>0</v>
      </c>
      <c r="M398" s="29" cm="1">
        <f t="array" ref="M398">_xlfn.IFS(Invoices[[#This Row],[Document Number]]="Invoice", -Invoices[[#This Row],[Unit Price]], TRUE, Invoices[[#This Row],[Unit Price]])</f>
        <v>0</v>
      </c>
      <c r="N398" t="str" cm="1">
        <f t="array" ref="N398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98">
        <f>VLOOKUP(Invoices[[#This Row],[Part  '#]],Products[#All],4,FALSE)</f>
        <v>11.59</v>
      </c>
      <c r="P398" s="31">
        <f>Invoices[[#This Row],[Quantity]]*Invoices[[#This Row],[New Unit Proce ]]</f>
        <v>0</v>
      </c>
      <c r="Q398" s="31">
        <f>Invoices[[#This Row],[Quantity]]*Invoices[[#This Row],[Product Money ]]</f>
        <v>278.15999999999997</v>
      </c>
      <c r="R398" s="32">
        <f>Invoices[[#This Row],[Revenue]]-Invoices[[#This Row],[Cost]]</f>
        <v>-278.15999999999997</v>
      </c>
      <c r="S398" s="40" t="e">
        <f>Invoices[[#This Row],[Profit]]/Invoices[[#This Row],[Revenue]]</f>
        <v>#DIV/0!</v>
      </c>
    </row>
    <row r="399" spans="1:19" x14ac:dyDescent="0.35">
      <c r="A399" s="18" t="s">
        <v>9</v>
      </c>
      <c r="B399" s="8">
        <v>22934</v>
      </c>
      <c r="C399" s="14">
        <v>41562</v>
      </c>
      <c r="D399" s="8">
        <v>116</v>
      </c>
      <c r="E399" s="9" t="s">
        <v>49</v>
      </c>
      <c r="F399" s="33" t="str">
        <f>VLOOKUP(Invoices[[#This Row],[Customer Name]],Customers[[#All],[Customer Name]:[Type]],2,)</f>
        <v>Tennessee</v>
      </c>
      <c r="G399" s="9" t="str">
        <f>VLOOKUP(Invoices[[#This Row],[Customer Name]],Customers[[#All],[Customer Name]:[Type]],3,)</f>
        <v>Automotive</v>
      </c>
      <c r="H399" s="4" t="s">
        <v>42</v>
      </c>
      <c r="I399" s="36" t="str">
        <f>VLOOKUP(Invoices[[#This Row],[Part  '#]],Products[[#All],[Part Number]:[Product Line]],3,)</f>
        <v>Accessories</v>
      </c>
      <c r="J399" s="4" t="s">
        <v>43</v>
      </c>
      <c r="K399" s="4">
        <v>24</v>
      </c>
      <c r="L399" s="21">
        <v>0</v>
      </c>
      <c r="M399" s="29" cm="1">
        <f t="array" ref="M399">_xlfn.IFS(Invoices[[#This Row],[Document Number]]="Invoice", -Invoices[[#This Row],[Unit Price]], TRUE, Invoices[[#This Row],[Unit Price]])</f>
        <v>0</v>
      </c>
      <c r="N399" t="str" cm="1">
        <f t="array" ref="N399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399">
        <f>VLOOKUP(Invoices[[#This Row],[Part  '#]],Products[#All],4,FALSE)</f>
        <v>17.22</v>
      </c>
      <c r="P399" s="31">
        <f>Invoices[[#This Row],[Quantity]]*Invoices[[#This Row],[New Unit Proce ]]</f>
        <v>0</v>
      </c>
      <c r="Q399" s="31">
        <f>Invoices[[#This Row],[Quantity]]*Invoices[[#This Row],[Product Money ]]</f>
        <v>413.28</v>
      </c>
      <c r="R399" s="32">
        <f>Invoices[[#This Row],[Revenue]]-Invoices[[#This Row],[Cost]]</f>
        <v>-413.28</v>
      </c>
      <c r="S399" s="40" t="e">
        <f>Invoices[[#This Row],[Profit]]/Invoices[[#This Row],[Revenue]]</f>
        <v>#DIV/0!</v>
      </c>
    </row>
    <row r="400" spans="1:19" x14ac:dyDescent="0.35">
      <c r="A400" s="18" t="s">
        <v>9</v>
      </c>
      <c r="B400" s="8">
        <v>22935</v>
      </c>
      <c r="C400" s="14">
        <v>41566</v>
      </c>
      <c r="D400" s="8">
        <v>116</v>
      </c>
      <c r="E400" s="9" t="s">
        <v>49</v>
      </c>
      <c r="F400" s="33" t="str">
        <f>VLOOKUP(Invoices[[#This Row],[Customer Name]],Customers[[#All],[Customer Name]:[Type]],2,)</f>
        <v>Tennessee</v>
      </c>
      <c r="G400" s="9" t="str">
        <f>VLOOKUP(Invoices[[#This Row],[Customer Name]],Customers[[#All],[Customer Name]:[Type]],3,)</f>
        <v>Automotive</v>
      </c>
      <c r="H400" s="8" t="s">
        <v>94</v>
      </c>
      <c r="I400" s="36" t="str">
        <f>VLOOKUP(Invoices[[#This Row],[Part  '#]],Products[[#All],[Part Number]:[Product Line]],3,)</f>
        <v>Product</v>
      </c>
      <c r="J400" s="4" t="s">
        <v>95</v>
      </c>
      <c r="K400" s="4">
        <v>3</v>
      </c>
      <c r="L400" s="21">
        <v>1800</v>
      </c>
      <c r="M400" s="29" cm="1">
        <f t="array" ref="M400">_xlfn.IFS(Invoices[[#This Row],[Document Number]]="Invoice", -Invoices[[#This Row],[Unit Price]], TRUE, Invoices[[#This Row],[Unit Price]])</f>
        <v>1800</v>
      </c>
      <c r="N400" t="str" cm="1">
        <f t="array" ref="N400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400">
        <f>VLOOKUP(Invoices[[#This Row],[Part  '#]],Products[#All],4,FALSE)</f>
        <v>995.59</v>
      </c>
      <c r="P400" s="31">
        <f>Invoices[[#This Row],[Quantity]]*Invoices[[#This Row],[New Unit Proce ]]</f>
        <v>5400</v>
      </c>
      <c r="Q400" s="31">
        <f>Invoices[[#This Row],[Quantity]]*Invoices[[#This Row],[Product Money ]]</f>
        <v>2986.77</v>
      </c>
      <c r="R400" s="32">
        <f>Invoices[[#This Row],[Revenue]]-Invoices[[#This Row],[Cost]]</f>
        <v>2413.23</v>
      </c>
      <c r="S400" s="40">
        <f>Invoices[[#This Row],[Profit]]/Invoices[[#This Row],[Revenue]]</f>
        <v>0.44689444444444443</v>
      </c>
    </row>
    <row r="401" spans="1:19" x14ac:dyDescent="0.35">
      <c r="A401" s="18" t="s">
        <v>38</v>
      </c>
      <c r="B401" s="8">
        <v>22936</v>
      </c>
      <c r="C401" s="14">
        <v>41570</v>
      </c>
      <c r="D401" s="8">
        <v>116</v>
      </c>
      <c r="E401" s="9" t="s">
        <v>49</v>
      </c>
      <c r="F401" s="33" t="str">
        <f>VLOOKUP(Invoices[[#This Row],[Customer Name]],Customers[[#All],[Customer Name]:[Type]],2,)</f>
        <v>Tennessee</v>
      </c>
      <c r="G401" s="9" t="str">
        <f>VLOOKUP(Invoices[[#This Row],[Customer Name]],Customers[[#All],[Customer Name]:[Type]],3,)</f>
        <v>Automotive</v>
      </c>
      <c r="H401" s="8" t="s">
        <v>94</v>
      </c>
      <c r="I401" s="36" t="str">
        <f>VLOOKUP(Invoices[[#This Row],[Part  '#]],Products[[#All],[Part Number]:[Product Line]],3,)</f>
        <v>Product</v>
      </c>
      <c r="J401" s="4" t="s">
        <v>95</v>
      </c>
      <c r="K401" s="4">
        <v>3</v>
      </c>
      <c r="L401" s="21">
        <v>1800</v>
      </c>
      <c r="M401" s="29" cm="1">
        <f t="array" ref="M401">_xlfn.IFS(Invoices[[#This Row],[Document Number]]="Invoice", -Invoices[[#This Row],[Unit Price]], TRUE, Invoices[[#This Row],[Unit Price]])</f>
        <v>1800</v>
      </c>
      <c r="N401" t="str" cm="1">
        <f t="array" ref="N401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401">
        <f>VLOOKUP(Invoices[[#This Row],[Part  '#]],Products[#All],4,FALSE)</f>
        <v>995.59</v>
      </c>
      <c r="P401" s="31">
        <f>Invoices[[#This Row],[Quantity]]*Invoices[[#This Row],[New Unit Proce ]]</f>
        <v>5400</v>
      </c>
      <c r="Q401" s="31">
        <f>Invoices[[#This Row],[Quantity]]*Invoices[[#This Row],[Product Money ]]</f>
        <v>2986.77</v>
      </c>
      <c r="R401" s="32">
        <f>Invoices[[#This Row],[Revenue]]-Invoices[[#This Row],[Cost]]</f>
        <v>2413.23</v>
      </c>
      <c r="S401" s="40">
        <f>Invoices[[#This Row],[Profit]]/Invoices[[#This Row],[Revenue]]</f>
        <v>0.44689444444444443</v>
      </c>
    </row>
    <row r="402" spans="1:19" x14ac:dyDescent="0.35">
      <c r="A402" s="18" t="s">
        <v>9</v>
      </c>
      <c r="B402" s="8">
        <v>22937</v>
      </c>
      <c r="C402" s="14">
        <v>41579</v>
      </c>
      <c r="D402" s="8">
        <v>101</v>
      </c>
      <c r="E402" s="9" t="s">
        <v>20</v>
      </c>
      <c r="F402" s="33" t="str">
        <f>VLOOKUP(Invoices[[#This Row],[Customer Name]],Customers[[#All],[Customer Name]:[Type]],2,)</f>
        <v>Georgia</v>
      </c>
      <c r="G402" s="9" t="str">
        <f>VLOOKUP(Invoices[[#This Row],[Customer Name]],Customers[[#All],[Customer Name]:[Type]],3,)</f>
        <v>Automotive</v>
      </c>
      <c r="H402" s="4" t="s">
        <v>16</v>
      </c>
      <c r="I402" s="36" t="str">
        <f>VLOOKUP(Invoices[[#This Row],[Part  '#]],Products[[#All],[Part Number]:[Product Line]],3,)</f>
        <v>Consumables</v>
      </c>
      <c r="J402" s="4" t="s">
        <v>17</v>
      </c>
      <c r="K402" s="4">
        <v>250</v>
      </c>
      <c r="L402" s="21">
        <v>24</v>
      </c>
      <c r="M402" s="29" cm="1">
        <f t="array" ref="M402">_xlfn.IFS(Invoices[[#This Row],[Document Number]]="Invoice", -Invoices[[#This Row],[Unit Price]], TRUE, Invoices[[#This Row],[Unit Price]])</f>
        <v>24</v>
      </c>
      <c r="N402" t="str" cm="1">
        <f t="array" ref="N402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02">
        <f>VLOOKUP(Invoices[[#This Row],[Part  '#]],Products[#All],4,FALSE)</f>
        <v>6.9</v>
      </c>
      <c r="P402" s="31">
        <f>Invoices[[#This Row],[Quantity]]*Invoices[[#This Row],[New Unit Proce ]]</f>
        <v>6000</v>
      </c>
      <c r="Q402" s="31">
        <f>Invoices[[#This Row],[Quantity]]*Invoices[[#This Row],[Product Money ]]</f>
        <v>1725</v>
      </c>
      <c r="R402" s="32">
        <f>Invoices[[#This Row],[Revenue]]-Invoices[[#This Row],[Cost]]</f>
        <v>4275</v>
      </c>
      <c r="S402" s="40">
        <f>Invoices[[#This Row],[Profit]]/Invoices[[#This Row],[Revenue]]</f>
        <v>0.71250000000000002</v>
      </c>
    </row>
    <row r="403" spans="1:19" x14ac:dyDescent="0.35">
      <c r="A403" s="18" t="s">
        <v>9</v>
      </c>
      <c r="B403" s="8">
        <v>22937</v>
      </c>
      <c r="C403" s="14">
        <v>41579</v>
      </c>
      <c r="D403" s="8">
        <v>101</v>
      </c>
      <c r="E403" s="9" t="s">
        <v>20</v>
      </c>
      <c r="F403" s="33" t="str">
        <f>VLOOKUP(Invoices[[#This Row],[Customer Name]],Customers[[#All],[Customer Name]:[Type]],2,)</f>
        <v>Georgia</v>
      </c>
      <c r="G403" s="9" t="str">
        <f>VLOOKUP(Invoices[[#This Row],[Customer Name]],Customers[[#All],[Customer Name]:[Type]],3,)</f>
        <v>Automotive</v>
      </c>
      <c r="H403" s="4" t="s">
        <v>13</v>
      </c>
      <c r="I403" s="36" t="str">
        <f>VLOOKUP(Invoices[[#This Row],[Part  '#]],Products[[#All],[Part Number]:[Product Line]],3,)</f>
        <v>Consumables</v>
      </c>
      <c r="J403" s="4" t="s">
        <v>14</v>
      </c>
      <c r="K403" s="4">
        <v>25</v>
      </c>
      <c r="L403" s="21">
        <v>70</v>
      </c>
      <c r="M403" s="29" cm="1">
        <f t="array" ref="M403">_xlfn.IFS(Invoices[[#This Row],[Document Number]]="Invoice", -Invoices[[#This Row],[Unit Price]], TRUE, Invoices[[#This Row],[Unit Price]])</f>
        <v>70</v>
      </c>
      <c r="N403" t="str" cm="1">
        <f t="array" ref="N403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03">
        <f>VLOOKUP(Invoices[[#This Row],[Part  '#]],Products[#All],4,FALSE)</f>
        <v>13.92</v>
      </c>
      <c r="P403" s="31">
        <f>Invoices[[#This Row],[Quantity]]*Invoices[[#This Row],[New Unit Proce ]]</f>
        <v>1750</v>
      </c>
      <c r="Q403" s="31">
        <f>Invoices[[#This Row],[Quantity]]*Invoices[[#This Row],[Product Money ]]</f>
        <v>348</v>
      </c>
      <c r="R403" s="32">
        <f>Invoices[[#This Row],[Revenue]]-Invoices[[#This Row],[Cost]]</f>
        <v>1402</v>
      </c>
      <c r="S403" s="40">
        <f>Invoices[[#This Row],[Profit]]/Invoices[[#This Row],[Revenue]]</f>
        <v>0.80114285714285716</v>
      </c>
    </row>
    <row r="404" spans="1:19" x14ac:dyDescent="0.35">
      <c r="A404" s="18" t="s">
        <v>9</v>
      </c>
      <c r="B404" s="8">
        <v>22938</v>
      </c>
      <c r="C404" s="14">
        <v>41579</v>
      </c>
      <c r="D404" s="8">
        <v>105</v>
      </c>
      <c r="E404" s="9" t="s">
        <v>60</v>
      </c>
      <c r="F404" s="33" t="str">
        <f>VLOOKUP(Invoices[[#This Row],[Customer Name]],Customers[[#All],[Customer Name]:[Type]],2,)</f>
        <v>South Carolina</v>
      </c>
      <c r="G404" s="9" t="str">
        <f>VLOOKUP(Invoices[[#This Row],[Customer Name]],Customers[[#All],[Customer Name]:[Type]],3,)</f>
        <v>Automotive</v>
      </c>
      <c r="H404" s="4" t="s">
        <v>16</v>
      </c>
      <c r="I404" s="36" t="str">
        <f>VLOOKUP(Invoices[[#This Row],[Part  '#]],Products[[#All],[Part Number]:[Product Line]],3,)</f>
        <v>Consumables</v>
      </c>
      <c r="J404" s="4" t="s">
        <v>17</v>
      </c>
      <c r="K404" s="4">
        <v>120</v>
      </c>
      <c r="L404" s="21">
        <v>24</v>
      </c>
      <c r="M404" s="29" cm="1">
        <f t="array" ref="M404">_xlfn.IFS(Invoices[[#This Row],[Document Number]]="Invoice", -Invoices[[#This Row],[Unit Price]], TRUE, Invoices[[#This Row],[Unit Price]])</f>
        <v>24</v>
      </c>
      <c r="N404" t="str" cm="1">
        <f t="array" ref="N404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04">
        <f>VLOOKUP(Invoices[[#This Row],[Part  '#]],Products[#All],4,FALSE)</f>
        <v>6.9</v>
      </c>
      <c r="P404" s="31">
        <f>Invoices[[#This Row],[Quantity]]*Invoices[[#This Row],[New Unit Proce ]]</f>
        <v>2880</v>
      </c>
      <c r="Q404" s="31">
        <f>Invoices[[#This Row],[Quantity]]*Invoices[[#This Row],[Product Money ]]</f>
        <v>828</v>
      </c>
      <c r="R404" s="32">
        <f>Invoices[[#This Row],[Revenue]]-Invoices[[#This Row],[Cost]]</f>
        <v>2052</v>
      </c>
      <c r="S404" s="40">
        <f>Invoices[[#This Row],[Profit]]/Invoices[[#This Row],[Revenue]]</f>
        <v>0.71250000000000002</v>
      </c>
    </row>
    <row r="405" spans="1:19" x14ac:dyDescent="0.35">
      <c r="A405" s="18" t="s">
        <v>9</v>
      </c>
      <c r="B405" s="8">
        <v>22938</v>
      </c>
      <c r="C405" s="14">
        <v>41579</v>
      </c>
      <c r="D405" s="8">
        <v>105</v>
      </c>
      <c r="E405" s="9" t="s">
        <v>60</v>
      </c>
      <c r="F405" s="33" t="str">
        <f>VLOOKUP(Invoices[[#This Row],[Customer Name]],Customers[[#All],[Customer Name]:[Type]],2,)</f>
        <v>South Carolina</v>
      </c>
      <c r="G405" s="9" t="str">
        <f>VLOOKUP(Invoices[[#This Row],[Customer Name]],Customers[[#All],[Customer Name]:[Type]],3,)</f>
        <v>Automotive</v>
      </c>
      <c r="H405" s="4" t="s">
        <v>13</v>
      </c>
      <c r="I405" s="36" t="str">
        <f>VLOOKUP(Invoices[[#This Row],[Part  '#]],Products[[#All],[Part Number]:[Product Line]],3,)</f>
        <v>Consumables</v>
      </c>
      <c r="J405" s="4" t="s">
        <v>14</v>
      </c>
      <c r="K405" s="4">
        <v>50</v>
      </c>
      <c r="L405" s="21">
        <v>70</v>
      </c>
      <c r="M405" s="29" cm="1">
        <f t="array" ref="M405">_xlfn.IFS(Invoices[[#This Row],[Document Number]]="Invoice", -Invoices[[#This Row],[Unit Price]], TRUE, Invoices[[#This Row],[Unit Price]])</f>
        <v>70</v>
      </c>
      <c r="N405" t="str" cm="1">
        <f t="array" ref="N405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05">
        <f>VLOOKUP(Invoices[[#This Row],[Part  '#]],Products[#All],4,FALSE)</f>
        <v>13.92</v>
      </c>
      <c r="P405" s="31">
        <f>Invoices[[#This Row],[Quantity]]*Invoices[[#This Row],[New Unit Proce ]]</f>
        <v>3500</v>
      </c>
      <c r="Q405" s="31">
        <f>Invoices[[#This Row],[Quantity]]*Invoices[[#This Row],[Product Money ]]</f>
        <v>696</v>
      </c>
      <c r="R405" s="32">
        <f>Invoices[[#This Row],[Revenue]]-Invoices[[#This Row],[Cost]]</f>
        <v>2804</v>
      </c>
      <c r="S405" s="40">
        <f>Invoices[[#This Row],[Profit]]/Invoices[[#This Row],[Revenue]]</f>
        <v>0.80114285714285716</v>
      </c>
    </row>
    <row r="406" spans="1:19" x14ac:dyDescent="0.35">
      <c r="A406" s="18" t="s">
        <v>9</v>
      </c>
      <c r="B406" s="8">
        <v>22939</v>
      </c>
      <c r="C406" s="14">
        <v>41579</v>
      </c>
      <c r="D406" s="8">
        <v>106</v>
      </c>
      <c r="E406" s="9" t="s">
        <v>10</v>
      </c>
      <c r="F406" s="33" t="str">
        <f>VLOOKUP(Invoices[[#This Row],[Customer Name]],Customers[[#All],[Customer Name]:[Type]],2,)</f>
        <v>Tennessee</v>
      </c>
      <c r="G406" s="9" t="str">
        <f>VLOOKUP(Invoices[[#This Row],[Customer Name]],Customers[[#All],[Customer Name]:[Type]],3,)</f>
        <v>Automotive</v>
      </c>
      <c r="H406" s="4" t="s">
        <v>11</v>
      </c>
      <c r="I406" s="36" t="str">
        <f>VLOOKUP(Invoices[[#This Row],[Part  '#]],Products[[#All],[Part Number]:[Product Line]],3,)</f>
        <v>Consumables</v>
      </c>
      <c r="J406" s="4" t="s">
        <v>12</v>
      </c>
      <c r="K406" s="4">
        <v>80</v>
      </c>
      <c r="L406" s="21">
        <v>18</v>
      </c>
      <c r="M406" s="29" cm="1">
        <f t="array" ref="M406">_xlfn.IFS(Invoices[[#This Row],[Document Number]]="Invoice", -Invoices[[#This Row],[Unit Price]], TRUE, Invoices[[#This Row],[Unit Price]])</f>
        <v>18</v>
      </c>
      <c r="N406" t="str" cm="1">
        <f t="array" ref="N406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06">
        <f>VLOOKUP(Invoices[[#This Row],[Part  '#]],Products[#All],4,FALSE)</f>
        <v>4.58</v>
      </c>
      <c r="P406" s="31">
        <f>Invoices[[#This Row],[Quantity]]*Invoices[[#This Row],[New Unit Proce ]]</f>
        <v>1440</v>
      </c>
      <c r="Q406" s="31">
        <f>Invoices[[#This Row],[Quantity]]*Invoices[[#This Row],[Product Money ]]</f>
        <v>366.4</v>
      </c>
      <c r="R406" s="32">
        <f>Invoices[[#This Row],[Revenue]]-Invoices[[#This Row],[Cost]]</f>
        <v>1073.5999999999999</v>
      </c>
      <c r="S406" s="40">
        <f>Invoices[[#This Row],[Profit]]/Invoices[[#This Row],[Revenue]]</f>
        <v>0.74555555555555553</v>
      </c>
    </row>
    <row r="407" spans="1:19" x14ac:dyDescent="0.35">
      <c r="A407" s="18" t="s">
        <v>9</v>
      </c>
      <c r="B407" s="8">
        <v>22939</v>
      </c>
      <c r="C407" s="14">
        <v>41579</v>
      </c>
      <c r="D407" s="8">
        <v>106</v>
      </c>
      <c r="E407" s="9" t="s">
        <v>10</v>
      </c>
      <c r="F407" s="33" t="str">
        <f>VLOOKUP(Invoices[[#This Row],[Customer Name]],Customers[[#All],[Customer Name]:[Type]],2,)</f>
        <v>Tennessee</v>
      </c>
      <c r="G407" s="9" t="str">
        <f>VLOOKUP(Invoices[[#This Row],[Customer Name]],Customers[[#All],[Customer Name]:[Type]],3,)</f>
        <v>Automotive</v>
      </c>
      <c r="H407" s="4" t="s">
        <v>13</v>
      </c>
      <c r="I407" s="36" t="str">
        <f>VLOOKUP(Invoices[[#This Row],[Part  '#]],Products[[#All],[Part Number]:[Product Line]],3,)</f>
        <v>Consumables</v>
      </c>
      <c r="J407" s="4" t="s">
        <v>14</v>
      </c>
      <c r="K407" s="4">
        <v>20</v>
      </c>
      <c r="L407" s="21">
        <v>70</v>
      </c>
      <c r="M407" s="29" cm="1">
        <f t="array" ref="M407">_xlfn.IFS(Invoices[[#This Row],[Document Number]]="Invoice", -Invoices[[#This Row],[Unit Price]], TRUE, Invoices[[#This Row],[Unit Price]])</f>
        <v>70</v>
      </c>
      <c r="N407" t="str" cm="1">
        <f t="array" ref="N407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07">
        <f>VLOOKUP(Invoices[[#This Row],[Part  '#]],Products[#All],4,FALSE)</f>
        <v>13.92</v>
      </c>
      <c r="P407" s="31">
        <f>Invoices[[#This Row],[Quantity]]*Invoices[[#This Row],[New Unit Proce ]]</f>
        <v>1400</v>
      </c>
      <c r="Q407" s="31">
        <f>Invoices[[#This Row],[Quantity]]*Invoices[[#This Row],[Product Money ]]</f>
        <v>278.39999999999998</v>
      </c>
      <c r="R407" s="32">
        <f>Invoices[[#This Row],[Revenue]]-Invoices[[#This Row],[Cost]]</f>
        <v>1121.5999999999999</v>
      </c>
      <c r="S407" s="40">
        <f>Invoices[[#This Row],[Profit]]/Invoices[[#This Row],[Revenue]]</f>
        <v>0.80114285714285705</v>
      </c>
    </row>
    <row r="408" spans="1:19" x14ac:dyDescent="0.35">
      <c r="A408" s="18" t="s">
        <v>9</v>
      </c>
      <c r="B408" s="8">
        <v>22940</v>
      </c>
      <c r="C408" s="14">
        <v>41579</v>
      </c>
      <c r="D408" s="8">
        <v>107</v>
      </c>
      <c r="E408" s="9" t="s">
        <v>15</v>
      </c>
      <c r="F408" s="33" t="str">
        <f>VLOOKUP(Invoices[[#This Row],[Customer Name]],Customers[[#All],[Customer Name]:[Type]],2,)</f>
        <v>Georgia</v>
      </c>
      <c r="G408" s="9" t="str">
        <f>VLOOKUP(Invoices[[#This Row],[Customer Name]],Customers[[#All],[Customer Name]:[Type]],3,)</f>
        <v>Financial</v>
      </c>
      <c r="H408" s="4" t="s">
        <v>16</v>
      </c>
      <c r="I408" s="36" t="str">
        <f>VLOOKUP(Invoices[[#This Row],[Part  '#]],Products[[#All],[Part Number]:[Product Line]],3,)</f>
        <v>Consumables</v>
      </c>
      <c r="J408" s="4" t="s">
        <v>17</v>
      </c>
      <c r="K408" s="4">
        <v>10</v>
      </c>
      <c r="L408" s="21">
        <v>30</v>
      </c>
      <c r="M408" s="29" cm="1">
        <f t="array" ref="M408">_xlfn.IFS(Invoices[[#This Row],[Document Number]]="Invoice", -Invoices[[#This Row],[Unit Price]], TRUE, Invoices[[#This Row],[Unit Price]])</f>
        <v>30</v>
      </c>
      <c r="N408" t="str" cm="1">
        <f t="array" ref="N408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08">
        <f>VLOOKUP(Invoices[[#This Row],[Part  '#]],Products[#All],4,FALSE)</f>
        <v>6.9</v>
      </c>
      <c r="P408" s="31">
        <f>Invoices[[#This Row],[Quantity]]*Invoices[[#This Row],[New Unit Proce ]]</f>
        <v>300</v>
      </c>
      <c r="Q408" s="31">
        <f>Invoices[[#This Row],[Quantity]]*Invoices[[#This Row],[Product Money ]]</f>
        <v>69</v>
      </c>
      <c r="R408" s="32">
        <f>Invoices[[#This Row],[Revenue]]-Invoices[[#This Row],[Cost]]</f>
        <v>231</v>
      </c>
      <c r="S408" s="40">
        <f>Invoices[[#This Row],[Profit]]/Invoices[[#This Row],[Revenue]]</f>
        <v>0.77</v>
      </c>
    </row>
    <row r="409" spans="1:19" x14ac:dyDescent="0.35">
      <c r="A409" s="18" t="s">
        <v>9</v>
      </c>
      <c r="B409" s="8">
        <v>22940</v>
      </c>
      <c r="C409" s="14">
        <v>41579</v>
      </c>
      <c r="D409" s="8">
        <v>107</v>
      </c>
      <c r="E409" s="9" t="s">
        <v>15</v>
      </c>
      <c r="F409" s="33" t="str">
        <f>VLOOKUP(Invoices[[#This Row],[Customer Name]],Customers[[#All],[Customer Name]:[Type]],2,)</f>
        <v>Georgia</v>
      </c>
      <c r="G409" s="9" t="str">
        <f>VLOOKUP(Invoices[[#This Row],[Customer Name]],Customers[[#All],[Customer Name]:[Type]],3,)</f>
        <v>Financial</v>
      </c>
      <c r="H409" s="4" t="s">
        <v>13</v>
      </c>
      <c r="I409" s="36" t="str">
        <f>VLOOKUP(Invoices[[#This Row],[Part  '#]],Products[[#All],[Part Number]:[Product Line]],3,)</f>
        <v>Consumables</v>
      </c>
      <c r="J409" s="4" t="s">
        <v>14</v>
      </c>
      <c r="K409" s="4">
        <v>2</v>
      </c>
      <c r="L409" s="21">
        <v>70</v>
      </c>
      <c r="M409" s="29" cm="1">
        <f t="array" ref="M409">_xlfn.IFS(Invoices[[#This Row],[Document Number]]="Invoice", -Invoices[[#This Row],[Unit Price]], TRUE, Invoices[[#This Row],[Unit Price]])</f>
        <v>70</v>
      </c>
      <c r="N409" t="str" cm="1">
        <f t="array" ref="N409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09">
        <f>VLOOKUP(Invoices[[#This Row],[Part  '#]],Products[#All],4,FALSE)</f>
        <v>13.92</v>
      </c>
      <c r="P409" s="31">
        <f>Invoices[[#This Row],[Quantity]]*Invoices[[#This Row],[New Unit Proce ]]</f>
        <v>140</v>
      </c>
      <c r="Q409" s="31">
        <f>Invoices[[#This Row],[Quantity]]*Invoices[[#This Row],[Product Money ]]</f>
        <v>27.84</v>
      </c>
      <c r="R409" s="32">
        <f>Invoices[[#This Row],[Revenue]]-Invoices[[#This Row],[Cost]]</f>
        <v>112.16</v>
      </c>
      <c r="S409" s="40">
        <f>Invoices[[#This Row],[Profit]]/Invoices[[#This Row],[Revenue]]</f>
        <v>0.80114285714285716</v>
      </c>
    </row>
    <row r="410" spans="1:19" x14ac:dyDescent="0.35">
      <c r="A410" s="18" t="s">
        <v>9</v>
      </c>
      <c r="B410" s="8">
        <v>22941</v>
      </c>
      <c r="C410" s="14">
        <v>41579</v>
      </c>
      <c r="D410" s="8">
        <v>108</v>
      </c>
      <c r="E410" s="9" t="s">
        <v>53</v>
      </c>
      <c r="F410" s="33" t="str">
        <f>VLOOKUP(Invoices[[#This Row],[Customer Name]],Customers[[#All],[Customer Name]:[Type]],2,)</f>
        <v>Florida</v>
      </c>
      <c r="G410" s="9" t="str">
        <f>VLOOKUP(Invoices[[#This Row],[Customer Name]],Customers[[#All],[Customer Name]:[Type]],3,)</f>
        <v>Financial</v>
      </c>
      <c r="H410" s="4" t="s">
        <v>66</v>
      </c>
      <c r="I410" s="36" t="str">
        <f>VLOOKUP(Invoices[[#This Row],[Part  '#]],Products[[#All],[Part Number]:[Product Line]],3,)</f>
        <v>Consumables</v>
      </c>
      <c r="J410" s="4" t="s">
        <v>67</v>
      </c>
      <c r="K410" s="4">
        <v>20</v>
      </c>
      <c r="L410" s="21">
        <v>100</v>
      </c>
      <c r="M410" s="29" cm="1">
        <f t="array" ref="M410">_xlfn.IFS(Invoices[[#This Row],[Document Number]]="Invoice", -Invoices[[#This Row],[Unit Price]], TRUE, Invoices[[#This Row],[Unit Price]])</f>
        <v>100</v>
      </c>
      <c r="N410" t="str" cm="1">
        <f t="array" ref="N410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410">
        <f>VLOOKUP(Invoices[[#This Row],[Part  '#]],Products[#All],4,FALSE)</f>
        <v>27.17</v>
      </c>
      <c r="P410" s="31">
        <f>Invoices[[#This Row],[Quantity]]*Invoices[[#This Row],[New Unit Proce ]]</f>
        <v>2000</v>
      </c>
      <c r="Q410" s="31">
        <f>Invoices[[#This Row],[Quantity]]*Invoices[[#This Row],[Product Money ]]</f>
        <v>543.40000000000009</v>
      </c>
      <c r="R410" s="32">
        <f>Invoices[[#This Row],[Revenue]]-Invoices[[#This Row],[Cost]]</f>
        <v>1456.6</v>
      </c>
      <c r="S410" s="40">
        <f>Invoices[[#This Row],[Profit]]/Invoices[[#This Row],[Revenue]]</f>
        <v>0.72829999999999995</v>
      </c>
    </row>
    <row r="411" spans="1:19" x14ac:dyDescent="0.35">
      <c r="A411" s="18" t="s">
        <v>9</v>
      </c>
      <c r="B411" s="8">
        <v>22941</v>
      </c>
      <c r="C411" s="14">
        <v>41579</v>
      </c>
      <c r="D411" s="8">
        <v>108</v>
      </c>
      <c r="E411" s="9" t="s">
        <v>53</v>
      </c>
      <c r="F411" s="33" t="str">
        <f>VLOOKUP(Invoices[[#This Row],[Customer Name]],Customers[[#All],[Customer Name]:[Type]],2,)</f>
        <v>Florida</v>
      </c>
      <c r="G411" s="9" t="str">
        <f>VLOOKUP(Invoices[[#This Row],[Customer Name]],Customers[[#All],[Customer Name]:[Type]],3,)</f>
        <v>Financial</v>
      </c>
      <c r="H411" s="4" t="s">
        <v>68</v>
      </c>
      <c r="I411" s="36" t="str">
        <f>VLOOKUP(Invoices[[#This Row],[Part  '#]],Products[[#All],[Part Number]:[Product Line]],3,)</f>
        <v>Consumables</v>
      </c>
      <c r="J411" s="4" t="s">
        <v>69</v>
      </c>
      <c r="K411" s="4">
        <v>20</v>
      </c>
      <c r="L411" s="21">
        <v>140</v>
      </c>
      <c r="M411" s="29" cm="1">
        <f t="array" ref="M411">_xlfn.IFS(Invoices[[#This Row],[Document Number]]="Invoice", -Invoices[[#This Row],[Unit Price]], TRUE, Invoices[[#This Row],[Unit Price]])</f>
        <v>140</v>
      </c>
      <c r="N411" t="str" cm="1">
        <f t="array" ref="N411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411">
        <f>VLOOKUP(Invoices[[#This Row],[Part  '#]],Products[#All],4,FALSE)</f>
        <v>34.299999999999997</v>
      </c>
      <c r="P411" s="31">
        <f>Invoices[[#This Row],[Quantity]]*Invoices[[#This Row],[New Unit Proce ]]</f>
        <v>2800</v>
      </c>
      <c r="Q411" s="31">
        <f>Invoices[[#This Row],[Quantity]]*Invoices[[#This Row],[Product Money ]]</f>
        <v>686</v>
      </c>
      <c r="R411" s="32">
        <f>Invoices[[#This Row],[Revenue]]-Invoices[[#This Row],[Cost]]</f>
        <v>2114</v>
      </c>
      <c r="S411" s="40">
        <f>Invoices[[#This Row],[Profit]]/Invoices[[#This Row],[Revenue]]</f>
        <v>0.755</v>
      </c>
    </row>
    <row r="412" spans="1:19" x14ac:dyDescent="0.35">
      <c r="A412" s="18" t="s">
        <v>9</v>
      </c>
      <c r="B412" s="8">
        <v>22941</v>
      </c>
      <c r="C412" s="14">
        <v>41579</v>
      </c>
      <c r="D412" s="8">
        <v>108</v>
      </c>
      <c r="E412" s="9" t="s">
        <v>53</v>
      </c>
      <c r="F412" s="33" t="str">
        <f>VLOOKUP(Invoices[[#This Row],[Customer Name]],Customers[[#All],[Customer Name]:[Type]],2,)</f>
        <v>Florida</v>
      </c>
      <c r="G412" s="9" t="str">
        <f>VLOOKUP(Invoices[[#This Row],[Customer Name]],Customers[[#All],[Customer Name]:[Type]],3,)</f>
        <v>Financial</v>
      </c>
      <c r="H412" s="4" t="s">
        <v>58</v>
      </c>
      <c r="I412" s="36" t="str">
        <f>VLOOKUP(Invoices[[#This Row],[Part  '#]],Products[[#All],[Part Number]:[Product Line]],3,)</f>
        <v>Consumables</v>
      </c>
      <c r="J412" s="4" t="s">
        <v>59</v>
      </c>
      <c r="K412" s="4">
        <v>100</v>
      </c>
      <c r="L412" s="21">
        <v>19.200000000000003</v>
      </c>
      <c r="M412" s="29" cm="1">
        <f t="array" ref="M412">_xlfn.IFS(Invoices[[#This Row],[Document Number]]="Invoice", -Invoices[[#This Row],[Unit Price]], TRUE, Invoices[[#This Row],[Unit Price]])</f>
        <v>19.200000000000003</v>
      </c>
      <c r="N412" t="str" cm="1">
        <f t="array" ref="N412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12">
        <f>VLOOKUP(Invoices[[#This Row],[Part  '#]],Products[#All],4,FALSE)</f>
        <v>7.09</v>
      </c>
      <c r="P412" s="31">
        <f>Invoices[[#This Row],[Quantity]]*Invoices[[#This Row],[New Unit Proce ]]</f>
        <v>1920.0000000000002</v>
      </c>
      <c r="Q412" s="31">
        <f>Invoices[[#This Row],[Quantity]]*Invoices[[#This Row],[Product Money ]]</f>
        <v>709</v>
      </c>
      <c r="R412" s="32">
        <f>Invoices[[#This Row],[Revenue]]-Invoices[[#This Row],[Cost]]</f>
        <v>1211.0000000000002</v>
      </c>
      <c r="S412" s="40">
        <f>Invoices[[#This Row],[Profit]]/Invoices[[#This Row],[Revenue]]</f>
        <v>0.63072916666666667</v>
      </c>
    </row>
    <row r="413" spans="1:19" x14ac:dyDescent="0.35">
      <c r="A413" s="18" t="s">
        <v>9</v>
      </c>
      <c r="B413" s="8">
        <v>22942</v>
      </c>
      <c r="C413" s="14">
        <v>41579</v>
      </c>
      <c r="D413" s="8">
        <v>112</v>
      </c>
      <c r="E413" s="9" t="s">
        <v>19</v>
      </c>
      <c r="F413" s="33" t="str">
        <f>VLOOKUP(Invoices[[#This Row],[Customer Name]],Customers[[#All],[Customer Name]:[Type]],2,)</f>
        <v>Georgia</v>
      </c>
      <c r="G413" s="9" t="str">
        <f>VLOOKUP(Invoices[[#This Row],[Customer Name]],Customers[[#All],[Customer Name]:[Type]],3,)</f>
        <v>Financial</v>
      </c>
      <c r="H413" s="4" t="s">
        <v>13</v>
      </c>
      <c r="I413" s="36" t="str">
        <f>VLOOKUP(Invoices[[#This Row],[Part  '#]],Products[[#All],[Part Number]:[Product Line]],3,)</f>
        <v>Consumables</v>
      </c>
      <c r="J413" s="4" t="s">
        <v>14</v>
      </c>
      <c r="K413" s="4">
        <v>5</v>
      </c>
      <c r="L413" s="21">
        <v>70</v>
      </c>
      <c r="M413" s="29" cm="1">
        <f t="array" ref="M413">_xlfn.IFS(Invoices[[#This Row],[Document Number]]="Invoice", -Invoices[[#This Row],[Unit Price]], TRUE, Invoices[[#This Row],[Unit Price]])</f>
        <v>70</v>
      </c>
      <c r="N413" t="str" cm="1">
        <f t="array" ref="N413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13">
        <f>VLOOKUP(Invoices[[#This Row],[Part  '#]],Products[#All],4,FALSE)</f>
        <v>13.92</v>
      </c>
      <c r="P413" s="31">
        <f>Invoices[[#This Row],[Quantity]]*Invoices[[#This Row],[New Unit Proce ]]</f>
        <v>350</v>
      </c>
      <c r="Q413" s="31">
        <f>Invoices[[#This Row],[Quantity]]*Invoices[[#This Row],[Product Money ]]</f>
        <v>69.599999999999994</v>
      </c>
      <c r="R413" s="32">
        <f>Invoices[[#This Row],[Revenue]]-Invoices[[#This Row],[Cost]]</f>
        <v>280.39999999999998</v>
      </c>
      <c r="S413" s="40">
        <f>Invoices[[#This Row],[Profit]]/Invoices[[#This Row],[Revenue]]</f>
        <v>0.80114285714285705</v>
      </c>
    </row>
    <row r="414" spans="1:19" x14ac:dyDescent="0.35">
      <c r="A414" s="18" t="s">
        <v>9</v>
      </c>
      <c r="B414" s="8">
        <v>22942</v>
      </c>
      <c r="C414" s="14">
        <v>41579</v>
      </c>
      <c r="D414" s="8">
        <v>112</v>
      </c>
      <c r="E414" s="9" t="s">
        <v>19</v>
      </c>
      <c r="F414" s="33" t="str">
        <f>VLOOKUP(Invoices[[#This Row],[Customer Name]],Customers[[#All],[Customer Name]:[Type]],2,)</f>
        <v>Georgia</v>
      </c>
      <c r="G414" s="9" t="str">
        <f>VLOOKUP(Invoices[[#This Row],[Customer Name]],Customers[[#All],[Customer Name]:[Type]],3,)</f>
        <v>Financial</v>
      </c>
      <c r="H414" s="4" t="s">
        <v>16</v>
      </c>
      <c r="I414" s="36" t="str">
        <f>VLOOKUP(Invoices[[#This Row],[Part  '#]],Products[[#All],[Part Number]:[Product Line]],3,)</f>
        <v>Consumables</v>
      </c>
      <c r="J414" s="4" t="s">
        <v>17</v>
      </c>
      <c r="K414" s="4">
        <v>5</v>
      </c>
      <c r="L414" s="21">
        <v>30</v>
      </c>
      <c r="M414" s="29" cm="1">
        <f t="array" ref="M414">_xlfn.IFS(Invoices[[#This Row],[Document Number]]="Invoice", -Invoices[[#This Row],[Unit Price]], TRUE, Invoices[[#This Row],[Unit Price]])</f>
        <v>30</v>
      </c>
      <c r="N414" t="str" cm="1">
        <f t="array" ref="N414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14">
        <f>VLOOKUP(Invoices[[#This Row],[Part  '#]],Products[#All],4,FALSE)</f>
        <v>6.9</v>
      </c>
      <c r="P414" s="31">
        <f>Invoices[[#This Row],[Quantity]]*Invoices[[#This Row],[New Unit Proce ]]</f>
        <v>150</v>
      </c>
      <c r="Q414" s="31">
        <f>Invoices[[#This Row],[Quantity]]*Invoices[[#This Row],[Product Money ]]</f>
        <v>34.5</v>
      </c>
      <c r="R414" s="32">
        <f>Invoices[[#This Row],[Revenue]]-Invoices[[#This Row],[Cost]]</f>
        <v>115.5</v>
      </c>
      <c r="S414" s="40">
        <f>Invoices[[#This Row],[Profit]]/Invoices[[#This Row],[Revenue]]</f>
        <v>0.77</v>
      </c>
    </row>
    <row r="415" spans="1:19" x14ac:dyDescent="0.35">
      <c r="A415" s="18" t="s">
        <v>9</v>
      </c>
      <c r="B415" s="8">
        <v>22943</v>
      </c>
      <c r="C415" s="14">
        <v>41579</v>
      </c>
      <c r="D415" s="8">
        <v>113</v>
      </c>
      <c r="E415" s="9" t="s">
        <v>31</v>
      </c>
      <c r="F415" s="33" t="str">
        <f>VLOOKUP(Invoices[[#This Row],[Customer Name]],Customers[[#All],[Customer Name]:[Type]],2,)</f>
        <v>Georgia</v>
      </c>
      <c r="G415" s="9" t="str">
        <f>VLOOKUP(Invoices[[#This Row],[Customer Name]],Customers[[#All],[Customer Name]:[Type]],3,)</f>
        <v>Financial</v>
      </c>
      <c r="H415" s="4" t="s">
        <v>16</v>
      </c>
      <c r="I415" s="36" t="str">
        <f>VLOOKUP(Invoices[[#This Row],[Part  '#]],Products[[#All],[Part Number]:[Product Line]],3,)</f>
        <v>Consumables</v>
      </c>
      <c r="J415" s="4" t="s">
        <v>17</v>
      </c>
      <c r="K415" s="4">
        <v>250</v>
      </c>
      <c r="L415" s="21">
        <v>24</v>
      </c>
      <c r="M415" s="29" cm="1">
        <f t="array" ref="M415">_xlfn.IFS(Invoices[[#This Row],[Document Number]]="Invoice", -Invoices[[#This Row],[Unit Price]], TRUE, Invoices[[#This Row],[Unit Price]])</f>
        <v>24</v>
      </c>
      <c r="N415" t="str" cm="1">
        <f t="array" ref="N415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15">
        <f>VLOOKUP(Invoices[[#This Row],[Part  '#]],Products[#All],4,FALSE)</f>
        <v>6.9</v>
      </c>
      <c r="P415" s="31">
        <f>Invoices[[#This Row],[Quantity]]*Invoices[[#This Row],[New Unit Proce ]]</f>
        <v>6000</v>
      </c>
      <c r="Q415" s="31">
        <f>Invoices[[#This Row],[Quantity]]*Invoices[[#This Row],[Product Money ]]</f>
        <v>1725</v>
      </c>
      <c r="R415" s="32">
        <f>Invoices[[#This Row],[Revenue]]-Invoices[[#This Row],[Cost]]</f>
        <v>4275</v>
      </c>
      <c r="S415" s="40">
        <f>Invoices[[#This Row],[Profit]]/Invoices[[#This Row],[Revenue]]</f>
        <v>0.71250000000000002</v>
      </c>
    </row>
    <row r="416" spans="1:19" x14ac:dyDescent="0.35">
      <c r="A416" s="18" t="s">
        <v>9</v>
      </c>
      <c r="B416" s="8">
        <v>22943</v>
      </c>
      <c r="C416" s="14">
        <v>41579</v>
      </c>
      <c r="D416" s="8">
        <v>113</v>
      </c>
      <c r="E416" s="9" t="s">
        <v>31</v>
      </c>
      <c r="F416" s="33" t="str">
        <f>VLOOKUP(Invoices[[#This Row],[Customer Name]],Customers[[#All],[Customer Name]:[Type]],2,)</f>
        <v>Georgia</v>
      </c>
      <c r="G416" s="9" t="str">
        <f>VLOOKUP(Invoices[[#This Row],[Customer Name]],Customers[[#All],[Customer Name]:[Type]],3,)</f>
        <v>Financial</v>
      </c>
      <c r="H416" s="4" t="s">
        <v>13</v>
      </c>
      <c r="I416" s="36" t="str">
        <f>VLOOKUP(Invoices[[#This Row],[Part  '#]],Products[[#All],[Part Number]:[Product Line]],3,)</f>
        <v>Consumables</v>
      </c>
      <c r="J416" s="4" t="s">
        <v>14</v>
      </c>
      <c r="K416" s="4">
        <v>50</v>
      </c>
      <c r="L416" s="21">
        <v>70</v>
      </c>
      <c r="M416" s="29" cm="1">
        <f t="array" ref="M416">_xlfn.IFS(Invoices[[#This Row],[Document Number]]="Invoice", -Invoices[[#This Row],[Unit Price]], TRUE, Invoices[[#This Row],[Unit Price]])</f>
        <v>70</v>
      </c>
      <c r="N416" t="str" cm="1">
        <f t="array" ref="N416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16">
        <f>VLOOKUP(Invoices[[#This Row],[Part  '#]],Products[#All],4,FALSE)</f>
        <v>13.92</v>
      </c>
      <c r="P416" s="31">
        <f>Invoices[[#This Row],[Quantity]]*Invoices[[#This Row],[New Unit Proce ]]</f>
        <v>3500</v>
      </c>
      <c r="Q416" s="31">
        <f>Invoices[[#This Row],[Quantity]]*Invoices[[#This Row],[Product Money ]]</f>
        <v>696</v>
      </c>
      <c r="R416" s="32">
        <f>Invoices[[#This Row],[Revenue]]-Invoices[[#This Row],[Cost]]</f>
        <v>2804</v>
      </c>
      <c r="S416" s="40">
        <f>Invoices[[#This Row],[Profit]]/Invoices[[#This Row],[Revenue]]</f>
        <v>0.80114285714285716</v>
      </c>
    </row>
    <row r="417" spans="1:19" x14ac:dyDescent="0.35">
      <c r="A417" s="18" t="s">
        <v>9</v>
      </c>
      <c r="B417" s="8">
        <v>22944</v>
      </c>
      <c r="C417" s="14">
        <v>41579</v>
      </c>
      <c r="D417" s="8">
        <v>114</v>
      </c>
      <c r="E417" s="9" t="s">
        <v>61</v>
      </c>
      <c r="F417" s="33" t="str">
        <f>VLOOKUP(Invoices[[#This Row],[Customer Name]],Customers[[#All],[Customer Name]:[Type]],2,)</f>
        <v>North Carolina</v>
      </c>
      <c r="G417" s="9" t="str">
        <f>VLOOKUP(Invoices[[#This Row],[Customer Name]],Customers[[#All],[Customer Name]:[Type]],3,)</f>
        <v>Automotive</v>
      </c>
      <c r="H417" s="4" t="s">
        <v>66</v>
      </c>
      <c r="I417" s="36" t="str">
        <f>VLOOKUP(Invoices[[#This Row],[Part  '#]],Products[[#All],[Part Number]:[Product Line]],3,)</f>
        <v>Consumables</v>
      </c>
      <c r="J417" s="4" t="s">
        <v>67</v>
      </c>
      <c r="K417" s="4">
        <v>12</v>
      </c>
      <c r="L417" s="21">
        <v>100</v>
      </c>
      <c r="M417" s="29" cm="1">
        <f t="array" ref="M417">_xlfn.IFS(Invoices[[#This Row],[Document Number]]="Invoice", -Invoices[[#This Row],[Unit Price]], TRUE, Invoices[[#This Row],[Unit Price]])</f>
        <v>100</v>
      </c>
      <c r="N417" t="str" cm="1">
        <f t="array" ref="N417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417">
        <f>VLOOKUP(Invoices[[#This Row],[Part  '#]],Products[#All],4,FALSE)</f>
        <v>27.17</v>
      </c>
      <c r="P417" s="31">
        <f>Invoices[[#This Row],[Quantity]]*Invoices[[#This Row],[New Unit Proce ]]</f>
        <v>1200</v>
      </c>
      <c r="Q417" s="31">
        <f>Invoices[[#This Row],[Quantity]]*Invoices[[#This Row],[Product Money ]]</f>
        <v>326.04000000000002</v>
      </c>
      <c r="R417" s="32">
        <f>Invoices[[#This Row],[Revenue]]-Invoices[[#This Row],[Cost]]</f>
        <v>873.96</v>
      </c>
      <c r="S417" s="40">
        <f>Invoices[[#This Row],[Profit]]/Invoices[[#This Row],[Revenue]]</f>
        <v>0.72830000000000006</v>
      </c>
    </row>
    <row r="418" spans="1:19" x14ac:dyDescent="0.35">
      <c r="A418" s="18" t="s">
        <v>9</v>
      </c>
      <c r="B418" s="8">
        <v>22944</v>
      </c>
      <c r="C418" s="14">
        <v>41579</v>
      </c>
      <c r="D418" s="8">
        <v>114</v>
      </c>
      <c r="E418" s="9" t="s">
        <v>61</v>
      </c>
      <c r="F418" s="33" t="str">
        <f>VLOOKUP(Invoices[[#This Row],[Customer Name]],Customers[[#All],[Customer Name]:[Type]],2,)</f>
        <v>North Carolina</v>
      </c>
      <c r="G418" s="9" t="str">
        <f>VLOOKUP(Invoices[[#This Row],[Customer Name]],Customers[[#All],[Customer Name]:[Type]],3,)</f>
        <v>Automotive</v>
      </c>
      <c r="H418" s="4" t="s">
        <v>68</v>
      </c>
      <c r="I418" s="36" t="str">
        <f>VLOOKUP(Invoices[[#This Row],[Part  '#]],Products[[#All],[Part Number]:[Product Line]],3,)</f>
        <v>Consumables</v>
      </c>
      <c r="J418" s="4" t="s">
        <v>69</v>
      </c>
      <c r="K418" s="4">
        <v>7</v>
      </c>
      <c r="L418" s="21">
        <v>140</v>
      </c>
      <c r="M418" s="29" cm="1">
        <f t="array" ref="M418">_xlfn.IFS(Invoices[[#This Row],[Document Number]]="Invoice", -Invoices[[#This Row],[Unit Price]], TRUE, Invoices[[#This Row],[Unit Price]])</f>
        <v>140</v>
      </c>
      <c r="N418" t="str" cm="1">
        <f t="array" ref="N418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418">
        <f>VLOOKUP(Invoices[[#This Row],[Part  '#]],Products[#All],4,FALSE)</f>
        <v>34.299999999999997</v>
      </c>
      <c r="P418" s="31">
        <f>Invoices[[#This Row],[Quantity]]*Invoices[[#This Row],[New Unit Proce ]]</f>
        <v>980</v>
      </c>
      <c r="Q418" s="31">
        <f>Invoices[[#This Row],[Quantity]]*Invoices[[#This Row],[Product Money ]]</f>
        <v>240.09999999999997</v>
      </c>
      <c r="R418" s="32">
        <f>Invoices[[#This Row],[Revenue]]-Invoices[[#This Row],[Cost]]</f>
        <v>739.90000000000009</v>
      </c>
      <c r="S418" s="40">
        <f>Invoices[[#This Row],[Profit]]/Invoices[[#This Row],[Revenue]]</f>
        <v>0.75500000000000012</v>
      </c>
    </row>
    <row r="419" spans="1:19" x14ac:dyDescent="0.35">
      <c r="A419" s="18" t="s">
        <v>9</v>
      </c>
      <c r="B419" s="8">
        <v>22944</v>
      </c>
      <c r="C419" s="14">
        <v>41579</v>
      </c>
      <c r="D419" s="8">
        <v>114</v>
      </c>
      <c r="E419" s="9" t="s">
        <v>61</v>
      </c>
      <c r="F419" s="33" t="str">
        <f>VLOOKUP(Invoices[[#This Row],[Customer Name]],Customers[[#All],[Customer Name]:[Type]],2,)</f>
        <v>North Carolina</v>
      </c>
      <c r="G419" s="9" t="str">
        <f>VLOOKUP(Invoices[[#This Row],[Customer Name]],Customers[[#All],[Customer Name]:[Type]],3,)</f>
        <v>Automotive</v>
      </c>
      <c r="H419" s="4" t="s">
        <v>70</v>
      </c>
      <c r="I419" s="36" t="str">
        <f>VLOOKUP(Invoices[[#This Row],[Part  '#]],Products[[#All],[Part Number]:[Product Line]],3,)</f>
        <v>Consumables</v>
      </c>
      <c r="J419" s="4" t="s">
        <v>71</v>
      </c>
      <c r="K419" s="4">
        <v>20</v>
      </c>
      <c r="L419" s="21">
        <v>25</v>
      </c>
      <c r="M419" s="29" cm="1">
        <f t="array" ref="M419">_xlfn.IFS(Invoices[[#This Row],[Document Number]]="Invoice", -Invoices[[#This Row],[Unit Price]], TRUE, Invoices[[#This Row],[Unit Price]])</f>
        <v>25</v>
      </c>
      <c r="N419" t="str" cm="1">
        <f t="array" ref="N419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19">
        <f>VLOOKUP(Invoices[[#This Row],[Part  '#]],Products[#All],4,FALSE)</f>
        <v>5.16</v>
      </c>
      <c r="P419" s="31">
        <f>Invoices[[#This Row],[Quantity]]*Invoices[[#This Row],[New Unit Proce ]]</f>
        <v>500</v>
      </c>
      <c r="Q419" s="31">
        <f>Invoices[[#This Row],[Quantity]]*Invoices[[#This Row],[Product Money ]]</f>
        <v>103.2</v>
      </c>
      <c r="R419" s="32">
        <f>Invoices[[#This Row],[Revenue]]-Invoices[[#This Row],[Cost]]</f>
        <v>396.8</v>
      </c>
      <c r="S419" s="40">
        <f>Invoices[[#This Row],[Profit]]/Invoices[[#This Row],[Revenue]]</f>
        <v>0.79359999999999997</v>
      </c>
    </row>
    <row r="420" spans="1:19" x14ac:dyDescent="0.35">
      <c r="A420" s="18" t="s">
        <v>9</v>
      </c>
      <c r="B420" s="8">
        <v>22944</v>
      </c>
      <c r="C420" s="14">
        <v>41579</v>
      </c>
      <c r="D420" s="8">
        <v>114</v>
      </c>
      <c r="E420" s="9" t="s">
        <v>61</v>
      </c>
      <c r="F420" s="33" t="str">
        <f>VLOOKUP(Invoices[[#This Row],[Customer Name]],Customers[[#All],[Customer Name]:[Type]],2,)</f>
        <v>North Carolina</v>
      </c>
      <c r="G420" s="9" t="str">
        <f>VLOOKUP(Invoices[[#This Row],[Customer Name]],Customers[[#All],[Customer Name]:[Type]],3,)</f>
        <v>Automotive</v>
      </c>
      <c r="H420" s="4" t="s">
        <v>58</v>
      </c>
      <c r="I420" s="36" t="str">
        <f>VLOOKUP(Invoices[[#This Row],[Part  '#]],Products[[#All],[Part Number]:[Product Line]],3,)</f>
        <v>Consumables</v>
      </c>
      <c r="J420" s="4" t="s">
        <v>59</v>
      </c>
      <c r="K420" s="4">
        <v>17</v>
      </c>
      <c r="L420" s="21">
        <v>24</v>
      </c>
      <c r="M420" s="29" cm="1">
        <f t="array" ref="M420">_xlfn.IFS(Invoices[[#This Row],[Document Number]]="Invoice", -Invoices[[#This Row],[Unit Price]], TRUE, Invoices[[#This Row],[Unit Price]])</f>
        <v>24</v>
      </c>
      <c r="N420" t="str" cm="1">
        <f t="array" ref="N420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20">
        <f>VLOOKUP(Invoices[[#This Row],[Part  '#]],Products[#All],4,FALSE)</f>
        <v>7.09</v>
      </c>
      <c r="P420" s="31">
        <f>Invoices[[#This Row],[Quantity]]*Invoices[[#This Row],[New Unit Proce ]]</f>
        <v>408</v>
      </c>
      <c r="Q420" s="31">
        <f>Invoices[[#This Row],[Quantity]]*Invoices[[#This Row],[Product Money ]]</f>
        <v>120.53</v>
      </c>
      <c r="R420" s="32">
        <f>Invoices[[#This Row],[Revenue]]-Invoices[[#This Row],[Cost]]</f>
        <v>287.47000000000003</v>
      </c>
      <c r="S420" s="40">
        <f>Invoices[[#This Row],[Profit]]/Invoices[[#This Row],[Revenue]]</f>
        <v>0.70458333333333345</v>
      </c>
    </row>
    <row r="421" spans="1:19" x14ac:dyDescent="0.35">
      <c r="A421" s="18" t="s">
        <v>9</v>
      </c>
      <c r="B421" s="8">
        <v>22945</v>
      </c>
      <c r="C421" s="14">
        <v>41579</v>
      </c>
      <c r="D421" s="8">
        <v>116</v>
      </c>
      <c r="E421" s="9" t="s">
        <v>49</v>
      </c>
      <c r="F421" s="33" t="str">
        <f>VLOOKUP(Invoices[[#This Row],[Customer Name]],Customers[[#All],[Customer Name]:[Type]],2,)</f>
        <v>Tennessee</v>
      </c>
      <c r="G421" s="9" t="str">
        <f>VLOOKUP(Invoices[[#This Row],[Customer Name]],Customers[[#All],[Customer Name]:[Type]],3,)</f>
        <v>Automotive</v>
      </c>
      <c r="H421" s="4" t="s">
        <v>16</v>
      </c>
      <c r="I421" s="36" t="str">
        <f>VLOOKUP(Invoices[[#This Row],[Part  '#]],Products[[#All],[Part Number]:[Product Line]],3,)</f>
        <v>Consumables</v>
      </c>
      <c r="J421" s="4" t="s">
        <v>17</v>
      </c>
      <c r="K421" s="4">
        <v>50</v>
      </c>
      <c r="L421" s="21">
        <v>30</v>
      </c>
      <c r="M421" s="29" cm="1">
        <f t="array" ref="M421">_xlfn.IFS(Invoices[[#This Row],[Document Number]]="Invoice", -Invoices[[#This Row],[Unit Price]], TRUE, Invoices[[#This Row],[Unit Price]])</f>
        <v>30</v>
      </c>
      <c r="N421" t="str" cm="1">
        <f t="array" ref="N421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21">
        <f>VLOOKUP(Invoices[[#This Row],[Part  '#]],Products[#All],4,FALSE)</f>
        <v>6.9</v>
      </c>
      <c r="P421" s="31">
        <f>Invoices[[#This Row],[Quantity]]*Invoices[[#This Row],[New Unit Proce ]]</f>
        <v>1500</v>
      </c>
      <c r="Q421" s="31">
        <f>Invoices[[#This Row],[Quantity]]*Invoices[[#This Row],[Product Money ]]</f>
        <v>345</v>
      </c>
      <c r="R421" s="32">
        <f>Invoices[[#This Row],[Revenue]]-Invoices[[#This Row],[Cost]]</f>
        <v>1155</v>
      </c>
      <c r="S421" s="40">
        <f>Invoices[[#This Row],[Profit]]/Invoices[[#This Row],[Revenue]]</f>
        <v>0.77</v>
      </c>
    </row>
    <row r="422" spans="1:19" x14ac:dyDescent="0.35">
      <c r="A422" s="18" t="s">
        <v>9</v>
      </c>
      <c r="B422" s="8">
        <v>22945</v>
      </c>
      <c r="C422" s="14">
        <v>41579</v>
      </c>
      <c r="D422" s="8">
        <v>116</v>
      </c>
      <c r="E422" s="9" t="s">
        <v>49</v>
      </c>
      <c r="F422" s="33" t="str">
        <f>VLOOKUP(Invoices[[#This Row],[Customer Name]],Customers[[#All],[Customer Name]:[Type]],2,)</f>
        <v>Tennessee</v>
      </c>
      <c r="G422" s="9" t="str">
        <f>VLOOKUP(Invoices[[#This Row],[Customer Name]],Customers[[#All],[Customer Name]:[Type]],3,)</f>
        <v>Automotive</v>
      </c>
      <c r="H422" s="4" t="s">
        <v>13</v>
      </c>
      <c r="I422" s="36" t="str">
        <f>VLOOKUP(Invoices[[#This Row],[Part  '#]],Products[[#All],[Part Number]:[Product Line]],3,)</f>
        <v>Consumables</v>
      </c>
      <c r="J422" s="4" t="s">
        <v>14</v>
      </c>
      <c r="K422" s="4">
        <v>20</v>
      </c>
      <c r="L422" s="21">
        <v>70</v>
      </c>
      <c r="M422" s="29" cm="1">
        <f t="array" ref="M422">_xlfn.IFS(Invoices[[#This Row],[Document Number]]="Invoice", -Invoices[[#This Row],[Unit Price]], TRUE, Invoices[[#This Row],[Unit Price]])</f>
        <v>70</v>
      </c>
      <c r="N422" t="str" cm="1">
        <f t="array" ref="N422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22">
        <f>VLOOKUP(Invoices[[#This Row],[Part  '#]],Products[#All],4,FALSE)</f>
        <v>13.92</v>
      </c>
      <c r="P422" s="31">
        <f>Invoices[[#This Row],[Quantity]]*Invoices[[#This Row],[New Unit Proce ]]</f>
        <v>1400</v>
      </c>
      <c r="Q422" s="31">
        <f>Invoices[[#This Row],[Quantity]]*Invoices[[#This Row],[Product Money ]]</f>
        <v>278.39999999999998</v>
      </c>
      <c r="R422" s="32">
        <f>Invoices[[#This Row],[Revenue]]-Invoices[[#This Row],[Cost]]</f>
        <v>1121.5999999999999</v>
      </c>
      <c r="S422" s="40">
        <f>Invoices[[#This Row],[Profit]]/Invoices[[#This Row],[Revenue]]</f>
        <v>0.80114285714285705</v>
      </c>
    </row>
    <row r="423" spans="1:19" x14ac:dyDescent="0.35">
      <c r="A423" s="18" t="s">
        <v>9</v>
      </c>
      <c r="B423" s="8">
        <v>22946</v>
      </c>
      <c r="C423" s="14">
        <v>41579</v>
      </c>
      <c r="D423" s="8">
        <v>117</v>
      </c>
      <c r="E423" s="9" t="s">
        <v>18</v>
      </c>
      <c r="F423" s="33" t="str">
        <f>VLOOKUP(Invoices[[#This Row],[Customer Name]],Customers[[#All],[Customer Name]:[Type]],2,)</f>
        <v>Georgia</v>
      </c>
      <c r="G423" s="9" t="str">
        <f>VLOOKUP(Invoices[[#This Row],[Customer Name]],Customers[[#All],[Customer Name]:[Type]],3,)</f>
        <v>Automotive</v>
      </c>
      <c r="H423" s="4" t="s">
        <v>13</v>
      </c>
      <c r="I423" s="36" t="str">
        <f>VLOOKUP(Invoices[[#This Row],[Part  '#]],Products[[#All],[Part Number]:[Product Line]],3,)</f>
        <v>Consumables</v>
      </c>
      <c r="J423" s="4" t="s">
        <v>14</v>
      </c>
      <c r="K423" s="4">
        <v>12</v>
      </c>
      <c r="L423" s="21">
        <v>70</v>
      </c>
      <c r="M423" s="29" cm="1">
        <f t="array" ref="M423">_xlfn.IFS(Invoices[[#This Row],[Document Number]]="Invoice", -Invoices[[#This Row],[Unit Price]], TRUE, Invoices[[#This Row],[Unit Price]])</f>
        <v>70</v>
      </c>
      <c r="N423" t="str" cm="1">
        <f t="array" ref="N423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23">
        <f>VLOOKUP(Invoices[[#This Row],[Part  '#]],Products[#All],4,FALSE)</f>
        <v>13.92</v>
      </c>
      <c r="P423" s="31">
        <f>Invoices[[#This Row],[Quantity]]*Invoices[[#This Row],[New Unit Proce ]]</f>
        <v>840</v>
      </c>
      <c r="Q423" s="31">
        <f>Invoices[[#This Row],[Quantity]]*Invoices[[#This Row],[Product Money ]]</f>
        <v>167.04</v>
      </c>
      <c r="R423" s="32">
        <f>Invoices[[#This Row],[Revenue]]-Invoices[[#This Row],[Cost]]</f>
        <v>672.96</v>
      </c>
      <c r="S423" s="40">
        <f>Invoices[[#This Row],[Profit]]/Invoices[[#This Row],[Revenue]]</f>
        <v>0.80114285714285716</v>
      </c>
    </row>
    <row r="424" spans="1:19" x14ac:dyDescent="0.35">
      <c r="A424" s="18" t="s">
        <v>9</v>
      </c>
      <c r="B424" s="8">
        <v>22946</v>
      </c>
      <c r="C424" s="14">
        <v>41579</v>
      </c>
      <c r="D424" s="8">
        <v>117</v>
      </c>
      <c r="E424" s="9" t="s">
        <v>18</v>
      </c>
      <c r="F424" s="33" t="str">
        <f>VLOOKUP(Invoices[[#This Row],[Customer Name]],Customers[[#All],[Customer Name]:[Type]],2,)</f>
        <v>Georgia</v>
      </c>
      <c r="G424" s="9" t="str">
        <f>VLOOKUP(Invoices[[#This Row],[Customer Name]],Customers[[#All],[Customer Name]:[Type]],3,)</f>
        <v>Automotive</v>
      </c>
      <c r="H424" s="4" t="s">
        <v>16</v>
      </c>
      <c r="I424" s="36" t="str">
        <f>VLOOKUP(Invoices[[#This Row],[Part  '#]],Products[[#All],[Part Number]:[Product Line]],3,)</f>
        <v>Consumables</v>
      </c>
      <c r="J424" s="4" t="s">
        <v>17</v>
      </c>
      <c r="K424" s="4">
        <v>12</v>
      </c>
      <c r="L424" s="21">
        <v>30</v>
      </c>
      <c r="M424" s="29" cm="1">
        <f t="array" ref="M424">_xlfn.IFS(Invoices[[#This Row],[Document Number]]="Invoice", -Invoices[[#This Row],[Unit Price]], TRUE, Invoices[[#This Row],[Unit Price]])</f>
        <v>30</v>
      </c>
      <c r="N424" t="str" cm="1">
        <f t="array" ref="N424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24">
        <f>VLOOKUP(Invoices[[#This Row],[Part  '#]],Products[#All],4,FALSE)</f>
        <v>6.9</v>
      </c>
      <c r="P424" s="31">
        <f>Invoices[[#This Row],[Quantity]]*Invoices[[#This Row],[New Unit Proce ]]</f>
        <v>360</v>
      </c>
      <c r="Q424" s="31">
        <f>Invoices[[#This Row],[Quantity]]*Invoices[[#This Row],[Product Money ]]</f>
        <v>82.800000000000011</v>
      </c>
      <c r="R424" s="32">
        <f>Invoices[[#This Row],[Revenue]]-Invoices[[#This Row],[Cost]]</f>
        <v>277.2</v>
      </c>
      <c r="S424" s="40">
        <f>Invoices[[#This Row],[Profit]]/Invoices[[#This Row],[Revenue]]</f>
        <v>0.77</v>
      </c>
    </row>
    <row r="425" spans="1:19" x14ac:dyDescent="0.35">
      <c r="A425" s="18" t="s">
        <v>9</v>
      </c>
      <c r="B425" s="8">
        <v>22947</v>
      </c>
      <c r="C425" s="14">
        <v>41579</v>
      </c>
      <c r="D425" s="8">
        <v>119</v>
      </c>
      <c r="E425" s="9" t="s">
        <v>76</v>
      </c>
      <c r="F425" s="33" t="str">
        <f>VLOOKUP(Invoices[[#This Row],[Customer Name]],Customers[[#All],[Customer Name]:[Type]],2,)</f>
        <v>Georgia</v>
      </c>
      <c r="G425" s="9" t="str">
        <f>VLOOKUP(Invoices[[#This Row],[Customer Name]],Customers[[#All],[Customer Name]:[Type]],3,)</f>
        <v>Financial</v>
      </c>
      <c r="H425" s="4" t="s">
        <v>66</v>
      </c>
      <c r="I425" s="36" t="str">
        <f>VLOOKUP(Invoices[[#This Row],[Part  '#]],Products[[#All],[Part Number]:[Product Line]],3,)</f>
        <v>Consumables</v>
      </c>
      <c r="J425" s="4" t="s">
        <v>67</v>
      </c>
      <c r="K425" s="4">
        <v>5</v>
      </c>
      <c r="L425" s="21">
        <v>100</v>
      </c>
      <c r="M425" s="29" cm="1">
        <f t="array" ref="M425">_xlfn.IFS(Invoices[[#This Row],[Document Number]]="Invoice", -Invoices[[#This Row],[Unit Price]], TRUE, Invoices[[#This Row],[Unit Price]])</f>
        <v>100</v>
      </c>
      <c r="N425" t="str" cm="1">
        <f t="array" ref="N425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425">
        <f>VLOOKUP(Invoices[[#This Row],[Part  '#]],Products[#All],4,FALSE)</f>
        <v>27.17</v>
      </c>
      <c r="P425" s="31">
        <f>Invoices[[#This Row],[Quantity]]*Invoices[[#This Row],[New Unit Proce ]]</f>
        <v>500</v>
      </c>
      <c r="Q425" s="31">
        <f>Invoices[[#This Row],[Quantity]]*Invoices[[#This Row],[Product Money ]]</f>
        <v>135.85000000000002</v>
      </c>
      <c r="R425" s="32">
        <f>Invoices[[#This Row],[Revenue]]-Invoices[[#This Row],[Cost]]</f>
        <v>364.15</v>
      </c>
      <c r="S425" s="40">
        <f>Invoices[[#This Row],[Profit]]/Invoices[[#This Row],[Revenue]]</f>
        <v>0.72829999999999995</v>
      </c>
    </row>
    <row r="426" spans="1:19" x14ac:dyDescent="0.35">
      <c r="A426" s="18" t="s">
        <v>9</v>
      </c>
      <c r="B426" s="8">
        <v>22947</v>
      </c>
      <c r="C426" s="14">
        <v>41579</v>
      </c>
      <c r="D426" s="8">
        <v>119</v>
      </c>
      <c r="E426" s="9" t="s">
        <v>76</v>
      </c>
      <c r="F426" s="33" t="str">
        <f>VLOOKUP(Invoices[[#This Row],[Customer Name]],Customers[[#All],[Customer Name]:[Type]],2,)</f>
        <v>Georgia</v>
      </c>
      <c r="G426" s="9" t="str">
        <f>VLOOKUP(Invoices[[#This Row],[Customer Name]],Customers[[#All],[Customer Name]:[Type]],3,)</f>
        <v>Financial</v>
      </c>
      <c r="H426" s="4" t="s">
        <v>68</v>
      </c>
      <c r="I426" s="36" t="str">
        <f>VLOOKUP(Invoices[[#This Row],[Part  '#]],Products[[#All],[Part Number]:[Product Line]],3,)</f>
        <v>Consumables</v>
      </c>
      <c r="J426" s="4" t="s">
        <v>69</v>
      </c>
      <c r="K426" s="4">
        <v>5</v>
      </c>
      <c r="L426" s="21">
        <v>140</v>
      </c>
      <c r="M426" s="29" cm="1">
        <f t="array" ref="M426">_xlfn.IFS(Invoices[[#This Row],[Document Number]]="Invoice", -Invoices[[#This Row],[Unit Price]], TRUE, Invoices[[#This Row],[Unit Price]])</f>
        <v>140</v>
      </c>
      <c r="N426" t="str" cm="1">
        <f t="array" ref="N426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426">
        <f>VLOOKUP(Invoices[[#This Row],[Part  '#]],Products[#All],4,FALSE)</f>
        <v>34.299999999999997</v>
      </c>
      <c r="P426" s="31">
        <f>Invoices[[#This Row],[Quantity]]*Invoices[[#This Row],[New Unit Proce ]]</f>
        <v>700</v>
      </c>
      <c r="Q426" s="31">
        <f>Invoices[[#This Row],[Quantity]]*Invoices[[#This Row],[Product Money ]]</f>
        <v>171.5</v>
      </c>
      <c r="R426" s="32">
        <f>Invoices[[#This Row],[Revenue]]-Invoices[[#This Row],[Cost]]</f>
        <v>528.5</v>
      </c>
      <c r="S426" s="40">
        <f>Invoices[[#This Row],[Profit]]/Invoices[[#This Row],[Revenue]]</f>
        <v>0.755</v>
      </c>
    </row>
    <row r="427" spans="1:19" x14ac:dyDescent="0.35">
      <c r="A427" s="18" t="s">
        <v>9</v>
      </c>
      <c r="B427" s="8">
        <v>22947</v>
      </c>
      <c r="C427" s="14">
        <v>41579</v>
      </c>
      <c r="D427" s="8">
        <v>119</v>
      </c>
      <c r="E427" s="9" t="s">
        <v>76</v>
      </c>
      <c r="F427" s="33" t="str">
        <f>VLOOKUP(Invoices[[#This Row],[Customer Name]],Customers[[#All],[Customer Name]:[Type]],2,)</f>
        <v>Georgia</v>
      </c>
      <c r="G427" s="9" t="str">
        <f>VLOOKUP(Invoices[[#This Row],[Customer Name]],Customers[[#All],[Customer Name]:[Type]],3,)</f>
        <v>Financial</v>
      </c>
      <c r="H427" s="4" t="s">
        <v>70</v>
      </c>
      <c r="I427" s="36" t="str">
        <f>VLOOKUP(Invoices[[#This Row],[Part  '#]],Products[[#All],[Part Number]:[Product Line]],3,)</f>
        <v>Consumables</v>
      </c>
      <c r="J427" s="4" t="s">
        <v>71</v>
      </c>
      <c r="K427" s="4">
        <v>50</v>
      </c>
      <c r="L427" s="21">
        <v>25</v>
      </c>
      <c r="M427" s="29" cm="1">
        <f t="array" ref="M427">_xlfn.IFS(Invoices[[#This Row],[Document Number]]="Invoice", -Invoices[[#This Row],[Unit Price]], TRUE, Invoices[[#This Row],[Unit Price]])</f>
        <v>25</v>
      </c>
      <c r="N427" t="str" cm="1">
        <f t="array" ref="N427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27">
        <f>VLOOKUP(Invoices[[#This Row],[Part  '#]],Products[#All],4,FALSE)</f>
        <v>5.16</v>
      </c>
      <c r="P427" s="31">
        <f>Invoices[[#This Row],[Quantity]]*Invoices[[#This Row],[New Unit Proce ]]</f>
        <v>1250</v>
      </c>
      <c r="Q427" s="31">
        <f>Invoices[[#This Row],[Quantity]]*Invoices[[#This Row],[Product Money ]]</f>
        <v>258</v>
      </c>
      <c r="R427" s="32">
        <f>Invoices[[#This Row],[Revenue]]-Invoices[[#This Row],[Cost]]</f>
        <v>992</v>
      </c>
      <c r="S427" s="40">
        <f>Invoices[[#This Row],[Profit]]/Invoices[[#This Row],[Revenue]]</f>
        <v>0.79359999999999997</v>
      </c>
    </row>
    <row r="428" spans="1:19" x14ac:dyDescent="0.35">
      <c r="A428" s="18" t="s">
        <v>9</v>
      </c>
      <c r="B428" s="8">
        <v>22947</v>
      </c>
      <c r="C428" s="14">
        <v>41579</v>
      </c>
      <c r="D428" s="8">
        <v>119</v>
      </c>
      <c r="E428" s="9" t="s">
        <v>76</v>
      </c>
      <c r="F428" s="33" t="str">
        <f>VLOOKUP(Invoices[[#This Row],[Customer Name]],Customers[[#All],[Customer Name]:[Type]],2,)</f>
        <v>Georgia</v>
      </c>
      <c r="G428" s="9" t="str">
        <f>VLOOKUP(Invoices[[#This Row],[Customer Name]],Customers[[#All],[Customer Name]:[Type]],3,)</f>
        <v>Financial</v>
      </c>
      <c r="H428" s="4" t="s">
        <v>58</v>
      </c>
      <c r="I428" s="36" t="str">
        <f>VLOOKUP(Invoices[[#This Row],[Part  '#]],Products[[#All],[Part Number]:[Product Line]],3,)</f>
        <v>Consumables</v>
      </c>
      <c r="J428" s="4" t="s">
        <v>59</v>
      </c>
      <c r="K428" s="4">
        <v>50</v>
      </c>
      <c r="L428" s="21">
        <v>24</v>
      </c>
      <c r="M428" s="29" cm="1">
        <f t="array" ref="M428">_xlfn.IFS(Invoices[[#This Row],[Document Number]]="Invoice", -Invoices[[#This Row],[Unit Price]], TRUE, Invoices[[#This Row],[Unit Price]])</f>
        <v>24</v>
      </c>
      <c r="N428" t="str" cm="1">
        <f t="array" ref="N428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28">
        <f>VLOOKUP(Invoices[[#This Row],[Part  '#]],Products[#All],4,FALSE)</f>
        <v>7.09</v>
      </c>
      <c r="P428" s="31">
        <f>Invoices[[#This Row],[Quantity]]*Invoices[[#This Row],[New Unit Proce ]]</f>
        <v>1200</v>
      </c>
      <c r="Q428" s="31">
        <f>Invoices[[#This Row],[Quantity]]*Invoices[[#This Row],[Product Money ]]</f>
        <v>354.5</v>
      </c>
      <c r="R428" s="32">
        <f>Invoices[[#This Row],[Revenue]]-Invoices[[#This Row],[Cost]]</f>
        <v>845.5</v>
      </c>
      <c r="S428" s="40">
        <f>Invoices[[#This Row],[Profit]]/Invoices[[#This Row],[Revenue]]</f>
        <v>0.70458333333333334</v>
      </c>
    </row>
    <row r="429" spans="1:19" x14ac:dyDescent="0.35">
      <c r="A429" s="18" t="s">
        <v>9</v>
      </c>
      <c r="B429" s="8">
        <v>22948</v>
      </c>
      <c r="C429" s="14">
        <v>41589</v>
      </c>
      <c r="D429" s="8">
        <v>114</v>
      </c>
      <c r="E429" s="9" t="s">
        <v>61</v>
      </c>
      <c r="F429" s="33" t="str">
        <f>VLOOKUP(Invoices[[#This Row],[Customer Name]],Customers[[#All],[Customer Name]:[Type]],2,)</f>
        <v>North Carolina</v>
      </c>
      <c r="G429" s="9" t="str">
        <f>VLOOKUP(Invoices[[#This Row],[Customer Name]],Customers[[#All],[Customer Name]:[Type]],3,)</f>
        <v>Automotive</v>
      </c>
      <c r="H429" s="4" t="s">
        <v>62</v>
      </c>
      <c r="I429" s="36" t="str">
        <f>VLOOKUP(Invoices[[#This Row],[Part  '#]],Products[[#All],[Part Number]:[Product Line]],3,)</f>
        <v>Product</v>
      </c>
      <c r="J429" s="4" t="s">
        <v>63</v>
      </c>
      <c r="K429" s="4">
        <v>1</v>
      </c>
      <c r="L429" s="21">
        <v>2700</v>
      </c>
      <c r="M429" s="29" cm="1">
        <f t="array" ref="M429">_xlfn.IFS(Invoices[[#This Row],[Document Number]]="Invoice", -Invoices[[#This Row],[Unit Price]], TRUE, Invoices[[#This Row],[Unit Price]])</f>
        <v>2700</v>
      </c>
      <c r="N429" t="str" cm="1">
        <f t="array" ref="N429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429">
        <f>VLOOKUP(Invoices[[#This Row],[Part  '#]],Products[#All],4,FALSE)</f>
        <v>1440.45</v>
      </c>
      <c r="P429" s="31">
        <f>Invoices[[#This Row],[Quantity]]*Invoices[[#This Row],[New Unit Proce ]]</f>
        <v>2700</v>
      </c>
      <c r="Q429" s="31">
        <f>Invoices[[#This Row],[Quantity]]*Invoices[[#This Row],[Product Money ]]</f>
        <v>1440.45</v>
      </c>
      <c r="R429" s="32">
        <f>Invoices[[#This Row],[Revenue]]-Invoices[[#This Row],[Cost]]</f>
        <v>1259.55</v>
      </c>
      <c r="S429" s="40">
        <f>Invoices[[#This Row],[Profit]]/Invoices[[#This Row],[Revenue]]</f>
        <v>0.46649999999999997</v>
      </c>
    </row>
    <row r="430" spans="1:19" x14ac:dyDescent="0.35">
      <c r="A430" s="18" t="s">
        <v>9</v>
      </c>
      <c r="B430" s="8">
        <v>22948</v>
      </c>
      <c r="C430" s="14">
        <v>41589</v>
      </c>
      <c r="D430" s="8">
        <v>114</v>
      </c>
      <c r="E430" s="9" t="s">
        <v>61</v>
      </c>
      <c r="F430" s="33" t="str">
        <f>VLOOKUP(Invoices[[#This Row],[Customer Name]],Customers[[#All],[Customer Name]:[Type]],2,)</f>
        <v>North Carolina</v>
      </c>
      <c r="G430" s="9" t="str">
        <f>VLOOKUP(Invoices[[#This Row],[Customer Name]],Customers[[#All],[Customer Name]:[Type]],3,)</f>
        <v>Automotive</v>
      </c>
      <c r="H430" s="4" t="s">
        <v>64</v>
      </c>
      <c r="I430" s="36" t="str">
        <f>VLOOKUP(Invoices[[#This Row],[Part  '#]],Products[[#All],[Part Number]:[Product Line]],3,)</f>
        <v>Accessories</v>
      </c>
      <c r="J430" s="4" t="s">
        <v>65</v>
      </c>
      <c r="K430" s="4">
        <v>1</v>
      </c>
      <c r="L430" s="21">
        <v>30</v>
      </c>
      <c r="M430" s="29" cm="1">
        <f t="array" ref="M430">_xlfn.IFS(Invoices[[#This Row],[Document Number]]="Invoice", -Invoices[[#This Row],[Unit Price]], TRUE, Invoices[[#This Row],[Unit Price]])</f>
        <v>30</v>
      </c>
      <c r="N430" t="str" cm="1">
        <f t="array" ref="N430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30">
        <f>VLOOKUP(Invoices[[#This Row],[Part  '#]],Products[#All],4,FALSE)</f>
        <v>6.3</v>
      </c>
      <c r="P430" s="31">
        <f>Invoices[[#This Row],[Quantity]]*Invoices[[#This Row],[New Unit Proce ]]</f>
        <v>30</v>
      </c>
      <c r="Q430" s="31">
        <f>Invoices[[#This Row],[Quantity]]*Invoices[[#This Row],[Product Money ]]</f>
        <v>6.3</v>
      </c>
      <c r="R430" s="32">
        <f>Invoices[[#This Row],[Revenue]]-Invoices[[#This Row],[Cost]]</f>
        <v>23.7</v>
      </c>
      <c r="S430" s="40">
        <f>Invoices[[#This Row],[Profit]]/Invoices[[#This Row],[Revenue]]</f>
        <v>0.78999999999999992</v>
      </c>
    </row>
    <row r="431" spans="1:19" x14ac:dyDescent="0.35">
      <c r="A431" s="18" t="s">
        <v>9</v>
      </c>
      <c r="B431" s="8">
        <v>22948</v>
      </c>
      <c r="C431" s="14">
        <v>41589</v>
      </c>
      <c r="D431" s="8">
        <v>114</v>
      </c>
      <c r="E431" s="9" t="s">
        <v>61</v>
      </c>
      <c r="F431" s="33" t="str">
        <f>VLOOKUP(Invoices[[#This Row],[Customer Name]],Customers[[#All],[Customer Name]:[Type]],2,)</f>
        <v>North Carolina</v>
      </c>
      <c r="G431" s="9" t="str">
        <f>VLOOKUP(Invoices[[#This Row],[Customer Name]],Customers[[#All],[Customer Name]:[Type]],3,)</f>
        <v>Automotive</v>
      </c>
      <c r="H431" s="4" t="s">
        <v>36</v>
      </c>
      <c r="I431" s="36" t="str">
        <f>VLOOKUP(Invoices[[#This Row],[Part  '#]],Products[[#All],[Part Number]:[Product Line]],3,)</f>
        <v>Accessories</v>
      </c>
      <c r="J431" s="4" t="s">
        <v>37</v>
      </c>
      <c r="K431" s="4">
        <v>1</v>
      </c>
      <c r="L431" s="21">
        <v>30</v>
      </c>
      <c r="M431" s="29" cm="1">
        <f t="array" ref="M431">_xlfn.IFS(Invoices[[#This Row],[Document Number]]="Invoice", -Invoices[[#This Row],[Unit Price]], TRUE, Invoices[[#This Row],[Unit Price]])</f>
        <v>30</v>
      </c>
      <c r="N431" t="str" cm="1">
        <f t="array" ref="N431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31">
        <f>VLOOKUP(Invoices[[#This Row],[Part  '#]],Products[#All],4,FALSE)</f>
        <v>11.59</v>
      </c>
      <c r="P431" s="31">
        <f>Invoices[[#This Row],[Quantity]]*Invoices[[#This Row],[New Unit Proce ]]</f>
        <v>30</v>
      </c>
      <c r="Q431" s="31">
        <f>Invoices[[#This Row],[Quantity]]*Invoices[[#This Row],[Product Money ]]</f>
        <v>11.59</v>
      </c>
      <c r="R431" s="32">
        <f>Invoices[[#This Row],[Revenue]]-Invoices[[#This Row],[Cost]]</f>
        <v>18.41</v>
      </c>
      <c r="S431" s="40">
        <f>Invoices[[#This Row],[Profit]]/Invoices[[#This Row],[Revenue]]</f>
        <v>0.61366666666666669</v>
      </c>
    </row>
    <row r="432" spans="1:19" x14ac:dyDescent="0.35">
      <c r="A432" s="18" t="s">
        <v>9</v>
      </c>
      <c r="B432" s="8">
        <v>22948</v>
      </c>
      <c r="C432" s="14">
        <v>41589</v>
      </c>
      <c r="D432" s="8">
        <v>114</v>
      </c>
      <c r="E432" s="9" t="s">
        <v>61</v>
      </c>
      <c r="F432" s="33" t="str">
        <f>VLOOKUP(Invoices[[#This Row],[Customer Name]],Customers[[#All],[Customer Name]:[Type]],2,)</f>
        <v>North Carolina</v>
      </c>
      <c r="G432" s="9" t="str">
        <f>VLOOKUP(Invoices[[#This Row],[Customer Name]],Customers[[#All],[Customer Name]:[Type]],3,)</f>
        <v>Automotive</v>
      </c>
      <c r="H432" s="4" t="s">
        <v>42</v>
      </c>
      <c r="I432" s="36" t="str">
        <f>VLOOKUP(Invoices[[#This Row],[Part  '#]],Products[[#All],[Part Number]:[Product Line]],3,)</f>
        <v>Accessories</v>
      </c>
      <c r="J432" s="4" t="s">
        <v>43</v>
      </c>
      <c r="K432" s="4">
        <v>1</v>
      </c>
      <c r="L432" s="21">
        <v>60</v>
      </c>
      <c r="M432" s="29" cm="1">
        <f t="array" ref="M432">_xlfn.IFS(Invoices[[#This Row],[Document Number]]="Invoice", -Invoices[[#This Row],[Unit Price]], TRUE, Invoices[[#This Row],[Unit Price]])</f>
        <v>60</v>
      </c>
      <c r="N432" t="str" cm="1">
        <f t="array" ref="N432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32">
        <f>VLOOKUP(Invoices[[#This Row],[Part  '#]],Products[#All],4,FALSE)</f>
        <v>17.22</v>
      </c>
      <c r="P432" s="31">
        <f>Invoices[[#This Row],[Quantity]]*Invoices[[#This Row],[New Unit Proce ]]</f>
        <v>60</v>
      </c>
      <c r="Q432" s="31">
        <f>Invoices[[#This Row],[Quantity]]*Invoices[[#This Row],[Product Money ]]</f>
        <v>17.22</v>
      </c>
      <c r="R432" s="32">
        <f>Invoices[[#This Row],[Revenue]]-Invoices[[#This Row],[Cost]]</f>
        <v>42.78</v>
      </c>
      <c r="S432" s="40">
        <f>Invoices[[#This Row],[Profit]]/Invoices[[#This Row],[Revenue]]</f>
        <v>0.71299999999999997</v>
      </c>
    </row>
    <row r="433" spans="1:19" x14ac:dyDescent="0.35">
      <c r="A433" s="18" t="s">
        <v>9</v>
      </c>
      <c r="B433" s="8">
        <v>22949</v>
      </c>
      <c r="C433" s="14">
        <v>41589</v>
      </c>
      <c r="D433" s="8">
        <v>118</v>
      </c>
      <c r="E433" s="9" t="s">
        <v>51</v>
      </c>
      <c r="F433" s="33" t="str">
        <f>VLOOKUP(Invoices[[#This Row],[Customer Name]],Customers[[#All],[Customer Name]:[Type]],2,)</f>
        <v>Georgia</v>
      </c>
      <c r="G433" s="9" t="str">
        <f>VLOOKUP(Invoices[[#This Row],[Customer Name]],Customers[[#All],[Customer Name]:[Type]],3,)</f>
        <v>Financial</v>
      </c>
      <c r="H433" s="4" t="s">
        <v>13</v>
      </c>
      <c r="I433" s="36" t="str">
        <f>VLOOKUP(Invoices[[#This Row],[Part  '#]],Products[[#All],[Part Number]:[Product Line]],3,)</f>
        <v>Consumables</v>
      </c>
      <c r="J433" s="4" t="s">
        <v>14</v>
      </c>
      <c r="K433" s="4">
        <v>10</v>
      </c>
      <c r="L433" s="21">
        <v>70</v>
      </c>
      <c r="M433" s="29" cm="1">
        <f t="array" ref="M433">_xlfn.IFS(Invoices[[#This Row],[Document Number]]="Invoice", -Invoices[[#This Row],[Unit Price]], TRUE, Invoices[[#This Row],[Unit Price]])</f>
        <v>70</v>
      </c>
      <c r="N433" t="str" cm="1">
        <f t="array" ref="N433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33">
        <f>VLOOKUP(Invoices[[#This Row],[Part  '#]],Products[#All],4,FALSE)</f>
        <v>13.92</v>
      </c>
      <c r="P433" s="31">
        <f>Invoices[[#This Row],[Quantity]]*Invoices[[#This Row],[New Unit Proce ]]</f>
        <v>700</v>
      </c>
      <c r="Q433" s="31">
        <f>Invoices[[#This Row],[Quantity]]*Invoices[[#This Row],[Product Money ]]</f>
        <v>139.19999999999999</v>
      </c>
      <c r="R433" s="32">
        <f>Invoices[[#This Row],[Revenue]]-Invoices[[#This Row],[Cost]]</f>
        <v>560.79999999999995</v>
      </c>
      <c r="S433" s="40">
        <f>Invoices[[#This Row],[Profit]]/Invoices[[#This Row],[Revenue]]</f>
        <v>0.80114285714285705</v>
      </c>
    </row>
    <row r="434" spans="1:19" x14ac:dyDescent="0.35">
      <c r="A434" s="18" t="s">
        <v>9</v>
      </c>
      <c r="B434" s="8">
        <v>22949</v>
      </c>
      <c r="C434" s="14">
        <v>41589</v>
      </c>
      <c r="D434" s="8">
        <v>118</v>
      </c>
      <c r="E434" s="9" t="s">
        <v>51</v>
      </c>
      <c r="F434" s="33" t="str">
        <f>VLOOKUP(Invoices[[#This Row],[Customer Name]],Customers[[#All],[Customer Name]:[Type]],2,)</f>
        <v>Georgia</v>
      </c>
      <c r="G434" s="9" t="str">
        <f>VLOOKUP(Invoices[[#This Row],[Customer Name]],Customers[[#All],[Customer Name]:[Type]],3,)</f>
        <v>Financial</v>
      </c>
      <c r="H434" s="4" t="s">
        <v>16</v>
      </c>
      <c r="I434" s="36" t="str">
        <f>VLOOKUP(Invoices[[#This Row],[Part  '#]],Products[[#All],[Part Number]:[Product Line]],3,)</f>
        <v>Consumables</v>
      </c>
      <c r="J434" s="4" t="s">
        <v>17</v>
      </c>
      <c r="K434" s="4">
        <v>20</v>
      </c>
      <c r="L434" s="21">
        <v>30</v>
      </c>
      <c r="M434" s="29" cm="1">
        <f t="array" ref="M434">_xlfn.IFS(Invoices[[#This Row],[Document Number]]="Invoice", -Invoices[[#This Row],[Unit Price]], TRUE, Invoices[[#This Row],[Unit Price]])</f>
        <v>30</v>
      </c>
      <c r="N434" t="str" cm="1">
        <f t="array" ref="N434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34">
        <f>VLOOKUP(Invoices[[#This Row],[Part  '#]],Products[#All],4,FALSE)</f>
        <v>6.9</v>
      </c>
      <c r="P434" s="31">
        <f>Invoices[[#This Row],[Quantity]]*Invoices[[#This Row],[New Unit Proce ]]</f>
        <v>600</v>
      </c>
      <c r="Q434" s="31">
        <f>Invoices[[#This Row],[Quantity]]*Invoices[[#This Row],[Product Money ]]</f>
        <v>138</v>
      </c>
      <c r="R434" s="32">
        <f>Invoices[[#This Row],[Revenue]]-Invoices[[#This Row],[Cost]]</f>
        <v>462</v>
      </c>
      <c r="S434" s="40">
        <f>Invoices[[#This Row],[Profit]]/Invoices[[#This Row],[Revenue]]</f>
        <v>0.77</v>
      </c>
    </row>
    <row r="435" spans="1:19" x14ac:dyDescent="0.35">
      <c r="A435" s="18" t="s">
        <v>9</v>
      </c>
      <c r="B435" s="8">
        <v>22950</v>
      </c>
      <c r="C435" s="14">
        <v>41590</v>
      </c>
      <c r="D435" s="8">
        <v>111</v>
      </c>
      <c r="E435" s="9" t="s">
        <v>79</v>
      </c>
      <c r="F435" s="33" t="str">
        <f>VLOOKUP(Invoices[[#This Row],[Customer Name]],Customers[[#All],[Customer Name]:[Type]],2,)</f>
        <v>Alabama</v>
      </c>
      <c r="G435" s="9" t="str">
        <f>VLOOKUP(Invoices[[#This Row],[Customer Name]],Customers[[#All],[Customer Name]:[Type]],3,)</f>
        <v>Automotive</v>
      </c>
      <c r="H435" s="4" t="s">
        <v>90</v>
      </c>
      <c r="I435" s="36" t="str">
        <f>VLOOKUP(Invoices[[#This Row],[Part  '#]],Products[[#All],[Part Number]:[Product Line]],3,)</f>
        <v>Consumables</v>
      </c>
      <c r="J435" s="4" t="s">
        <v>91</v>
      </c>
      <c r="K435" s="4">
        <v>25</v>
      </c>
      <c r="L435" s="21">
        <v>40</v>
      </c>
      <c r="M435" s="29" cm="1">
        <f t="array" ref="M435">_xlfn.IFS(Invoices[[#This Row],[Document Number]]="Invoice", -Invoices[[#This Row],[Unit Price]], TRUE, Invoices[[#This Row],[Unit Price]])</f>
        <v>40</v>
      </c>
      <c r="N435" t="str" cm="1">
        <f t="array" ref="N435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35">
        <f>VLOOKUP(Invoices[[#This Row],[Part  '#]],Products[#All],4,FALSE)</f>
        <v>5.4</v>
      </c>
      <c r="P435" s="31">
        <f>Invoices[[#This Row],[Quantity]]*Invoices[[#This Row],[New Unit Proce ]]</f>
        <v>1000</v>
      </c>
      <c r="Q435" s="31">
        <f>Invoices[[#This Row],[Quantity]]*Invoices[[#This Row],[Product Money ]]</f>
        <v>135</v>
      </c>
      <c r="R435" s="32">
        <f>Invoices[[#This Row],[Revenue]]-Invoices[[#This Row],[Cost]]</f>
        <v>865</v>
      </c>
      <c r="S435" s="40">
        <f>Invoices[[#This Row],[Profit]]/Invoices[[#This Row],[Revenue]]</f>
        <v>0.86499999999999999</v>
      </c>
    </row>
    <row r="436" spans="1:19" x14ac:dyDescent="0.35">
      <c r="A436" s="18" t="s">
        <v>9</v>
      </c>
      <c r="B436" s="8">
        <v>22950</v>
      </c>
      <c r="C436" s="14">
        <v>41590</v>
      </c>
      <c r="D436" s="8">
        <v>111</v>
      </c>
      <c r="E436" s="9" t="s">
        <v>79</v>
      </c>
      <c r="F436" s="33" t="str">
        <f>VLOOKUP(Invoices[[#This Row],[Customer Name]],Customers[[#All],[Customer Name]:[Type]],2,)</f>
        <v>Alabama</v>
      </c>
      <c r="G436" s="9" t="str">
        <f>VLOOKUP(Invoices[[#This Row],[Customer Name]],Customers[[#All],[Customer Name]:[Type]],3,)</f>
        <v>Automotive</v>
      </c>
      <c r="H436" s="4" t="s">
        <v>92</v>
      </c>
      <c r="I436" s="36" t="str">
        <f>VLOOKUP(Invoices[[#This Row],[Part  '#]],Products[[#All],[Part Number]:[Product Line]],3,)</f>
        <v>Consumables</v>
      </c>
      <c r="J436" s="4" t="s">
        <v>93</v>
      </c>
      <c r="K436" s="4">
        <v>25</v>
      </c>
      <c r="L436" s="21">
        <v>70</v>
      </c>
      <c r="M436" s="29" cm="1">
        <f t="array" ref="M436">_xlfn.IFS(Invoices[[#This Row],[Document Number]]="Invoice", -Invoices[[#This Row],[Unit Price]], TRUE, Invoices[[#This Row],[Unit Price]])</f>
        <v>70</v>
      </c>
      <c r="N436" t="str" cm="1">
        <f t="array" ref="N436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36">
        <f>VLOOKUP(Invoices[[#This Row],[Part  '#]],Products[#All],4,FALSE)</f>
        <v>8.3699999999999992</v>
      </c>
      <c r="P436" s="31">
        <f>Invoices[[#This Row],[Quantity]]*Invoices[[#This Row],[New Unit Proce ]]</f>
        <v>1750</v>
      </c>
      <c r="Q436" s="31">
        <f>Invoices[[#This Row],[Quantity]]*Invoices[[#This Row],[Product Money ]]</f>
        <v>209.24999999999997</v>
      </c>
      <c r="R436" s="32">
        <f>Invoices[[#This Row],[Revenue]]-Invoices[[#This Row],[Cost]]</f>
        <v>1540.75</v>
      </c>
      <c r="S436" s="40">
        <f>Invoices[[#This Row],[Profit]]/Invoices[[#This Row],[Revenue]]</f>
        <v>0.88042857142857145</v>
      </c>
    </row>
    <row r="437" spans="1:19" x14ac:dyDescent="0.35">
      <c r="A437" s="18" t="s">
        <v>9</v>
      </c>
      <c r="B437" s="8">
        <v>22951</v>
      </c>
      <c r="C437" s="14">
        <v>41593</v>
      </c>
      <c r="D437" s="8">
        <v>103</v>
      </c>
      <c r="E437" s="9" t="s">
        <v>50</v>
      </c>
      <c r="F437" s="33" t="str">
        <f>VLOOKUP(Invoices[[#This Row],[Customer Name]],Customers[[#All],[Customer Name]:[Type]],2,)</f>
        <v>Florida</v>
      </c>
      <c r="G437" s="9" t="str">
        <f>VLOOKUP(Invoices[[#This Row],[Customer Name]],Customers[[#All],[Customer Name]:[Type]],3,)</f>
        <v>Financial</v>
      </c>
      <c r="H437" s="4" t="s">
        <v>13</v>
      </c>
      <c r="I437" s="36" t="str">
        <f>VLOOKUP(Invoices[[#This Row],[Part  '#]],Products[[#All],[Part Number]:[Product Line]],3,)</f>
        <v>Consumables</v>
      </c>
      <c r="J437" s="4" t="s">
        <v>14</v>
      </c>
      <c r="K437" s="4">
        <v>4</v>
      </c>
      <c r="L437" s="21">
        <v>70</v>
      </c>
      <c r="M437" s="29" cm="1">
        <f t="array" ref="M437">_xlfn.IFS(Invoices[[#This Row],[Document Number]]="Invoice", -Invoices[[#This Row],[Unit Price]], TRUE, Invoices[[#This Row],[Unit Price]])</f>
        <v>70</v>
      </c>
      <c r="N437" t="str" cm="1">
        <f t="array" ref="N437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37">
        <f>VLOOKUP(Invoices[[#This Row],[Part  '#]],Products[#All],4,FALSE)</f>
        <v>13.92</v>
      </c>
      <c r="P437" s="31">
        <f>Invoices[[#This Row],[Quantity]]*Invoices[[#This Row],[New Unit Proce ]]</f>
        <v>280</v>
      </c>
      <c r="Q437" s="31">
        <f>Invoices[[#This Row],[Quantity]]*Invoices[[#This Row],[Product Money ]]</f>
        <v>55.68</v>
      </c>
      <c r="R437" s="32">
        <f>Invoices[[#This Row],[Revenue]]-Invoices[[#This Row],[Cost]]</f>
        <v>224.32</v>
      </c>
      <c r="S437" s="40">
        <f>Invoices[[#This Row],[Profit]]/Invoices[[#This Row],[Revenue]]</f>
        <v>0.80114285714285716</v>
      </c>
    </row>
    <row r="438" spans="1:19" x14ac:dyDescent="0.35">
      <c r="A438" s="18" t="s">
        <v>9</v>
      </c>
      <c r="B438" s="8">
        <v>22951</v>
      </c>
      <c r="C438" s="14">
        <v>41593</v>
      </c>
      <c r="D438" s="8">
        <v>103</v>
      </c>
      <c r="E438" s="9" t="s">
        <v>50</v>
      </c>
      <c r="F438" s="33" t="str">
        <f>VLOOKUP(Invoices[[#This Row],[Customer Name]],Customers[[#All],[Customer Name]:[Type]],2,)</f>
        <v>Florida</v>
      </c>
      <c r="G438" s="9" t="str">
        <f>VLOOKUP(Invoices[[#This Row],[Customer Name]],Customers[[#All],[Customer Name]:[Type]],3,)</f>
        <v>Financial</v>
      </c>
      <c r="H438" s="4" t="s">
        <v>16</v>
      </c>
      <c r="I438" s="36" t="str">
        <f>VLOOKUP(Invoices[[#This Row],[Part  '#]],Products[[#All],[Part Number]:[Product Line]],3,)</f>
        <v>Consumables</v>
      </c>
      <c r="J438" s="4" t="s">
        <v>17</v>
      </c>
      <c r="K438" s="4">
        <v>4</v>
      </c>
      <c r="L438" s="21">
        <v>30</v>
      </c>
      <c r="M438" s="29" cm="1">
        <f t="array" ref="M438">_xlfn.IFS(Invoices[[#This Row],[Document Number]]="Invoice", -Invoices[[#This Row],[Unit Price]], TRUE, Invoices[[#This Row],[Unit Price]])</f>
        <v>30</v>
      </c>
      <c r="N438" t="str" cm="1">
        <f t="array" ref="N438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38">
        <f>VLOOKUP(Invoices[[#This Row],[Part  '#]],Products[#All],4,FALSE)</f>
        <v>6.9</v>
      </c>
      <c r="P438" s="31">
        <f>Invoices[[#This Row],[Quantity]]*Invoices[[#This Row],[New Unit Proce ]]</f>
        <v>120</v>
      </c>
      <c r="Q438" s="31">
        <f>Invoices[[#This Row],[Quantity]]*Invoices[[#This Row],[Product Money ]]</f>
        <v>27.6</v>
      </c>
      <c r="R438" s="32">
        <f>Invoices[[#This Row],[Revenue]]-Invoices[[#This Row],[Cost]]</f>
        <v>92.4</v>
      </c>
      <c r="S438" s="40">
        <f>Invoices[[#This Row],[Profit]]/Invoices[[#This Row],[Revenue]]</f>
        <v>0.77</v>
      </c>
    </row>
    <row r="439" spans="1:19" x14ac:dyDescent="0.35">
      <c r="A439" s="18" t="s">
        <v>9</v>
      </c>
      <c r="B439" s="8">
        <v>22952</v>
      </c>
      <c r="C439" s="14">
        <v>41593</v>
      </c>
      <c r="D439" s="8">
        <v>110</v>
      </c>
      <c r="E439" s="9" t="s">
        <v>52</v>
      </c>
      <c r="F439" s="33" t="str">
        <f>VLOOKUP(Invoices[[#This Row],[Customer Name]],Customers[[#All],[Customer Name]:[Type]],2,)</f>
        <v>Alabama</v>
      </c>
      <c r="G439" s="9" t="str">
        <f>VLOOKUP(Invoices[[#This Row],[Customer Name]],Customers[[#All],[Customer Name]:[Type]],3,)</f>
        <v>Automotive</v>
      </c>
      <c r="H439" s="4" t="s">
        <v>66</v>
      </c>
      <c r="I439" s="36" t="str">
        <f>VLOOKUP(Invoices[[#This Row],[Part  '#]],Products[[#All],[Part Number]:[Product Line]],3,)</f>
        <v>Consumables</v>
      </c>
      <c r="J439" s="4" t="s">
        <v>67</v>
      </c>
      <c r="K439" s="4">
        <v>10</v>
      </c>
      <c r="L439" s="21">
        <v>100</v>
      </c>
      <c r="M439" s="29" cm="1">
        <f t="array" ref="M439">_xlfn.IFS(Invoices[[#This Row],[Document Number]]="Invoice", -Invoices[[#This Row],[Unit Price]], TRUE, Invoices[[#This Row],[Unit Price]])</f>
        <v>100</v>
      </c>
      <c r="N439" t="str" cm="1">
        <f t="array" ref="N439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439">
        <f>VLOOKUP(Invoices[[#This Row],[Part  '#]],Products[#All],4,FALSE)</f>
        <v>27.17</v>
      </c>
      <c r="P439" s="31">
        <f>Invoices[[#This Row],[Quantity]]*Invoices[[#This Row],[New Unit Proce ]]</f>
        <v>1000</v>
      </c>
      <c r="Q439" s="31">
        <f>Invoices[[#This Row],[Quantity]]*Invoices[[#This Row],[Product Money ]]</f>
        <v>271.70000000000005</v>
      </c>
      <c r="R439" s="32">
        <f>Invoices[[#This Row],[Revenue]]-Invoices[[#This Row],[Cost]]</f>
        <v>728.3</v>
      </c>
      <c r="S439" s="40">
        <f>Invoices[[#This Row],[Profit]]/Invoices[[#This Row],[Revenue]]</f>
        <v>0.72829999999999995</v>
      </c>
    </row>
    <row r="440" spans="1:19" x14ac:dyDescent="0.35">
      <c r="A440" s="18" t="s">
        <v>9</v>
      </c>
      <c r="B440" s="8">
        <v>22952</v>
      </c>
      <c r="C440" s="14">
        <v>41593</v>
      </c>
      <c r="D440" s="8">
        <v>110</v>
      </c>
      <c r="E440" s="9" t="s">
        <v>52</v>
      </c>
      <c r="F440" s="33" t="str">
        <f>VLOOKUP(Invoices[[#This Row],[Customer Name]],Customers[[#All],[Customer Name]:[Type]],2,)</f>
        <v>Alabama</v>
      </c>
      <c r="G440" s="9" t="str">
        <f>VLOOKUP(Invoices[[#This Row],[Customer Name]],Customers[[#All],[Customer Name]:[Type]],3,)</f>
        <v>Automotive</v>
      </c>
      <c r="H440" s="4" t="s">
        <v>68</v>
      </c>
      <c r="I440" s="36" t="str">
        <f>VLOOKUP(Invoices[[#This Row],[Part  '#]],Products[[#All],[Part Number]:[Product Line]],3,)</f>
        <v>Consumables</v>
      </c>
      <c r="J440" s="4" t="s">
        <v>69</v>
      </c>
      <c r="K440" s="4">
        <v>10</v>
      </c>
      <c r="L440" s="21">
        <v>140</v>
      </c>
      <c r="M440" s="29" cm="1">
        <f t="array" ref="M440">_xlfn.IFS(Invoices[[#This Row],[Document Number]]="Invoice", -Invoices[[#This Row],[Unit Price]], TRUE, Invoices[[#This Row],[Unit Price]])</f>
        <v>140</v>
      </c>
      <c r="N440" t="str" cm="1">
        <f t="array" ref="N440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440">
        <f>VLOOKUP(Invoices[[#This Row],[Part  '#]],Products[#All],4,FALSE)</f>
        <v>34.299999999999997</v>
      </c>
      <c r="P440" s="31">
        <f>Invoices[[#This Row],[Quantity]]*Invoices[[#This Row],[New Unit Proce ]]</f>
        <v>1400</v>
      </c>
      <c r="Q440" s="31">
        <f>Invoices[[#This Row],[Quantity]]*Invoices[[#This Row],[Product Money ]]</f>
        <v>343</v>
      </c>
      <c r="R440" s="32">
        <f>Invoices[[#This Row],[Revenue]]-Invoices[[#This Row],[Cost]]</f>
        <v>1057</v>
      </c>
      <c r="S440" s="40">
        <f>Invoices[[#This Row],[Profit]]/Invoices[[#This Row],[Revenue]]</f>
        <v>0.755</v>
      </c>
    </row>
    <row r="441" spans="1:19" x14ac:dyDescent="0.35">
      <c r="A441" s="18" t="s">
        <v>9</v>
      </c>
      <c r="B441" s="8">
        <v>22952</v>
      </c>
      <c r="C441" s="14">
        <v>41593</v>
      </c>
      <c r="D441" s="8">
        <v>110</v>
      </c>
      <c r="E441" s="9" t="s">
        <v>52</v>
      </c>
      <c r="F441" s="33" t="str">
        <f>VLOOKUP(Invoices[[#This Row],[Customer Name]],Customers[[#All],[Customer Name]:[Type]],2,)</f>
        <v>Alabama</v>
      </c>
      <c r="G441" s="9" t="str">
        <f>VLOOKUP(Invoices[[#This Row],[Customer Name]],Customers[[#All],[Customer Name]:[Type]],3,)</f>
        <v>Automotive</v>
      </c>
      <c r="H441" s="4" t="s">
        <v>77</v>
      </c>
      <c r="I441" s="36" t="str">
        <f>VLOOKUP(Invoices[[#This Row],[Part  '#]],Products[[#All],[Part Number]:[Product Line]],3,)</f>
        <v>Consumables</v>
      </c>
      <c r="J441" s="4" t="s">
        <v>78</v>
      </c>
      <c r="K441" s="4">
        <v>24</v>
      </c>
      <c r="L441" s="21">
        <v>50</v>
      </c>
      <c r="M441" s="29" cm="1">
        <f t="array" ref="M441">_xlfn.IFS(Invoices[[#This Row],[Document Number]]="Invoice", -Invoices[[#This Row],[Unit Price]], TRUE, Invoices[[#This Row],[Unit Price]])</f>
        <v>50</v>
      </c>
      <c r="N441" t="str" cm="1">
        <f t="array" ref="N441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41">
        <f>VLOOKUP(Invoices[[#This Row],[Part  '#]],Products[#All],4,FALSE)</f>
        <v>11.67</v>
      </c>
      <c r="P441" s="31">
        <f>Invoices[[#This Row],[Quantity]]*Invoices[[#This Row],[New Unit Proce ]]</f>
        <v>1200</v>
      </c>
      <c r="Q441" s="31">
        <f>Invoices[[#This Row],[Quantity]]*Invoices[[#This Row],[Product Money ]]</f>
        <v>280.08</v>
      </c>
      <c r="R441" s="32">
        <f>Invoices[[#This Row],[Revenue]]-Invoices[[#This Row],[Cost]]</f>
        <v>919.92000000000007</v>
      </c>
      <c r="S441" s="40">
        <f>Invoices[[#This Row],[Profit]]/Invoices[[#This Row],[Revenue]]</f>
        <v>0.76660000000000006</v>
      </c>
    </row>
    <row r="442" spans="1:19" x14ac:dyDescent="0.35">
      <c r="A442" s="18" t="s">
        <v>9</v>
      </c>
      <c r="B442" s="8">
        <v>22952</v>
      </c>
      <c r="C442" s="14">
        <v>41593</v>
      </c>
      <c r="D442" s="8">
        <v>110</v>
      </c>
      <c r="E442" s="9" t="s">
        <v>52</v>
      </c>
      <c r="F442" s="33" t="str">
        <f>VLOOKUP(Invoices[[#This Row],[Customer Name]],Customers[[#All],[Customer Name]:[Type]],2,)</f>
        <v>Alabama</v>
      </c>
      <c r="G442" s="9" t="str">
        <f>VLOOKUP(Invoices[[#This Row],[Customer Name]],Customers[[#All],[Customer Name]:[Type]],3,)</f>
        <v>Automotive</v>
      </c>
      <c r="H442" s="4" t="s">
        <v>16</v>
      </c>
      <c r="I442" s="36" t="str">
        <f>VLOOKUP(Invoices[[#This Row],[Part  '#]],Products[[#All],[Part Number]:[Product Line]],3,)</f>
        <v>Consumables</v>
      </c>
      <c r="J442" s="4" t="s">
        <v>17</v>
      </c>
      <c r="K442" s="4">
        <v>24</v>
      </c>
      <c r="L442" s="21">
        <v>30</v>
      </c>
      <c r="M442" s="29" cm="1">
        <f t="array" ref="M442">_xlfn.IFS(Invoices[[#This Row],[Document Number]]="Invoice", -Invoices[[#This Row],[Unit Price]], TRUE, Invoices[[#This Row],[Unit Price]])</f>
        <v>30</v>
      </c>
      <c r="N442" t="str" cm="1">
        <f t="array" ref="N442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42">
        <f>VLOOKUP(Invoices[[#This Row],[Part  '#]],Products[#All],4,FALSE)</f>
        <v>6.9</v>
      </c>
      <c r="P442" s="31">
        <f>Invoices[[#This Row],[Quantity]]*Invoices[[#This Row],[New Unit Proce ]]</f>
        <v>720</v>
      </c>
      <c r="Q442" s="31">
        <f>Invoices[[#This Row],[Quantity]]*Invoices[[#This Row],[Product Money ]]</f>
        <v>165.60000000000002</v>
      </c>
      <c r="R442" s="32">
        <f>Invoices[[#This Row],[Revenue]]-Invoices[[#This Row],[Cost]]</f>
        <v>554.4</v>
      </c>
      <c r="S442" s="40">
        <f>Invoices[[#This Row],[Profit]]/Invoices[[#This Row],[Revenue]]</f>
        <v>0.77</v>
      </c>
    </row>
    <row r="443" spans="1:19" x14ac:dyDescent="0.35">
      <c r="A443" s="18" t="s">
        <v>9</v>
      </c>
      <c r="B443" s="8">
        <v>22953</v>
      </c>
      <c r="C443" s="14">
        <v>41607</v>
      </c>
      <c r="D443" s="8">
        <v>111</v>
      </c>
      <c r="E443" s="9" t="s">
        <v>79</v>
      </c>
      <c r="F443" s="33" t="str">
        <f>VLOOKUP(Invoices[[#This Row],[Customer Name]],Customers[[#All],[Customer Name]:[Type]],2,)</f>
        <v>Alabama</v>
      </c>
      <c r="G443" s="9" t="str">
        <f>VLOOKUP(Invoices[[#This Row],[Customer Name]],Customers[[#All],[Customer Name]:[Type]],3,)</f>
        <v>Automotive</v>
      </c>
      <c r="H443" s="4" t="s">
        <v>90</v>
      </c>
      <c r="I443" s="36" t="str">
        <f>VLOOKUP(Invoices[[#This Row],[Part  '#]],Products[[#All],[Part Number]:[Product Line]],3,)</f>
        <v>Consumables</v>
      </c>
      <c r="J443" s="4" t="s">
        <v>91</v>
      </c>
      <c r="K443" s="4">
        <v>25</v>
      </c>
      <c r="L443" s="21">
        <v>40</v>
      </c>
      <c r="M443" s="29" cm="1">
        <f t="array" ref="M443">_xlfn.IFS(Invoices[[#This Row],[Document Number]]="Invoice", -Invoices[[#This Row],[Unit Price]], TRUE, Invoices[[#This Row],[Unit Price]])</f>
        <v>40</v>
      </c>
      <c r="N443" t="str" cm="1">
        <f t="array" ref="N443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43">
        <f>VLOOKUP(Invoices[[#This Row],[Part  '#]],Products[#All],4,FALSE)</f>
        <v>5.4</v>
      </c>
      <c r="P443" s="31">
        <f>Invoices[[#This Row],[Quantity]]*Invoices[[#This Row],[New Unit Proce ]]</f>
        <v>1000</v>
      </c>
      <c r="Q443" s="31">
        <f>Invoices[[#This Row],[Quantity]]*Invoices[[#This Row],[Product Money ]]</f>
        <v>135</v>
      </c>
      <c r="R443" s="32">
        <f>Invoices[[#This Row],[Revenue]]-Invoices[[#This Row],[Cost]]</f>
        <v>865</v>
      </c>
      <c r="S443" s="40">
        <f>Invoices[[#This Row],[Profit]]/Invoices[[#This Row],[Revenue]]</f>
        <v>0.86499999999999999</v>
      </c>
    </row>
    <row r="444" spans="1:19" x14ac:dyDescent="0.35">
      <c r="A444" s="18" t="s">
        <v>9</v>
      </c>
      <c r="B444" s="8">
        <v>22953</v>
      </c>
      <c r="C444" s="14">
        <v>41607</v>
      </c>
      <c r="D444" s="8">
        <v>111</v>
      </c>
      <c r="E444" s="9" t="s">
        <v>79</v>
      </c>
      <c r="F444" s="33" t="str">
        <f>VLOOKUP(Invoices[[#This Row],[Customer Name]],Customers[[#All],[Customer Name]:[Type]],2,)</f>
        <v>Alabama</v>
      </c>
      <c r="G444" s="9" t="str">
        <f>VLOOKUP(Invoices[[#This Row],[Customer Name]],Customers[[#All],[Customer Name]:[Type]],3,)</f>
        <v>Automotive</v>
      </c>
      <c r="H444" s="4" t="s">
        <v>92</v>
      </c>
      <c r="I444" s="36" t="str">
        <f>VLOOKUP(Invoices[[#This Row],[Part  '#]],Products[[#All],[Part Number]:[Product Line]],3,)</f>
        <v>Consumables</v>
      </c>
      <c r="J444" s="4" t="s">
        <v>93</v>
      </c>
      <c r="K444" s="4">
        <v>25</v>
      </c>
      <c r="L444" s="21">
        <v>70</v>
      </c>
      <c r="M444" s="29" cm="1">
        <f t="array" ref="M444">_xlfn.IFS(Invoices[[#This Row],[Document Number]]="Invoice", -Invoices[[#This Row],[Unit Price]], TRUE, Invoices[[#This Row],[Unit Price]])</f>
        <v>70</v>
      </c>
      <c r="N444" t="str" cm="1">
        <f t="array" ref="N444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44">
        <f>VLOOKUP(Invoices[[#This Row],[Part  '#]],Products[#All],4,FALSE)</f>
        <v>8.3699999999999992</v>
      </c>
      <c r="P444" s="31">
        <f>Invoices[[#This Row],[Quantity]]*Invoices[[#This Row],[New Unit Proce ]]</f>
        <v>1750</v>
      </c>
      <c r="Q444" s="31">
        <f>Invoices[[#This Row],[Quantity]]*Invoices[[#This Row],[Product Money ]]</f>
        <v>209.24999999999997</v>
      </c>
      <c r="R444" s="32">
        <f>Invoices[[#This Row],[Revenue]]-Invoices[[#This Row],[Cost]]</f>
        <v>1540.75</v>
      </c>
      <c r="S444" s="40">
        <f>Invoices[[#This Row],[Profit]]/Invoices[[#This Row],[Revenue]]</f>
        <v>0.88042857142857145</v>
      </c>
    </row>
    <row r="445" spans="1:19" x14ac:dyDescent="0.35">
      <c r="A445" s="18" t="s">
        <v>9</v>
      </c>
      <c r="B445" s="8">
        <v>22954</v>
      </c>
      <c r="C445" s="14">
        <v>41609</v>
      </c>
      <c r="D445" s="8">
        <v>101</v>
      </c>
      <c r="E445" s="9" t="s">
        <v>20</v>
      </c>
      <c r="F445" s="33" t="str">
        <f>VLOOKUP(Invoices[[#This Row],[Customer Name]],Customers[[#All],[Customer Name]:[Type]],2,)</f>
        <v>Georgia</v>
      </c>
      <c r="G445" s="9" t="str">
        <f>VLOOKUP(Invoices[[#This Row],[Customer Name]],Customers[[#All],[Customer Name]:[Type]],3,)</f>
        <v>Automotive</v>
      </c>
      <c r="H445" s="4" t="s">
        <v>16</v>
      </c>
      <c r="I445" s="36" t="str">
        <f>VLOOKUP(Invoices[[#This Row],[Part  '#]],Products[[#All],[Part Number]:[Product Line]],3,)</f>
        <v>Consumables</v>
      </c>
      <c r="J445" s="4" t="s">
        <v>17</v>
      </c>
      <c r="K445" s="4">
        <v>250</v>
      </c>
      <c r="L445" s="21">
        <v>24</v>
      </c>
      <c r="M445" s="29" cm="1">
        <f t="array" ref="M445">_xlfn.IFS(Invoices[[#This Row],[Document Number]]="Invoice", -Invoices[[#This Row],[Unit Price]], TRUE, Invoices[[#This Row],[Unit Price]])</f>
        <v>24</v>
      </c>
      <c r="N445" t="str" cm="1">
        <f t="array" ref="N445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45">
        <f>VLOOKUP(Invoices[[#This Row],[Part  '#]],Products[#All],4,FALSE)</f>
        <v>6.9</v>
      </c>
      <c r="P445" s="31">
        <f>Invoices[[#This Row],[Quantity]]*Invoices[[#This Row],[New Unit Proce ]]</f>
        <v>6000</v>
      </c>
      <c r="Q445" s="31">
        <f>Invoices[[#This Row],[Quantity]]*Invoices[[#This Row],[Product Money ]]</f>
        <v>1725</v>
      </c>
      <c r="R445" s="32">
        <f>Invoices[[#This Row],[Revenue]]-Invoices[[#This Row],[Cost]]</f>
        <v>4275</v>
      </c>
      <c r="S445" s="40">
        <f>Invoices[[#This Row],[Profit]]/Invoices[[#This Row],[Revenue]]</f>
        <v>0.71250000000000002</v>
      </c>
    </row>
    <row r="446" spans="1:19" x14ac:dyDescent="0.35">
      <c r="A446" s="18" t="s">
        <v>9</v>
      </c>
      <c r="B446" s="8">
        <v>22954</v>
      </c>
      <c r="C446" s="14">
        <v>41609</v>
      </c>
      <c r="D446" s="8">
        <v>101</v>
      </c>
      <c r="E446" s="9" t="s">
        <v>20</v>
      </c>
      <c r="F446" s="33" t="str">
        <f>VLOOKUP(Invoices[[#This Row],[Customer Name]],Customers[[#All],[Customer Name]:[Type]],2,)</f>
        <v>Georgia</v>
      </c>
      <c r="G446" s="9" t="str">
        <f>VLOOKUP(Invoices[[#This Row],[Customer Name]],Customers[[#All],[Customer Name]:[Type]],3,)</f>
        <v>Automotive</v>
      </c>
      <c r="H446" s="4" t="s">
        <v>13</v>
      </c>
      <c r="I446" s="36" t="str">
        <f>VLOOKUP(Invoices[[#This Row],[Part  '#]],Products[[#All],[Part Number]:[Product Line]],3,)</f>
        <v>Consumables</v>
      </c>
      <c r="J446" s="4" t="s">
        <v>14</v>
      </c>
      <c r="K446" s="4">
        <v>25</v>
      </c>
      <c r="L446" s="21">
        <v>70</v>
      </c>
      <c r="M446" s="29" cm="1">
        <f t="array" ref="M446">_xlfn.IFS(Invoices[[#This Row],[Document Number]]="Invoice", -Invoices[[#This Row],[Unit Price]], TRUE, Invoices[[#This Row],[Unit Price]])</f>
        <v>70</v>
      </c>
      <c r="N446" t="str" cm="1">
        <f t="array" ref="N446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46">
        <f>VLOOKUP(Invoices[[#This Row],[Part  '#]],Products[#All],4,FALSE)</f>
        <v>13.92</v>
      </c>
      <c r="P446" s="31">
        <f>Invoices[[#This Row],[Quantity]]*Invoices[[#This Row],[New Unit Proce ]]</f>
        <v>1750</v>
      </c>
      <c r="Q446" s="31">
        <f>Invoices[[#This Row],[Quantity]]*Invoices[[#This Row],[Product Money ]]</f>
        <v>348</v>
      </c>
      <c r="R446" s="32">
        <f>Invoices[[#This Row],[Revenue]]-Invoices[[#This Row],[Cost]]</f>
        <v>1402</v>
      </c>
      <c r="S446" s="40">
        <f>Invoices[[#This Row],[Profit]]/Invoices[[#This Row],[Revenue]]</f>
        <v>0.80114285714285716</v>
      </c>
    </row>
    <row r="447" spans="1:19" x14ac:dyDescent="0.35">
      <c r="A447" s="18" t="s">
        <v>9</v>
      </c>
      <c r="B447" s="8">
        <v>22954</v>
      </c>
      <c r="C447" s="14">
        <v>41609</v>
      </c>
      <c r="D447" s="8">
        <v>101</v>
      </c>
      <c r="E447" s="9" t="s">
        <v>20</v>
      </c>
      <c r="F447" s="33" t="str">
        <f>VLOOKUP(Invoices[[#This Row],[Customer Name]],Customers[[#All],[Customer Name]:[Type]],2,)</f>
        <v>Georgia</v>
      </c>
      <c r="G447" s="9" t="str">
        <f>VLOOKUP(Invoices[[#This Row],[Customer Name]],Customers[[#All],[Customer Name]:[Type]],3,)</f>
        <v>Automotive</v>
      </c>
      <c r="H447" s="4" t="s">
        <v>88</v>
      </c>
      <c r="I447" s="36" t="str">
        <f>VLOOKUP(Invoices[[#This Row],[Part  '#]],Products[[#All],[Part Number]:[Product Line]],3,)</f>
        <v>Accessories</v>
      </c>
      <c r="J447" s="4" t="s">
        <v>89</v>
      </c>
      <c r="K447" s="4">
        <v>2</v>
      </c>
      <c r="L447" s="21">
        <v>250</v>
      </c>
      <c r="M447" s="29" cm="1">
        <f t="array" ref="M447">_xlfn.IFS(Invoices[[#This Row],[Document Number]]="Invoice", -Invoices[[#This Row],[Unit Price]], TRUE, Invoices[[#This Row],[Unit Price]])</f>
        <v>250</v>
      </c>
      <c r="N447" t="str" cm="1">
        <f t="array" ref="N447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447">
        <f>VLOOKUP(Invoices[[#This Row],[Part  '#]],Products[#All],4,FALSE)</f>
        <v>93.81</v>
      </c>
      <c r="P447" s="31">
        <f>Invoices[[#This Row],[Quantity]]*Invoices[[#This Row],[New Unit Proce ]]</f>
        <v>500</v>
      </c>
      <c r="Q447" s="31">
        <f>Invoices[[#This Row],[Quantity]]*Invoices[[#This Row],[Product Money ]]</f>
        <v>187.62</v>
      </c>
      <c r="R447" s="32">
        <f>Invoices[[#This Row],[Revenue]]-Invoices[[#This Row],[Cost]]</f>
        <v>312.38</v>
      </c>
      <c r="S447" s="40">
        <f>Invoices[[#This Row],[Profit]]/Invoices[[#This Row],[Revenue]]</f>
        <v>0.62475999999999998</v>
      </c>
    </row>
    <row r="448" spans="1:19" x14ac:dyDescent="0.35">
      <c r="A448" s="18" t="s">
        <v>9</v>
      </c>
      <c r="B448" s="8">
        <v>22954</v>
      </c>
      <c r="C448" s="14">
        <v>41609</v>
      </c>
      <c r="D448" s="8">
        <v>101</v>
      </c>
      <c r="E448" s="9" t="s">
        <v>20</v>
      </c>
      <c r="F448" s="33" t="str">
        <f>VLOOKUP(Invoices[[#This Row],[Customer Name]],Customers[[#All],[Customer Name]:[Type]],2,)</f>
        <v>Georgia</v>
      </c>
      <c r="G448" s="9" t="str">
        <f>VLOOKUP(Invoices[[#This Row],[Customer Name]],Customers[[#All],[Customer Name]:[Type]],3,)</f>
        <v>Automotive</v>
      </c>
      <c r="H448" s="4" t="s">
        <v>96</v>
      </c>
      <c r="I448" s="36" t="str">
        <f>VLOOKUP(Invoices[[#This Row],[Part  '#]],Products[[#All],[Part Number]:[Product Line]],3,)</f>
        <v>Consumables</v>
      </c>
      <c r="J448" s="4" t="s">
        <v>97</v>
      </c>
      <c r="K448" s="4">
        <v>100</v>
      </c>
      <c r="L448" s="21">
        <v>12</v>
      </c>
      <c r="M448" s="29" cm="1">
        <f t="array" ref="M448">_xlfn.IFS(Invoices[[#This Row],[Document Number]]="Invoice", -Invoices[[#This Row],[Unit Price]], TRUE, Invoices[[#This Row],[Unit Price]])</f>
        <v>12</v>
      </c>
      <c r="N448" t="str" cm="1">
        <f t="array" ref="N448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48">
        <f>VLOOKUP(Invoices[[#This Row],[Part  '#]],Products[#All],4,FALSE)</f>
        <v>3.43</v>
      </c>
      <c r="P448" s="31">
        <f>Invoices[[#This Row],[Quantity]]*Invoices[[#This Row],[New Unit Proce ]]</f>
        <v>1200</v>
      </c>
      <c r="Q448" s="31">
        <f>Invoices[[#This Row],[Quantity]]*Invoices[[#This Row],[Product Money ]]</f>
        <v>343</v>
      </c>
      <c r="R448" s="32">
        <f>Invoices[[#This Row],[Revenue]]-Invoices[[#This Row],[Cost]]</f>
        <v>857</v>
      </c>
      <c r="S448" s="40">
        <f>Invoices[[#This Row],[Profit]]/Invoices[[#This Row],[Revenue]]</f>
        <v>0.71416666666666662</v>
      </c>
    </row>
    <row r="449" spans="1:19" x14ac:dyDescent="0.35">
      <c r="A449" s="18" t="s">
        <v>9</v>
      </c>
      <c r="B449" s="8">
        <v>22954</v>
      </c>
      <c r="C449" s="14">
        <v>41609</v>
      </c>
      <c r="D449" s="8">
        <v>101</v>
      </c>
      <c r="E449" s="9" t="s">
        <v>20</v>
      </c>
      <c r="F449" s="33" t="str">
        <f>VLOOKUP(Invoices[[#This Row],[Customer Name]],Customers[[#All],[Customer Name]:[Type]],2,)</f>
        <v>Georgia</v>
      </c>
      <c r="G449" s="9" t="str">
        <f>VLOOKUP(Invoices[[#This Row],[Customer Name]],Customers[[#All],[Customer Name]:[Type]],3,)</f>
        <v>Automotive</v>
      </c>
      <c r="H449" s="4" t="s">
        <v>66</v>
      </c>
      <c r="I449" s="36" t="str">
        <f>VLOOKUP(Invoices[[#This Row],[Part  '#]],Products[[#All],[Part Number]:[Product Line]],3,)</f>
        <v>Consumables</v>
      </c>
      <c r="J449" s="4" t="s">
        <v>67</v>
      </c>
      <c r="K449" s="4">
        <v>10</v>
      </c>
      <c r="L449" s="21">
        <v>100</v>
      </c>
      <c r="M449" s="29" cm="1">
        <f t="array" ref="M449">_xlfn.IFS(Invoices[[#This Row],[Document Number]]="Invoice", -Invoices[[#This Row],[Unit Price]], TRUE, Invoices[[#This Row],[Unit Price]])</f>
        <v>100</v>
      </c>
      <c r="N449" t="str" cm="1">
        <f t="array" ref="N449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449">
        <f>VLOOKUP(Invoices[[#This Row],[Part  '#]],Products[#All],4,FALSE)</f>
        <v>27.17</v>
      </c>
      <c r="P449" s="31">
        <f>Invoices[[#This Row],[Quantity]]*Invoices[[#This Row],[New Unit Proce ]]</f>
        <v>1000</v>
      </c>
      <c r="Q449" s="31">
        <f>Invoices[[#This Row],[Quantity]]*Invoices[[#This Row],[Product Money ]]</f>
        <v>271.70000000000005</v>
      </c>
      <c r="R449" s="32">
        <f>Invoices[[#This Row],[Revenue]]-Invoices[[#This Row],[Cost]]</f>
        <v>728.3</v>
      </c>
      <c r="S449" s="40">
        <f>Invoices[[#This Row],[Profit]]/Invoices[[#This Row],[Revenue]]</f>
        <v>0.72829999999999995</v>
      </c>
    </row>
    <row r="450" spans="1:19" x14ac:dyDescent="0.35">
      <c r="A450" s="18" t="s">
        <v>9</v>
      </c>
      <c r="B450" s="8">
        <v>22954</v>
      </c>
      <c r="C450" s="14">
        <v>41609</v>
      </c>
      <c r="D450" s="8">
        <v>101</v>
      </c>
      <c r="E450" s="9" t="s">
        <v>20</v>
      </c>
      <c r="F450" s="33" t="str">
        <f>VLOOKUP(Invoices[[#This Row],[Customer Name]],Customers[[#All],[Customer Name]:[Type]],2,)</f>
        <v>Georgia</v>
      </c>
      <c r="G450" s="9" t="str">
        <f>VLOOKUP(Invoices[[#This Row],[Customer Name]],Customers[[#All],[Customer Name]:[Type]],3,)</f>
        <v>Automotive</v>
      </c>
      <c r="H450" s="4" t="s">
        <v>68</v>
      </c>
      <c r="I450" s="36" t="str">
        <f>VLOOKUP(Invoices[[#This Row],[Part  '#]],Products[[#All],[Part Number]:[Product Line]],3,)</f>
        <v>Consumables</v>
      </c>
      <c r="J450" s="4" t="s">
        <v>69</v>
      </c>
      <c r="K450" s="4">
        <v>10</v>
      </c>
      <c r="L450" s="21">
        <v>140</v>
      </c>
      <c r="M450" s="29" cm="1">
        <f t="array" ref="M450">_xlfn.IFS(Invoices[[#This Row],[Document Number]]="Invoice", -Invoices[[#This Row],[Unit Price]], TRUE, Invoices[[#This Row],[Unit Price]])</f>
        <v>140</v>
      </c>
      <c r="N450" t="str" cm="1">
        <f t="array" ref="N450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450">
        <f>VLOOKUP(Invoices[[#This Row],[Part  '#]],Products[#All],4,FALSE)</f>
        <v>34.299999999999997</v>
      </c>
      <c r="P450" s="31">
        <f>Invoices[[#This Row],[Quantity]]*Invoices[[#This Row],[New Unit Proce ]]</f>
        <v>1400</v>
      </c>
      <c r="Q450" s="31">
        <f>Invoices[[#This Row],[Quantity]]*Invoices[[#This Row],[Product Money ]]</f>
        <v>343</v>
      </c>
      <c r="R450" s="32">
        <f>Invoices[[#This Row],[Revenue]]-Invoices[[#This Row],[Cost]]</f>
        <v>1057</v>
      </c>
      <c r="S450" s="40">
        <f>Invoices[[#This Row],[Profit]]/Invoices[[#This Row],[Revenue]]</f>
        <v>0.755</v>
      </c>
    </row>
    <row r="451" spans="1:19" x14ac:dyDescent="0.35">
      <c r="A451" s="18" t="s">
        <v>9</v>
      </c>
      <c r="B451" s="8">
        <v>22955</v>
      </c>
      <c r="C451" s="14">
        <v>41609</v>
      </c>
      <c r="D451" s="8">
        <v>102</v>
      </c>
      <c r="E451" s="9" t="s">
        <v>39</v>
      </c>
      <c r="F451" s="33" t="str">
        <f>VLOOKUP(Invoices[[#This Row],[Customer Name]],Customers[[#All],[Customer Name]:[Type]],2,)</f>
        <v>Georgia</v>
      </c>
      <c r="G451" s="9" t="str">
        <f>VLOOKUP(Invoices[[#This Row],[Customer Name]],Customers[[#All],[Customer Name]:[Type]],3,)</f>
        <v>Automotive</v>
      </c>
      <c r="H451" s="4" t="s">
        <v>44</v>
      </c>
      <c r="I451" s="36" t="str">
        <f>VLOOKUP(Invoices[[#This Row],[Part  '#]],Products[[#All],[Part Number]:[Product Line]],3,)</f>
        <v>Consumables</v>
      </c>
      <c r="J451" s="4" t="s">
        <v>45</v>
      </c>
      <c r="K451" s="4">
        <v>40</v>
      </c>
      <c r="L451" s="21">
        <v>35</v>
      </c>
      <c r="M451" s="29" cm="1">
        <f t="array" ref="M451">_xlfn.IFS(Invoices[[#This Row],[Document Number]]="Invoice", -Invoices[[#This Row],[Unit Price]], TRUE, Invoices[[#This Row],[Unit Price]])</f>
        <v>35</v>
      </c>
      <c r="N451" t="str" cm="1">
        <f t="array" ref="N451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51">
        <f>VLOOKUP(Invoices[[#This Row],[Part  '#]],Products[#All],4,FALSE)</f>
        <v>6.37</v>
      </c>
      <c r="P451" s="31">
        <f>Invoices[[#This Row],[Quantity]]*Invoices[[#This Row],[New Unit Proce ]]</f>
        <v>1400</v>
      </c>
      <c r="Q451" s="31">
        <f>Invoices[[#This Row],[Quantity]]*Invoices[[#This Row],[Product Money ]]</f>
        <v>254.8</v>
      </c>
      <c r="R451" s="32">
        <f>Invoices[[#This Row],[Revenue]]-Invoices[[#This Row],[Cost]]</f>
        <v>1145.2</v>
      </c>
      <c r="S451" s="40">
        <f>Invoices[[#This Row],[Profit]]/Invoices[[#This Row],[Revenue]]</f>
        <v>0.81800000000000006</v>
      </c>
    </row>
    <row r="452" spans="1:19" x14ac:dyDescent="0.35">
      <c r="A452" s="18" t="s">
        <v>9</v>
      </c>
      <c r="B452" s="8">
        <v>22955</v>
      </c>
      <c r="C452" s="14">
        <v>41609</v>
      </c>
      <c r="D452" s="8">
        <v>102</v>
      </c>
      <c r="E452" s="9" t="s">
        <v>39</v>
      </c>
      <c r="F452" s="33" t="str">
        <f>VLOOKUP(Invoices[[#This Row],[Customer Name]],Customers[[#All],[Customer Name]:[Type]],2,)</f>
        <v>Georgia</v>
      </c>
      <c r="G452" s="9" t="str">
        <f>VLOOKUP(Invoices[[#This Row],[Customer Name]],Customers[[#All],[Customer Name]:[Type]],3,)</f>
        <v>Automotive</v>
      </c>
      <c r="H452" s="4" t="s">
        <v>13</v>
      </c>
      <c r="I452" s="36" t="str">
        <f>VLOOKUP(Invoices[[#This Row],[Part  '#]],Products[[#All],[Part Number]:[Product Line]],3,)</f>
        <v>Consumables</v>
      </c>
      <c r="J452" s="4" t="s">
        <v>14</v>
      </c>
      <c r="K452" s="4">
        <v>5</v>
      </c>
      <c r="L452" s="21">
        <v>70</v>
      </c>
      <c r="M452" s="29" cm="1">
        <f t="array" ref="M452">_xlfn.IFS(Invoices[[#This Row],[Document Number]]="Invoice", -Invoices[[#This Row],[Unit Price]], TRUE, Invoices[[#This Row],[Unit Price]])</f>
        <v>70</v>
      </c>
      <c r="N452" t="str" cm="1">
        <f t="array" ref="N452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52">
        <f>VLOOKUP(Invoices[[#This Row],[Part  '#]],Products[#All],4,FALSE)</f>
        <v>13.92</v>
      </c>
      <c r="P452" s="31">
        <f>Invoices[[#This Row],[Quantity]]*Invoices[[#This Row],[New Unit Proce ]]</f>
        <v>350</v>
      </c>
      <c r="Q452" s="31">
        <f>Invoices[[#This Row],[Quantity]]*Invoices[[#This Row],[Product Money ]]</f>
        <v>69.599999999999994</v>
      </c>
      <c r="R452" s="32">
        <f>Invoices[[#This Row],[Revenue]]-Invoices[[#This Row],[Cost]]</f>
        <v>280.39999999999998</v>
      </c>
      <c r="S452" s="40">
        <f>Invoices[[#This Row],[Profit]]/Invoices[[#This Row],[Revenue]]</f>
        <v>0.80114285714285705</v>
      </c>
    </row>
    <row r="453" spans="1:19" x14ac:dyDescent="0.35">
      <c r="A453" s="18" t="s">
        <v>9</v>
      </c>
      <c r="B453" s="8">
        <v>22955</v>
      </c>
      <c r="C453" s="14">
        <v>41609</v>
      </c>
      <c r="D453" s="8">
        <v>102</v>
      </c>
      <c r="E453" s="9" t="s">
        <v>39</v>
      </c>
      <c r="F453" s="33" t="str">
        <f>VLOOKUP(Invoices[[#This Row],[Customer Name]],Customers[[#All],[Customer Name]:[Type]],2,)</f>
        <v>Georgia</v>
      </c>
      <c r="G453" s="9" t="str">
        <f>VLOOKUP(Invoices[[#This Row],[Customer Name]],Customers[[#All],[Customer Name]:[Type]],3,)</f>
        <v>Automotive</v>
      </c>
      <c r="H453" s="4" t="s">
        <v>66</v>
      </c>
      <c r="I453" s="36" t="str">
        <f>VLOOKUP(Invoices[[#This Row],[Part  '#]],Products[[#All],[Part Number]:[Product Line]],3,)</f>
        <v>Consumables</v>
      </c>
      <c r="J453" s="4" t="s">
        <v>67</v>
      </c>
      <c r="K453" s="4">
        <v>3</v>
      </c>
      <c r="L453" s="21">
        <v>100</v>
      </c>
      <c r="M453" s="29" cm="1">
        <f t="array" ref="M453">_xlfn.IFS(Invoices[[#This Row],[Document Number]]="Invoice", -Invoices[[#This Row],[Unit Price]], TRUE, Invoices[[#This Row],[Unit Price]])</f>
        <v>100</v>
      </c>
      <c r="N453" t="str" cm="1">
        <f t="array" ref="N453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453">
        <f>VLOOKUP(Invoices[[#This Row],[Part  '#]],Products[#All],4,FALSE)</f>
        <v>27.17</v>
      </c>
      <c r="P453" s="31">
        <f>Invoices[[#This Row],[Quantity]]*Invoices[[#This Row],[New Unit Proce ]]</f>
        <v>300</v>
      </c>
      <c r="Q453" s="31">
        <f>Invoices[[#This Row],[Quantity]]*Invoices[[#This Row],[Product Money ]]</f>
        <v>81.510000000000005</v>
      </c>
      <c r="R453" s="32">
        <f>Invoices[[#This Row],[Revenue]]-Invoices[[#This Row],[Cost]]</f>
        <v>218.49</v>
      </c>
      <c r="S453" s="40">
        <f>Invoices[[#This Row],[Profit]]/Invoices[[#This Row],[Revenue]]</f>
        <v>0.72830000000000006</v>
      </c>
    </row>
    <row r="454" spans="1:19" x14ac:dyDescent="0.35">
      <c r="A454" s="18" t="s">
        <v>9</v>
      </c>
      <c r="B454" s="8">
        <v>22955</v>
      </c>
      <c r="C454" s="14">
        <v>41609</v>
      </c>
      <c r="D454" s="8">
        <v>102</v>
      </c>
      <c r="E454" s="9" t="s">
        <v>39</v>
      </c>
      <c r="F454" s="33" t="str">
        <f>VLOOKUP(Invoices[[#This Row],[Customer Name]],Customers[[#All],[Customer Name]:[Type]],2,)</f>
        <v>Georgia</v>
      </c>
      <c r="G454" s="9" t="str">
        <f>VLOOKUP(Invoices[[#This Row],[Customer Name]],Customers[[#All],[Customer Name]:[Type]],3,)</f>
        <v>Automotive</v>
      </c>
      <c r="H454" s="4" t="s">
        <v>68</v>
      </c>
      <c r="I454" s="36" t="str">
        <f>VLOOKUP(Invoices[[#This Row],[Part  '#]],Products[[#All],[Part Number]:[Product Line]],3,)</f>
        <v>Consumables</v>
      </c>
      <c r="J454" s="4" t="s">
        <v>69</v>
      </c>
      <c r="K454" s="4">
        <v>3</v>
      </c>
      <c r="L454" s="21">
        <v>140</v>
      </c>
      <c r="M454" s="29" cm="1">
        <f t="array" ref="M454">_xlfn.IFS(Invoices[[#This Row],[Document Number]]="Invoice", -Invoices[[#This Row],[Unit Price]], TRUE, Invoices[[#This Row],[Unit Price]])</f>
        <v>140</v>
      </c>
      <c r="N454" t="str" cm="1">
        <f t="array" ref="N454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454">
        <f>VLOOKUP(Invoices[[#This Row],[Part  '#]],Products[#All],4,FALSE)</f>
        <v>34.299999999999997</v>
      </c>
      <c r="P454" s="31">
        <f>Invoices[[#This Row],[Quantity]]*Invoices[[#This Row],[New Unit Proce ]]</f>
        <v>420</v>
      </c>
      <c r="Q454" s="31">
        <f>Invoices[[#This Row],[Quantity]]*Invoices[[#This Row],[Product Money ]]</f>
        <v>102.89999999999999</v>
      </c>
      <c r="R454" s="32">
        <f>Invoices[[#This Row],[Revenue]]-Invoices[[#This Row],[Cost]]</f>
        <v>317.10000000000002</v>
      </c>
      <c r="S454" s="40">
        <f>Invoices[[#This Row],[Profit]]/Invoices[[#This Row],[Revenue]]</f>
        <v>0.755</v>
      </c>
    </row>
    <row r="455" spans="1:19" x14ac:dyDescent="0.35">
      <c r="A455" s="18" t="s">
        <v>9</v>
      </c>
      <c r="B455" s="8">
        <v>22956</v>
      </c>
      <c r="C455" s="14">
        <v>41609</v>
      </c>
      <c r="D455" s="8">
        <v>103</v>
      </c>
      <c r="E455" s="9" t="s">
        <v>50</v>
      </c>
      <c r="F455" s="33" t="str">
        <f>VLOOKUP(Invoices[[#This Row],[Customer Name]],Customers[[#All],[Customer Name]:[Type]],2,)</f>
        <v>Florida</v>
      </c>
      <c r="G455" s="9" t="str">
        <f>VLOOKUP(Invoices[[#This Row],[Customer Name]],Customers[[#All],[Customer Name]:[Type]],3,)</f>
        <v>Financial</v>
      </c>
      <c r="H455" s="4" t="s">
        <v>98</v>
      </c>
      <c r="I455" s="36" t="str">
        <f>VLOOKUP(Invoices[[#This Row],[Part  '#]],Products[[#All],[Part Number]:[Product Line]],3,)</f>
        <v>Product</v>
      </c>
      <c r="J455" s="4" t="s">
        <v>99</v>
      </c>
      <c r="K455" s="4">
        <v>1</v>
      </c>
      <c r="L455" s="21">
        <v>350</v>
      </c>
      <c r="M455" s="29" cm="1">
        <f t="array" ref="M455">_xlfn.IFS(Invoices[[#This Row],[Document Number]]="Invoice", -Invoices[[#This Row],[Unit Price]], TRUE, Invoices[[#This Row],[Unit Price]])</f>
        <v>350</v>
      </c>
      <c r="N455" t="str" cm="1">
        <f t="array" ref="N455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455">
        <f>VLOOKUP(Invoices[[#This Row],[Part  '#]],Products[#All],4,FALSE)</f>
        <v>212.19</v>
      </c>
      <c r="P455" s="31">
        <f>Invoices[[#This Row],[Quantity]]*Invoices[[#This Row],[New Unit Proce ]]</f>
        <v>350</v>
      </c>
      <c r="Q455" s="31">
        <f>Invoices[[#This Row],[Quantity]]*Invoices[[#This Row],[Product Money ]]</f>
        <v>212.19</v>
      </c>
      <c r="R455" s="32">
        <f>Invoices[[#This Row],[Revenue]]-Invoices[[#This Row],[Cost]]</f>
        <v>137.81</v>
      </c>
      <c r="S455" s="40">
        <f>Invoices[[#This Row],[Profit]]/Invoices[[#This Row],[Revenue]]</f>
        <v>0.39374285714285717</v>
      </c>
    </row>
    <row r="456" spans="1:19" x14ac:dyDescent="0.35">
      <c r="A456" s="18" t="s">
        <v>9</v>
      </c>
      <c r="B456" s="8">
        <v>22957</v>
      </c>
      <c r="C456" s="14">
        <v>41609</v>
      </c>
      <c r="D456" s="8">
        <v>105</v>
      </c>
      <c r="E456" s="9" t="s">
        <v>60</v>
      </c>
      <c r="F456" s="33" t="str">
        <f>VLOOKUP(Invoices[[#This Row],[Customer Name]],Customers[[#All],[Customer Name]:[Type]],2,)</f>
        <v>South Carolina</v>
      </c>
      <c r="G456" s="9" t="str">
        <f>VLOOKUP(Invoices[[#This Row],[Customer Name]],Customers[[#All],[Customer Name]:[Type]],3,)</f>
        <v>Automotive</v>
      </c>
      <c r="H456" s="4" t="s">
        <v>16</v>
      </c>
      <c r="I456" s="36" t="str">
        <f>VLOOKUP(Invoices[[#This Row],[Part  '#]],Products[[#All],[Part Number]:[Product Line]],3,)</f>
        <v>Consumables</v>
      </c>
      <c r="J456" s="4" t="s">
        <v>17</v>
      </c>
      <c r="K456" s="4">
        <v>120</v>
      </c>
      <c r="L456" s="21">
        <v>24</v>
      </c>
      <c r="M456" s="29" cm="1">
        <f t="array" ref="M456">_xlfn.IFS(Invoices[[#This Row],[Document Number]]="Invoice", -Invoices[[#This Row],[Unit Price]], TRUE, Invoices[[#This Row],[Unit Price]])</f>
        <v>24</v>
      </c>
      <c r="N456" t="str" cm="1">
        <f t="array" ref="N456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56">
        <f>VLOOKUP(Invoices[[#This Row],[Part  '#]],Products[#All],4,FALSE)</f>
        <v>6.9</v>
      </c>
      <c r="P456" s="31">
        <f>Invoices[[#This Row],[Quantity]]*Invoices[[#This Row],[New Unit Proce ]]</f>
        <v>2880</v>
      </c>
      <c r="Q456" s="31">
        <f>Invoices[[#This Row],[Quantity]]*Invoices[[#This Row],[Product Money ]]</f>
        <v>828</v>
      </c>
      <c r="R456" s="32">
        <f>Invoices[[#This Row],[Revenue]]-Invoices[[#This Row],[Cost]]</f>
        <v>2052</v>
      </c>
      <c r="S456" s="40">
        <f>Invoices[[#This Row],[Profit]]/Invoices[[#This Row],[Revenue]]</f>
        <v>0.71250000000000002</v>
      </c>
    </row>
    <row r="457" spans="1:19" x14ac:dyDescent="0.35">
      <c r="A457" s="18" t="s">
        <v>9</v>
      </c>
      <c r="B457" s="8">
        <v>22957</v>
      </c>
      <c r="C457" s="14">
        <v>41609</v>
      </c>
      <c r="D457" s="8">
        <v>105</v>
      </c>
      <c r="E457" s="9" t="s">
        <v>60</v>
      </c>
      <c r="F457" s="33" t="str">
        <f>VLOOKUP(Invoices[[#This Row],[Customer Name]],Customers[[#All],[Customer Name]:[Type]],2,)</f>
        <v>South Carolina</v>
      </c>
      <c r="G457" s="9" t="str">
        <f>VLOOKUP(Invoices[[#This Row],[Customer Name]],Customers[[#All],[Customer Name]:[Type]],3,)</f>
        <v>Automotive</v>
      </c>
      <c r="H457" s="4" t="s">
        <v>13</v>
      </c>
      <c r="I457" s="36" t="str">
        <f>VLOOKUP(Invoices[[#This Row],[Part  '#]],Products[[#All],[Part Number]:[Product Line]],3,)</f>
        <v>Consumables</v>
      </c>
      <c r="J457" s="4" t="s">
        <v>14</v>
      </c>
      <c r="K457" s="4">
        <v>50</v>
      </c>
      <c r="L457" s="21">
        <v>70</v>
      </c>
      <c r="M457" s="29" cm="1">
        <f t="array" ref="M457">_xlfn.IFS(Invoices[[#This Row],[Document Number]]="Invoice", -Invoices[[#This Row],[Unit Price]], TRUE, Invoices[[#This Row],[Unit Price]])</f>
        <v>70</v>
      </c>
      <c r="N457" t="str" cm="1">
        <f t="array" ref="N457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57">
        <f>VLOOKUP(Invoices[[#This Row],[Part  '#]],Products[#All],4,FALSE)</f>
        <v>13.92</v>
      </c>
      <c r="P457" s="31">
        <f>Invoices[[#This Row],[Quantity]]*Invoices[[#This Row],[New Unit Proce ]]</f>
        <v>3500</v>
      </c>
      <c r="Q457" s="31">
        <f>Invoices[[#This Row],[Quantity]]*Invoices[[#This Row],[Product Money ]]</f>
        <v>696</v>
      </c>
      <c r="R457" s="32">
        <f>Invoices[[#This Row],[Revenue]]-Invoices[[#This Row],[Cost]]</f>
        <v>2804</v>
      </c>
      <c r="S457" s="40">
        <f>Invoices[[#This Row],[Profit]]/Invoices[[#This Row],[Revenue]]</f>
        <v>0.80114285714285716</v>
      </c>
    </row>
    <row r="458" spans="1:19" x14ac:dyDescent="0.35">
      <c r="A458" s="18" t="s">
        <v>9</v>
      </c>
      <c r="B458" s="8">
        <v>22958</v>
      </c>
      <c r="C458" s="14">
        <v>41609</v>
      </c>
      <c r="D458" s="8">
        <v>106</v>
      </c>
      <c r="E458" s="9" t="s">
        <v>10</v>
      </c>
      <c r="F458" s="33" t="str">
        <f>VLOOKUP(Invoices[[#This Row],[Customer Name]],Customers[[#All],[Customer Name]:[Type]],2,)</f>
        <v>Tennessee</v>
      </c>
      <c r="G458" s="9" t="str">
        <f>VLOOKUP(Invoices[[#This Row],[Customer Name]],Customers[[#All],[Customer Name]:[Type]],3,)</f>
        <v>Automotive</v>
      </c>
      <c r="H458" s="4" t="s">
        <v>11</v>
      </c>
      <c r="I458" s="36" t="str">
        <f>VLOOKUP(Invoices[[#This Row],[Part  '#]],Products[[#All],[Part Number]:[Product Line]],3,)</f>
        <v>Consumables</v>
      </c>
      <c r="J458" s="4" t="s">
        <v>12</v>
      </c>
      <c r="K458" s="4">
        <v>80</v>
      </c>
      <c r="L458" s="21">
        <v>18</v>
      </c>
      <c r="M458" s="29" cm="1">
        <f t="array" ref="M458">_xlfn.IFS(Invoices[[#This Row],[Document Number]]="Invoice", -Invoices[[#This Row],[Unit Price]], TRUE, Invoices[[#This Row],[Unit Price]])</f>
        <v>18</v>
      </c>
      <c r="N458" t="str" cm="1">
        <f t="array" ref="N458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58">
        <f>VLOOKUP(Invoices[[#This Row],[Part  '#]],Products[#All],4,FALSE)</f>
        <v>4.58</v>
      </c>
      <c r="P458" s="31">
        <f>Invoices[[#This Row],[Quantity]]*Invoices[[#This Row],[New Unit Proce ]]</f>
        <v>1440</v>
      </c>
      <c r="Q458" s="31">
        <f>Invoices[[#This Row],[Quantity]]*Invoices[[#This Row],[Product Money ]]</f>
        <v>366.4</v>
      </c>
      <c r="R458" s="32">
        <f>Invoices[[#This Row],[Revenue]]-Invoices[[#This Row],[Cost]]</f>
        <v>1073.5999999999999</v>
      </c>
      <c r="S458" s="40">
        <f>Invoices[[#This Row],[Profit]]/Invoices[[#This Row],[Revenue]]</f>
        <v>0.74555555555555553</v>
      </c>
    </row>
    <row r="459" spans="1:19" x14ac:dyDescent="0.35">
      <c r="A459" s="18" t="s">
        <v>9</v>
      </c>
      <c r="B459" s="8">
        <v>22958</v>
      </c>
      <c r="C459" s="14">
        <v>41609</v>
      </c>
      <c r="D459" s="8">
        <v>106</v>
      </c>
      <c r="E459" s="9" t="s">
        <v>10</v>
      </c>
      <c r="F459" s="33" t="str">
        <f>VLOOKUP(Invoices[[#This Row],[Customer Name]],Customers[[#All],[Customer Name]:[Type]],2,)</f>
        <v>Tennessee</v>
      </c>
      <c r="G459" s="9" t="str">
        <f>VLOOKUP(Invoices[[#This Row],[Customer Name]],Customers[[#All],[Customer Name]:[Type]],3,)</f>
        <v>Automotive</v>
      </c>
      <c r="H459" s="4" t="s">
        <v>13</v>
      </c>
      <c r="I459" s="36" t="str">
        <f>VLOOKUP(Invoices[[#This Row],[Part  '#]],Products[[#All],[Part Number]:[Product Line]],3,)</f>
        <v>Consumables</v>
      </c>
      <c r="J459" s="4" t="s">
        <v>14</v>
      </c>
      <c r="K459" s="4">
        <v>20</v>
      </c>
      <c r="L459" s="21">
        <v>70</v>
      </c>
      <c r="M459" s="29" cm="1">
        <f t="array" ref="M459">_xlfn.IFS(Invoices[[#This Row],[Document Number]]="Invoice", -Invoices[[#This Row],[Unit Price]], TRUE, Invoices[[#This Row],[Unit Price]])</f>
        <v>70</v>
      </c>
      <c r="N459" t="str" cm="1">
        <f t="array" ref="N459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59">
        <f>VLOOKUP(Invoices[[#This Row],[Part  '#]],Products[#All],4,FALSE)</f>
        <v>13.92</v>
      </c>
      <c r="P459" s="31">
        <f>Invoices[[#This Row],[Quantity]]*Invoices[[#This Row],[New Unit Proce ]]</f>
        <v>1400</v>
      </c>
      <c r="Q459" s="31">
        <f>Invoices[[#This Row],[Quantity]]*Invoices[[#This Row],[Product Money ]]</f>
        <v>278.39999999999998</v>
      </c>
      <c r="R459" s="32">
        <f>Invoices[[#This Row],[Revenue]]-Invoices[[#This Row],[Cost]]</f>
        <v>1121.5999999999999</v>
      </c>
      <c r="S459" s="40">
        <f>Invoices[[#This Row],[Profit]]/Invoices[[#This Row],[Revenue]]</f>
        <v>0.80114285714285705</v>
      </c>
    </row>
    <row r="460" spans="1:19" x14ac:dyDescent="0.35">
      <c r="A460" s="18" t="s">
        <v>9</v>
      </c>
      <c r="B460" s="8">
        <v>22959</v>
      </c>
      <c r="C460" s="14">
        <v>41609</v>
      </c>
      <c r="D460" s="8">
        <v>107</v>
      </c>
      <c r="E460" s="9" t="s">
        <v>15</v>
      </c>
      <c r="F460" s="33" t="str">
        <f>VLOOKUP(Invoices[[#This Row],[Customer Name]],Customers[[#All],[Customer Name]:[Type]],2,)</f>
        <v>Georgia</v>
      </c>
      <c r="G460" s="9" t="str">
        <f>VLOOKUP(Invoices[[#This Row],[Customer Name]],Customers[[#All],[Customer Name]:[Type]],3,)</f>
        <v>Financial</v>
      </c>
      <c r="H460" s="4" t="s">
        <v>16</v>
      </c>
      <c r="I460" s="36" t="str">
        <f>VLOOKUP(Invoices[[#This Row],[Part  '#]],Products[[#All],[Part Number]:[Product Line]],3,)</f>
        <v>Consumables</v>
      </c>
      <c r="J460" s="4" t="s">
        <v>17</v>
      </c>
      <c r="K460" s="4">
        <v>10</v>
      </c>
      <c r="L460" s="21">
        <v>30</v>
      </c>
      <c r="M460" s="29" cm="1">
        <f t="array" ref="M460">_xlfn.IFS(Invoices[[#This Row],[Document Number]]="Invoice", -Invoices[[#This Row],[Unit Price]], TRUE, Invoices[[#This Row],[Unit Price]])</f>
        <v>30</v>
      </c>
      <c r="N460" t="str" cm="1">
        <f t="array" ref="N460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60">
        <f>VLOOKUP(Invoices[[#This Row],[Part  '#]],Products[#All],4,FALSE)</f>
        <v>6.9</v>
      </c>
      <c r="P460" s="31">
        <f>Invoices[[#This Row],[Quantity]]*Invoices[[#This Row],[New Unit Proce ]]</f>
        <v>300</v>
      </c>
      <c r="Q460" s="31">
        <f>Invoices[[#This Row],[Quantity]]*Invoices[[#This Row],[Product Money ]]</f>
        <v>69</v>
      </c>
      <c r="R460" s="32">
        <f>Invoices[[#This Row],[Revenue]]-Invoices[[#This Row],[Cost]]</f>
        <v>231</v>
      </c>
      <c r="S460" s="40">
        <f>Invoices[[#This Row],[Profit]]/Invoices[[#This Row],[Revenue]]</f>
        <v>0.77</v>
      </c>
    </row>
    <row r="461" spans="1:19" x14ac:dyDescent="0.35">
      <c r="A461" s="18" t="s">
        <v>9</v>
      </c>
      <c r="B461" s="8">
        <v>22960</v>
      </c>
      <c r="C461" s="14">
        <v>41609</v>
      </c>
      <c r="D461" s="8">
        <v>107</v>
      </c>
      <c r="E461" s="9" t="s">
        <v>15</v>
      </c>
      <c r="F461" s="33" t="str">
        <f>VLOOKUP(Invoices[[#This Row],[Customer Name]],Customers[[#All],[Customer Name]:[Type]],2,)</f>
        <v>Georgia</v>
      </c>
      <c r="G461" s="9" t="str">
        <f>VLOOKUP(Invoices[[#This Row],[Customer Name]],Customers[[#All],[Customer Name]:[Type]],3,)</f>
        <v>Financial</v>
      </c>
      <c r="H461" s="4" t="s">
        <v>66</v>
      </c>
      <c r="I461" s="36" t="str">
        <f>VLOOKUP(Invoices[[#This Row],[Part  '#]],Products[[#All],[Part Number]:[Product Line]],3,)</f>
        <v>Consumables</v>
      </c>
      <c r="J461" s="4" t="s">
        <v>67</v>
      </c>
      <c r="K461" s="4">
        <v>1</v>
      </c>
      <c r="L461" s="21">
        <v>100</v>
      </c>
      <c r="M461" s="29" cm="1">
        <f t="array" ref="M461">_xlfn.IFS(Invoices[[#This Row],[Document Number]]="Invoice", -Invoices[[#This Row],[Unit Price]], TRUE, Invoices[[#This Row],[Unit Price]])</f>
        <v>100</v>
      </c>
      <c r="N461" t="str" cm="1">
        <f t="array" ref="N461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461">
        <f>VLOOKUP(Invoices[[#This Row],[Part  '#]],Products[#All],4,FALSE)</f>
        <v>27.17</v>
      </c>
      <c r="P461" s="31">
        <f>Invoices[[#This Row],[Quantity]]*Invoices[[#This Row],[New Unit Proce ]]</f>
        <v>100</v>
      </c>
      <c r="Q461" s="31">
        <f>Invoices[[#This Row],[Quantity]]*Invoices[[#This Row],[Product Money ]]</f>
        <v>27.17</v>
      </c>
      <c r="R461" s="32">
        <f>Invoices[[#This Row],[Revenue]]-Invoices[[#This Row],[Cost]]</f>
        <v>72.83</v>
      </c>
      <c r="S461" s="40">
        <f>Invoices[[#This Row],[Profit]]/Invoices[[#This Row],[Revenue]]</f>
        <v>0.72829999999999995</v>
      </c>
    </row>
    <row r="462" spans="1:19" x14ac:dyDescent="0.35">
      <c r="A462" s="18" t="s">
        <v>9</v>
      </c>
      <c r="B462" s="8">
        <v>22960</v>
      </c>
      <c r="C462" s="14">
        <v>41609</v>
      </c>
      <c r="D462" s="8">
        <v>107</v>
      </c>
      <c r="E462" s="9" t="s">
        <v>15</v>
      </c>
      <c r="F462" s="33" t="str">
        <f>VLOOKUP(Invoices[[#This Row],[Customer Name]],Customers[[#All],[Customer Name]:[Type]],2,)</f>
        <v>Georgia</v>
      </c>
      <c r="G462" s="9" t="str">
        <f>VLOOKUP(Invoices[[#This Row],[Customer Name]],Customers[[#All],[Customer Name]:[Type]],3,)</f>
        <v>Financial</v>
      </c>
      <c r="H462" s="4" t="s">
        <v>13</v>
      </c>
      <c r="I462" s="36" t="str">
        <f>VLOOKUP(Invoices[[#This Row],[Part  '#]],Products[[#All],[Part Number]:[Product Line]],3,)</f>
        <v>Consumables</v>
      </c>
      <c r="J462" s="4" t="s">
        <v>14</v>
      </c>
      <c r="K462" s="4">
        <v>2</v>
      </c>
      <c r="L462" s="21">
        <v>70</v>
      </c>
      <c r="M462" s="29" cm="1">
        <f t="array" ref="M462">_xlfn.IFS(Invoices[[#This Row],[Document Number]]="Invoice", -Invoices[[#This Row],[Unit Price]], TRUE, Invoices[[#This Row],[Unit Price]])</f>
        <v>70</v>
      </c>
      <c r="N462" t="str" cm="1">
        <f t="array" ref="N462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62">
        <f>VLOOKUP(Invoices[[#This Row],[Part  '#]],Products[#All],4,FALSE)</f>
        <v>13.92</v>
      </c>
      <c r="P462" s="31">
        <f>Invoices[[#This Row],[Quantity]]*Invoices[[#This Row],[New Unit Proce ]]</f>
        <v>140</v>
      </c>
      <c r="Q462" s="31">
        <f>Invoices[[#This Row],[Quantity]]*Invoices[[#This Row],[Product Money ]]</f>
        <v>27.84</v>
      </c>
      <c r="R462" s="32">
        <f>Invoices[[#This Row],[Revenue]]-Invoices[[#This Row],[Cost]]</f>
        <v>112.16</v>
      </c>
      <c r="S462" s="40">
        <f>Invoices[[#This Row],[Profit]]/Invoices[[#This Row],[Revenue]]</f>
        <v>0.80114285714285716</v>
      </c>
    </row>
    <row r="463" spans="1:19" x14ac:dyDescent="0.35">
      <c r="A463" s="18" t="s">
        <v>9</v>
      </c>
      <c r="B463" s="8">
        <v>22960</v>
      </c>
      <c r="C463" s="14">
        <v>41609</v>
      </c>
      <c r="D463" s="8">
        <v>107</v>
      </c>
      <c r="E463" s="9" t="s">
        <v>15</v>
      </c>
      <c r="F463" s="33" t="str">
        <f>VLOOKUP(Invoices[[#This Row],[Customer Name]],Customers[[#All],[Customer Name]:[Type]],2,)</f>
        <v>Georgia</v>
      </c>
      <c r="G463" s="9" t="str">
        <f>VLOOKUP(Invoices[[#This Row],[Customer Name]],Customers[[#All],[Customer Name]:[Type]],3,)</f>
        <v>Financial</v>
      </c>
      <c r="H463" s="4" t="s">
        <v>68</v>
      </c>
      <c r="I463" s="36" t="str">
        <f>VLOOKUP(Invoices[[#This Row],[Part  '#]],Products[[#All],[Part Number]:[Product Line]],3,)</f>
        <v>Consumables</v>
      </c>
      <c r="J463" s="4" t="s">
        <v>69</v>
      </c>
      <c r="K463" s="4">
        <v>1</v>
      </c>
      <c r="L463" s="21">
        <v>140</v>
      </c>
      <c r="M463" s="29" cm="1">
        <f t="array" ref="M463">_xlfn.IFS(Invoices[[#This Row],[Document Number]]="Invoice", -Invoices[[#This Row],[Unit Price]], TRUE, Invoices[[#This Row],[Unit Price]])</f>
        <v>140</v>
      </c>
      <c r="N463" t="str" cm="1">
        <f t="array" ref="N463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463">
        <f>VLOOKUP(Invoices[[#This Row],[Part  '#]],Products[#All],4,FALSE)</f>
        <v>34.299999999999997</v>
      </c>
      <c r="P463" s="31">
        <f>Invoices[[#This Row],[Quantity]]*Invoices[[#This Row],[New Unit Proce ]]</f>
        <v>140</v>
      </c>
      <c r="Q463" s="31">
        <f>Invoices[[#This Row],[Quantity]]*Invoices[[#This Row],[Product Money ]]</f>
        <v>34.299999999999997</v>
      </c>
      <c r="R463" s="32">
        <f>Invoices[[#This Row],[Revenue]]-Invoices[[#This Row],[Cost]]</f>
        <v>105.7</v>
      </c>
      <c r="S463" s="40">
        <f>Invoices[[#This Row],[Profit]]/Invoices[[#This Row],[Revenue]]</f>
        <v>0.755</v>
      </c>
    </row>
    <row r="464" spans="1:19" x14ac:dyDescent="0.35">
      <c r="A464" s="18" t="s">
        <v>9</v>
      </c>
      <c r="B464" s="8">
        <v>22961</v>
      </c>
      <c r="C464" s="14">
        <v>41609</v>
      </c>
      <c r="D464" s="8">
        <v>112</v>
      </c>
      <c r="E464" s="9" t="s">
        <v>19</v>
      </c>
      <c r="F464" s="33" t="str">
        <f>VLOOKUP(Invoices[[#This Row],[Customer Name]],Customers[[#All],[Customer Name]:[Type]],2,)</f>
        <v>Georgia</v>
      </c>
      <c r="G464" s="9" t="str">
        <f>VLOOKUP(Invoices[[#This Row],[Customer Name]],Customers[[#All],[Customer Name]:[Type]],3,)</f>
        <v>Financial</v>
      </c>
      <c r="H464" s="4" t="s">
        <v>16</v>
      </c>
      <c r="I464" s="36" t="str">
        <f>VLOOKUP(Invoices[[#This Row],[Part  '#]],Products[[#All],[Part Number]:[Product Line]],3,)</f>
        <v>Consumables</v>
      </c>
      <c r="J464" s="4" t="s">
        <v>17</v>
      </c>
      <c r="K464" s="4">
        <v>5</v>
      </c>
      <c r="L464" s="21">
        <v>30</v>
      </c>
      <c r="M464" s="29" cm="1">
        <f t="array" ref="M464">_xlfn.IFS(Invoices[[#This Row],[Document Number]]="Invoice", -Invoices[[#This Row],[Unit Price]], TRUE, Invoices[[#This Row],[Unit Price]])</f>
        <v>30</v>
      </c>
      <c r="N464" t="str" cm="1">
        <f t="array" ref="N464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64">
        <f>VLOOKUP(Invoices[[#This Row],[Part  '#]],Products[#All],4,FALSE)</f>
        <v>6.9</v>
      </c>
      <c r="P464" s="31">
        <f>Invoices[[#This Row],[Quantity]]*Invoices[[#This Row],[New Unit Proce ]]</f>
        <v>150</v>
      </c>
      <c r="Q464" s="31">
        <f>Invoices[[#This Row],[Quantity]]*Invoices[[#This Row],[Product Money ]]</f>
        <v>34.5</v>
      </c>
      <c r="R464" s="32">
        <f>Invoices[[#This Row],[Revenue]]-Invoices[[#This Row],[Cost]]</f>
        <v>115.5</v>
      </c>
      <c r="S464" s="40">
        <f>Invoices[[#This Row],[Profit]]/Invoices[[#This Row],[Revenue]]</f>
        <v>0.77</v>
      </c>
    </row>
    <row r="465" spans="1:19" x14ac:dyDescent="0.35">
      <c r="A465" s="18" t="s">
        <v>9</v>
      </c>
      <c r="B465" s="8">
        <v>22961</v>
      </c>
      <c r="C465" s="14">
        <v>41609</v>
      </c>
      <c r="D465" s="8">
        <v>112</v>
      </c>
      <c r="E465" s="9" t="s">
        <v>19</v>
      </c>
      <c r="F465" s="33" t="str">
        <f>VLOOKUP(Invoices[[#This Row],[Customer Name]],Customers[[#All],[Customer Name]:[Type]],2,)</f>
        <v>Georgia</v>
      </c>
      <c r="G465" s="9" t="str">
        <f>VLOOKUP(Invoices[[#This Row],[Customer Name]],Customers[[#All],[Customer Name]:[Type]],3,)</f>
        <v>Financial</v>
      </c>
      <c r="H465" s="4" t="s">
        <v>13</v>
      </c>
      <c r="I465" s="36" t="str">
        <f>VLOOKUP(Invoices[[#This Row],[Part  '#]],Products[[#All],[Part Number]:[Product Line]],3,)</f>
        <v>Consumables</v>
      </c>
      <c r="J465" s="4" t="s">
        <v>14</v>
      </c>
      <c r="K465" s="4">
        <v>5</v>
      </c>
      <c r="L465" s="21">
        <v>70</v>
      </c>
      <c r="M465" s="29" cm="1">
        <f t="array" ref="M465">_xlfn.IFS(Invoices[[#This Row],[Document Number]]="Invoice", -Invoices[[#This Row],[Unit Price]], TRUE, Invoices[[#This Row],[Unit Price]])</f>
        <v>70</v>
      </c>
      <c r="N465" t="str" cm="1">
        <f t="array" ref="N465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65">
        <f>VLOOKUP(Invoices[[#This Row],[Part  '#]],Products[#All],4,FALSE)</f>
        <v>13.92</v>
      </c>
      <c r="P465" s="31">
        <f>Invoices[[#This Row],[Quantity]]*Invoices[[#This Row],[New Unit Proce ]]</f>
        <v>350</v>
      </c>
      <c r="Q465" s="31">
        <f>Invoices[[#This Row],[Quantity]]*Invoices[[#This Row],[Product Money ]]</f>
        <v>69.599999999999994</v>
      </c>
      <c r="R465" s="32">
        <f>Invoices[[#This Row],[Revenue]]-Invoices[[#This Row],[Cost]]</f>
        <v>280.39999999999998</v>
      </c>
      <c r="S465" s="40">
        <f>Invoices[[#This Row],[Profit]]/Invoices[[#This Row],[Revenue]]</f>
        <v>0.80114285714285705</v>
      </c>
    </row>
    <row r="466" spans="1:19" x14ac:dyDescent="0.35">
      <c r="A466" s="18" t="s">
        <v>9</v>
      </c>
      <c r="B466" s="8">
        <v>22962</v>
      </c>
      <c r="C466" s="14">
        <v>41609</v>
      </c>
      <c r="D466" s="8">
        <v>113</v>
      </c>
      <c r="E466" s="9" t="s">
        <v>31</v>
      </c>
      <c r="F466" s="33" t="str">
        <f>VLOOKUP(Invoices[[#This Row],[Customer Name]],Customers[[#All],[Customer Name]:[Type]],2,)</f>
        <v>Georgia</v>
      </c>
      <c r="G466" s="9" t="str">
        <f>VLOOKUP(Invoices[[#This Row],[Customer Name]],Customers[[#All],[Customer Name]:[Type]],3,)</f>
        <v>Financial</v>
      </c>
      <c r="H466" s="4" t="s">
        <v>16</v>
      </c>
      <c r="I466" s="36" t="str">
        <f>VLOOKUP(Invoices[[#This Row],[Part  '#]],Products[[#All],[Part Number]:[Product Line]],3,)</f>
        <v>Consumables</v>
      </c>
      <c r="J466" s="4" t="s">
        <v>17</v>
      </c>
      <c r="K466" s="4">
        <v>250</v>
      </c>
      <c r="L466" s="21">
        <v>24</v>
      </c>
      <c r="M466" s="29" cm="1">
        <f t="array" ref="M466">_xlfn.IFS(Invoices[[#This Row],[Document Number]]="Invoice", -Invoices[[#This Row],[Unit Price]], TRUE, Invoices[[#This Row],[Unit Price]])</f>
        <v>24</v>
      </c>
      <c r="N466" t="str" cm="1">
        <f t="array" ref="N466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66">
        <f>VLOOKUP(Invoices[[#This Row],[Part  '#]],Products[#All],4,FALSE)</f>
        <v>6.9</v>
      </c>
      <c r="P466" s="31">
        <f>Invoices[[#This Row],[Quantity]]*Invoices[[#This Row],[New Unit Proce ]]</f>
        <v>6000</v>
      </c>
      <c r="Q466" s="31">
        <f>Invoices[[#This Row],[Quantity]]*Invoices[[#This Row],[Product Money ]]</f>
        <v>1725</v>
      </c>
      <c r="R466" s="32">
        <f>Invoices[[#This Row],[Revenue]]-Invoices[[#This Row],[Cost]]</f>
        <v>4275</v>
      </c>
      <c r="S466" s="40">
        <f>Invoices[[#This Row],[Profit]]/Invoices[[#This Row],[Revenue]]</f>
        <v>0.71250000000000002</v>
      </c>
    </row>
    <row r="467" spans="1:19" x14ac:dyDescent="0.35">
      <c r="A467" s="18" t="s">
        <v>9</v>
      </c>
      <c r="B467" s="8">
        <v>22962</v>
      </c>
      <c r="C467" s="14">
        <v>41609</v>
      </c>
      <c r="D467" s="8">
        <v>113</v>
      </c>
      <c r="E467" s="9" t="s">
        <v>31</v>
      </c>
      <c r="F467" s="33" t="str">
        <f>VLOOKUP(Invoices[[#This Row],[Customer Name]],Customers[[#All],[Customer Name]:[Type]],2,)</f>
        <v>Georgia</v>
      </c>
      <c r="G467" s="9" t="str">
        <f>VLOOKUP(Invoices[[#This Row],[Customer Name]],Customers[[#All],[Customer Name]:[Type]],3,)</f>
        <v>Financial</v>
      </c>
      <c r="H467" s="4" t="s">
        <v>13</v>
      </c>
      <c r="I467" s="36" t="str">
        <f>VLOOKUP(Invoices[[#This Row],[Part  '#]],Products[[#All],[Part Number]:[Product Line]],3,)</f>
        <v>Consumables</v>
      </c>
      <c r="J467" s="4" t="s">
        <v>14</v>
      </c>
      <c r="K467" s="4">
        <v>50</v>
      </c>
      <c r="L467" s="21">
        <v>70</v>
      </c>
      <c r="M467" s="29" cm="1">
        <f t="array" ref="M467">_xlfn.IFS(Invoices[[#This Row],[Document Number]]="Invoice", -Invoices[[#This Row],[Unit Price]], TRUE, Invoices[[#This Row],[Unit Price]])</f>
        <v>70</v>
      </c>
      <c r="N467" t="str" cm="1">
        <f t="array" ref="N467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67">
        <f>VLOOKUP(Invoices[[#This Row],[Part  '#]],Products[#All],4,FALSE)</f>
        <v>13.92</v>
      </c>
      <c r="P467" s="31">
        <f>Invoices[[#This Row],[Quantity]]*Invoices[[#This Row],[New Unit Proce ]]</f>
        <v>3500</v>
      </c>
      <c r="Q467" s="31">
        <f>Invoices[[#This Row],[Quantity]]*Invoices[[#This Row],[Product Money ]]</f>
        <v>696</v>
      </c>
      <c r="R467" s="32">
        <f>Invoices[[#This Row],[Revenue]]-Invoices[[#This Row],[Cost]]</f>
        <v>2804</v>
      </c>
      <c r="S467" s="40">
        <f>Invoices[[#This Row],[Profit]]/Invoices[[#This Row],[Revenue]]</f>
        <v>0.80114285714285716</v>
      </c>
    </row>
    <row r="468" spans="1:19" x14ac:dyDescent="0.35">
      <c r="A468" s="18" t="s">
        <v>9</v>
      </c>
      <c r="B468" s="8">
        <v>22962</v>
      </c>
      <c r="C468" s="14">
        <v>41609</v>
      </c>
      <c r="D468" s="8">
        <v>113</v>
      </c>
      <c r="E468" s="9" t="s">
        <v>31</v>
      </c>
      <c r="F468" s="33" t="str">
        <f>VLOOKUP(Invoices[[#This Row],[Customer Name]],Customers[[#All],[Customer Name]:[Type]],2,)</f>
        <v>Georgia</v>
      </c>
      <c r="G468" s="9" t="str">
        <f>VLOOKUP(Invoices[[#This Row],[Customer Name]],Customers[[#All],[Customer Name]:[Type]],3,)</f>
        <v>Financial</v>
      </c>
      <c r="H468" s="4" t="s">
        <v>29</v>
      </c>
      <c r="I468" s="36" t="str">
        <f>VLOOKUP(Invoices[[#This Row],[Part  '#]],Products[[#All],[Part Number]:[Product Line]],3,)</f>
        <v>Accessories</v>
      </c>
      <c r="J468" s="4" t="s">
        <v>30</v>
      </c>
      <c r="K468" s="4">
        <v>2</v>
      </c>
      <c r="L468" s="21">
        <v>250</v>
      </c>
      <c r="M468" s="29" cm="1">
        <f t="array" ref="M468">_xlfn.IFS(Invoices[[#This Row],[Document Number]]="Invoice", -Invoices[[#This Row],[Unit Price]], TRUE, Invoices[[#This Row],[Unit Price]])</f>
        <v>250</v>
      </c>
      <c r="N468" t="str" cm="1">
        <f t="array" ref="N468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468">
        <f>VLOOKUP(Invoices[[#This Row],[Part  '#]],Products[#All],4,FALSE)</f>
        <v>89.7</v>
      </c>
      <c r="P468" s="31">
        <f>Invoices[[#This Row],[Quantity]]*Invoices[[#This Row],[New Unit Proce ]]</f>
        <v>500</v>
      </c>
      <c r="Q468" s="31">
        <f>Invoices[[#This Row],[Quantity]]*Invoices[[#This Row],[Product Money ]]</f>
        <v>179.4</v>
      </c>
      <c r="R468" s="32">
        <f>Invoices[[#This Row],[Revenue]]-Invoices[[#This Row],[Cost]]</f>
        <v>320.60000000000002</v>
      </c>
      <c r="S468" s="40">
        <f>Invoices[[#This Row],[Profit]]/Invoices[[#This Row],[Revenue]]</f>
        <v>0.64119999999999999</v>
      </c>
    </row>
    <row r="469" spans="1:19" x14ac:dyDescent="0.35">
      <c r="A469" s="18" t="s">
        <v>9</v>
      </c>
      <c r="B469" s="8">
        <v>22963</v>
      </c>
      <c r="C469" s="14">
        <v>41609</v>
      </c>
      <c r="D469" s="8">
        <v>114</v>
      </c>
      <c r="E469" s="9" t="s">
        <v>61</v>
      </c>
      <c r="F469" s="33" t="str">
        <f>VLOOKUP(Invoices[[#This Row],[Customer Name]],Customers[[#All],[Customer Name]:[Type]],2,)</f>
        <v>North Carolina</v>
      </c>
      <c r="G469" s="9" t="str">
        <f>VLOOKUP(Invoices[[#This Row],[Customer Name]],Customers[[#All],[Customer Name]:[Type]],3,)</f>
        <v>Automotive</v>
      </c>
      <c r="H469" s="4" t="s">
        <v>66</v>
      </c>
      <c r="I469" s="36" t="str">
        <f>VLOOKUP(Invoices[[#This Row],[Part  '#]],Products[[#All],[Part Number]:[Product Line]],3,)</f>
        <v>Consumables</v>
      </c>
      <c r="J469" s="4" t="s">
        <v>67</v>
      </c>
      <c r="K469" s="4">
        <v>3</v>
      </c>
      <c r="L469" s="21">
        <v>100</v>
      </c>
      <c r="M469" s="29" cm="1">
        <f t="array" ref="M469">_xlfn.IFS(Invoices[[#This Row],[Document Number]]="Invoice", -Invoices[[#This Row],[Unit Price]], TRUE, Invoices[[#This Row],[Unit Price]])</f>
        <v>100</v>
      </c>
      <c r="N469" t="str" cm="1">
        <f t="array" ref="N469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469">
        <f>VLOOKUP(Invoices[[#This Row],[Part  '#]],Products[#All],4,FALSE)</f>
        <v>27.17</v>
      </c>
      <c r="P469" s="31">
        <f>Invoices[[#This Row],[Quantity]]*Invoices[[#This Row],[New Unit Proce ]]</f>
        <v>300</v>
      </c>
      <c r="Q469" s="31">
        <f>Invoices[[#This Row],[Quantity]]*Invoices[[#This Row],[Product Money ]]</f>
        <v>81.510000000000005</v>
      </c>
      <c r="R469" s="32">
        <f>Invoices[[#This Row],[Revenue]]-Invoices[[#This Row],[Cost]]</f>
        <v>218.49</v>
      </c>
      <c r="S469" s="40">
        <f>Invoices[[#This Row],[Profit]]/Invoices[[#This Row],[Revenue]]</f>
        <v>0.72830000000000006</v>
      </c>
    </row>
    <row r="470" spans="1:19" x14ac:dyDescent="0.35">
      <c r="A470" s="18" t="s">
        <v>9</v>
      </c>
      <c r="B470" s="8">
        <v>22963</v>
      </c>
      <c r="C470" s="14">
        <v>41609</v>
      </c>
      <c r="D470" s="8">
        <v>114</v>
      </c>
      <c r="E470" s="9" t="s">
        <v>61</v>
      </c>
      <c r="F470" s="33" t="str">
        <f>VLOOKUP(Invoices[[#This Row],[Customer Name]],Customers[[#All],[Customer Name]:[Type]],2,)</f>
        <v>North Carolina</v>
      </c>
      <c r="G470" s="9" t="str">
        <f>VLOOKUP(Invoices[[#This Row],[Customer Name]],Customers[[#All],[Customer Name]:[Type]],3,)</f>
        <v>Automotive</v>
      </c>
      <c r="H470" s="4" t="s">
        <v>68</v>
      </c>
      <c r="I470" s="36" t="str">
        <f>VLOOKUP(Invoices[[#This Row],[Part  '#]],Products[[#All],[Part Number]:[Product Line]],3,)</f>
        <v>Consumables</v>
      </c>
      <c r="J470" s="4" t="s">
        <v>69</v>
      </c>
      <c r="K470" s="4">
        <v>2</v>
      </c>
      <c r="L470" s="21">
        <v>140</v>
      </c>
      <c r="M470" s="29" cm="1">
        <f t="array" ref="M470">_xlfn.IFS(Invoices[[#This Row],[Document Number]]="Invoice", -Invoices[[#This Row],[Unit Price]], TRUE, Invoices[[#This Row],[Unit Price]])</f>
        <v>140</v>
      </c>
      <c r="N470" t="str" cm="1">
        <f t="array" ref="N470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470">
        <f>VLOOKUP(Invoices[[#This Row],[Part  '#]],Products[#All],4,FALSE)</f>
        <v>34.299999999999997</v>
      </c>
      <c r="P470" s="31">
        <f>Invoices[[#This Row],[Quantity]]*Invoices[[#This Row],[New Unit Proce ]]</f>
        <v>280</v>
      </c>
      <c r="Q470" s="31">
        <f>Invoices[[#This Row],[Quantity]]*Invoices[[#This Row],[Product Money ]]</f>
        <v>68.599999999999994</v>
      </c>
      <c r="R470" s="32">
        <f>Invoices[[#This Row],[Revenue]]-Invoices[[#This Row],[Cost]]</f>
        <v>211.4</v>
      </c>
      <c r="S470" s="40">
        <f>Invoices[[#This Row],[Profit]]/Invoices[[#This Row],[Revenue]]</f>
        <v>0.755</v>
      </c>
    </row>
    <row r="471" spans="1:19" x14ac:dyDescent="0.35">
      <c r="A471" s="18" t="s">
        <v>9</v>
      </c>
      <c r="B471" s="8">
        <v>22963</v>
      </c>
      <c r="C471" s="14">
        <v>41609</v>
      </c>
      <c r="D471" s="8">
        <v>114</v>
      </c>
      <c r="E471" s="9" t="s">
        <v>61</v>
      </c>
      <c r="F471" s="33" t="str">
        <f>VLOOKUP(Invoices[[#This Row],[Customer Name]],Customers[[#All],[Customer Name]:[Type]],2,)</f>
        <v>North Carolina</v>
      </c>
      <c r="G471" s="9" t="str">
        <f>VLOOKUP(Invoices[[#This Row],[Customer Name]],Customers[[#All],[Customer Name]:[Type]],3,)</f>
        <v>Automotive</v>
      </c>
      <c r="H471" s="4" t="s">
        <v>70</v>
      </c>
      <c r="I471" s="36" t="str">
        <f>VLOOKUP(Invoices[[#This Row],[Part  '#]],Products[[#All],[Part Number]:[Product Line]],3,)</f>
        <v>Consumables</v>
      </c>
      <c r="J471" s="4" t="s">
        <v>71</v>
      </c>
      <c r="K471" s="4">
        <v>16</v>
      </c>
      <c r="L471" s="21">
        <v>25</v>
      </c>
      <c r="M471" s="29" cm="1">
        <f t="array" ref="M471">_xlfn.IFS(Invoices[[#This Row],[Document Number]]="Invoice", -Invoices[[#This Row],[Unit Price]], TRUE, Invoices[[#This Row],[Unit Price]])</f>
        <v>25</v>
      </c>
      <c r="N471" t="str" cm="1">
        <f t="array" ref="N471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71">
        <f>VLOOKUP(Invoices[[#This Row],[Part  '#]],Products[#All],4,FALSE)</f>
        <v>5.16</v>
      </c>
      <c r="P471" s="31">
        <f>Invoices[[#This Row],[Quantity]]*Invoices[[#This Row],[New Unit Proce ]]</f>
        <v>400</v>
      </c>
      <c r="Q471" s="31">
        <f>Invoices[[#This Row],[Quantity]]*Invoices[[#This Row],[Product Money ]]</f>
        <v>82.56</v>
      </c>
      <c r="R471" s="32">
        <f>Invoices[[#This Row],[Revenue]]-Invoices[[#This Row],[Cost]]</f>
        <v>317.44</v>
      </c>
      <c r="S471" s="40">
        <f>Invoices[[#This Row],[Profit]]/Invoices[[#This Row],[Revenue]]</f>
        <v>0.79359999999999997</v>
      </c>
    </row>
    <row r="472" spans="1:19" x14ac:dyDescent="0.35">
      <c r="A472" s="18" t="s">
        <v>9</v>
      </c>
      <c r="B472" s="8">
        <v>22963</v>
      </c>
      <c r="C472" s="14">
        <v>41609</v>
      </c>
      <c r="D472" s="8">
        <v>114</v>
      </c>
      <c r="E472" s="9" t="s">
        <v>61</v>
      </c>
      <c r="F472" s="33" t="str">
        <f>VLOOKUP(Invoices[[#This Row],[Customer Name]],Customers[[#All],[Customer Name]:[Type]],2,)</f>
        <v>North Carolina</v>
      </c>
      <c r="G472" s="9" t="str">
        <f>VLOOKUP(Invoices[[#This Row],[Customer Name]],Customers[[#All],[Customer Name]:[Type]],3,)</f>
        <v>Automotive</v>
      </c>
      <c r="H472" s="4" t="s">
        <v>58</v>
      </c>
      <c r="I472" s="36" t="str">
        <f>VLOOKUP(Invoices[[#This Row],[Part  '#]],Products[[#All],[Part Number]:[Product Line]],3,)</f>
        <v>Consumables</v>
      </c>
      <c r="J472" s="4" t="s">
        <v>59</v>
      </c>
      <c r="K472" s="4">
        <v>21</v>
      </c>
      <c r="L472" s="21">
        <v>24</v>
      </c>
      <c r="M472" s="29" cm="1">
        <f t="array" ref="M472">_xlfn.IFS(Invoices[[#This Row],[Document Number]]="Invoice", -Invoices[[#This Row],[Unit Price]], TRUE, Invoices[[#This Row],[Unit Price]])</f>
        <v>24</v>
      </c>
      <c r="N472" t="str" cm="1">
        <f t="array" ref="N472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72">
        <f>VLOOKUP(Invoices[[#This Row],[Part  '#]],Products[#All],4,FALSE)</f>
        <v>7.09</v>
      </c>
      <c r="P472" s="31">
        <f>Invoices[[#This Row],[Quantity]]*Invoices[[#This Row],[New Unit Proce ]]</f>
        <v>504</v>
      </c>
      <c r="Q472" s="31">
        <f>Invoices[[#This Row],[Quantity]]*Invoices[[#This Row],[Product Money ]]</f>
        <v>148.88999999999999</v>
      </c>
      <c r="R472" s="32">
        <f>Invoices[[#This Row],[Revenue]]-Invoices[[#This Row],[Cost]]</f>
        <v>355.11</v>
      </c>
      <c r="S472" s="40">
        <f>Invoices[[#This Row],[Profit]]/Invoices[[#This Row],[Revenue]]</f>
        <v>0.70458333333333334</v>
      </c>
    </row>
    <row r="473" spans="1:19" x14ac:dyDescent="0.35">
      <c r="A473" s="18" t="s">
        <v>9</v>
      </c>
      <c r="B473" s="8">
        <v>22963</v>
      </c>
      <c r="C473" s="14">
        <v>41609</v>
      </c>
      <c r="D473" s="8">
        <v>114</v>
      </c>
      <c r="E473" s="9" t="s">
        <v>61</v>
      </c>
      <c r="F473" s="33" t="str">
        <f>VLOOKUP(Invoices[[#This Row],[Customer Name]],Customers[[#All],[Customer Name]:[Type]],2,)</f>
        <v>North Carolina</v>
      </c>
      <c r="G473" s="9" t="str">
        <f>VLOOKUP(Invoices[[#This Row],[Customer Name]],Customers[[#All],[Customer Name]:[Type]],3,)</f>
        <v>Automotive</v>
      </c>
      <c r="H473" s="4" t="s">
        <v>88</v>
      </c>
      <c r="I473" s="36" t="str">
        <f>VLOOKUP(Invoices[[#This Row],[Part  '#]],Products[[#All],[Part Number]:[Product Line]],3,)</f>
        <v>Accessories</v>
      </c>
      <c r="J473" s="4" t="s">
        <v>89</v>
      </c>
      <c r="K473" s="4">
        <v>1</v>
      </c>
      <c r="L473" s="21">
        <v>250</v>
      </c>
      <c r="M473" s="29" cm="1">
        <f t="array" ref="M473">_xlfn.IFS(Invoices[[#This Row],[Document Number]]="Invoice", -Invoices[[#This Row],[Unit Price]], TRUE, Invoices[[#This Row],[Unit Price]])</f>
        <v>250</v>
      </c>
      <c r="N473" t="str" cm="1">
        <f t="array" ref="N473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473">
        <f>VLOOKUP(Invoices[[#This Row],[Part  '#]],Products[#All],4,FALSE)</f>
        <v>93.81</v>
      </c>
      <c r="P473" s="31">
        <f>Invoices[[#This Row],[Quantity]]*Invoices[[#This Row],[New Unit Proce ]]</f>
        <v>250</v>
      </c>
      <c r="Q473" s="31">
        <f>Invoices[[#This Row],[Quantity]]*Invoices[[#This Row],[Product Money ]]</f>
        <v>93.81</v>
      </c>
      <c r="R473" s="32">
        <f>Invoices[[#This Row],[Revenue]]-Invoices[[#This Row],[Cost]]</f>
        <v>156.19</v>
      </c>
      <c r="S473" s="40">
        <f>Invoices[[#This Row],[Profit]]/Invoices[[#This Row],[Revenue]]</f>
        <v>0.62475999999999998</v>
      </c>
    </row>
    <row r="474" spans="1:19" x14ac:dyDescent="0.35">
      <c r="A474" s="18" t="s">
        <v>9</v>
      </c>
      <c r="B474" s="8">
        <v>22964</v>
      </c>
      <c r="C474" s="14">
        <v>41609</v>
      </c>
      <c r="D474" s="8">
        <v>115</v>
      </c>
      <c r="E474" s="9" t="s">
        <v>48</v>
      </c>
      <c r="F474" s="33" t="str">
        <f>VLOOKUP(Invoices[[#This Row],[Customer Name]],Customers[[#All],[Customer Name]:[Type]],2,)</f>
        <v>Tennessee</v>
      </c>
      <c r="G474" s="9" t="str">
        <f>VLOOKUP(Invoices[[#This Row],[Customer Name]],Customers[[#All],[Customer Name]:[Type]],3,)</f>
        <v>Automotive</v>
      </c>
      <c r="H474" s="4" t="s">
        <v>54</v>
      </c>
      <c r="I474" s="36" t="str">
        <f>VLOOKUP(Invoices[[#This Row],[Part  '#]],Products[[#All],[Part Number]:[Product Line]],3,)</f>
        <v>Product</v>
      </c>
      <c r="J474" s="4" t="s">
        <v>55</v>
      </c>
      <c r="K474" s="4">
        <v>2</v>
      </c>
      <c r="L474" s="21">
        <v>2400</v>
      </c>
      <c r="M474" s="29" cm="1">
        <f t="array" ref="M474">_xlfn.IFS(Invoices[[#This Row],[Document Number]]="Invoice", -Invoices[[#This Row],[Unit Price]], TRUE, Invoices[[#This Row],[Unit Price]])</f>
        <v>2400</v>
      </c>
      <c r="N474" t="str" cm="1">
        <f t="array" ref="N474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474">
        <f>VLOOKUP(Invoices[[#This Row],[Part  '#]],Products[#All],4,FALSE)</f>
        <v>1320.2</v>
      </c>
      <c r="P474" s="31">
        <f>Invoices[[#This Row],[Quantity]]*Invoices[[#This Row],[New Unit Proce ]]</f>
        <v>4800</v>
      </c>
      <c r="Q474" s="31">
        <f>Invoices[[#This Row],[Quantity]]*Invoices[[#This Row],[Product Money ]]</f>
        <v>2640.4</v>
      </c>
      <c r="R474" s="32">
        <f>Invoices[[#This Row],[Revenue]]-Invoices[[#This Row],[Cost]]</f>
        <v>2159.6</v>
      </c>
      <c r="S474" s="40">
        <f>Invoices[[#This Row],[Profit]]/Invoices[[#This Row],[Revenue]]</f>
        <v>0.44991666666666663</v>
      </c>
    </row>
    <row r="475" spans="1:19" x14ac:dyDescent="0.35">
      <c r="A475" s="18" t="s">
        <v>9</v>
      </c>
      <c r="B475" s="8">
        <v>22965</v>
      </c>
      <c r="C475" s="14">
        <v>41609</v>
      </c>
      <c r="D475" s="8">
        <v>115</v>
      </c>
      <c r="E475" s="9" t="s">
        <v>48</v>
      </c>
      <c r="F475" s="33" t="str">
        <f>VLOOKUP(Invoices[[#This Row],[Customer Name]],Customers[[#All],[Customer Name]:[Type]],2,)</f>
        <v>Tennessee</v>
      </c>
      <c r="G475" s="9" t="str">
        <f>VLOOKUP(Invoices[[#This Row],[Customer Name]],Customers[[#All],[Customer Name]:[Type]],3,)</f>
        <v>Automotive</v>
      </c>
      <c r="H475" s="4" t="s">
        <v>44</v>
      </c>
      <c r="I475" s="36" t="str">
        <f>VLOOKUP(Invoices[[#This Row],[Part  '#]],Products[[#All],[Part Number]:[Product Line]],3,)</f>
        <v>Consumables</v>
      </c>
      <c r="J475" s="4" t="s">
        <v>45</v>
      </c>
      <c r="K475" s="4">
        <v>20</v>
      </c>
      <c r="L475" s="21">
        <v>35</v>
      </c>
      <c r="M475" s="29" cm="1">
        <f t="array" ref="M475">_xlfn.IFS(Invoices[[#This Row],[Document Number]]="Invoice", -Invoices[[#This Row],[Unit Price]], TRUE, Invoices[[#This Row],[Unit Price]])</f>
        <v>35</v>
      </c>
      <c r="N475" t="str" cm="1">
        <f t="array" ref="N475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75">
        <f>VLOOKUP(Invoices[[#This Row],[Part  '#]],Products[#All],4,FALSE)</f>
        <v>6.37</v>
      </c>
      <c r="P475" s="31">
        <f>Invoices[[#This Row],[Quantity]]*Invoices[[#This Row],[New Unit Proce ]]</f>
        <v>700</v>
      </c>
      <c r="Q475" s="31">
        <f>Invoices[[#This Row],[Quantity]]*Invoices[[#This Row],[Product Money ]]</f>
        <v>127.4</v>
      </c>
      <c r="R475" s="32">
        <f>Invoices[[#This Row],[Revenue]]-Invoices[[#This Row],[Cost]]</f>
        <v>572.6</v>
      </c>
      <c r="S475" s="40">
        <f>Invoices[[#This Row],[Profit]]/Invoices[[#This Row],[Revenue]]</f>
        <v>0.81800000000000006</v>
      </c>
    </row>
    <row r="476" spans="1:19" x14ac:dyDescent="0.35">
      <c r="A476" s="18" t="s">
        <v>9</v>
      </c>
      <c r="B476" s="8">
        <v>22965</v>
      </c>
      <c r="C476" s="14">
        <v>41609</v>
      </c>
      <c r="D476" s="8">
        <v>115</v>
      </c>
      <c r="E476" s="9" t="s">
        <v>48</v>
      </c>
      <c r="F476" s="33" t="str">
        <f>VLOOKUP(Invoices[[#This Row],[Customer Name]],Customers[[#All],[Customer Name]:[Type]],2,)</f>
        <v>Tennessee</v>
      </c>
      <c r="G476" s="9" t="str">
        <f>VLOOKUP(Invoices[[#This Row],[Customer Name]],Customers[[#All],[Customer Name]:[Type]],3,)</f>
        <v>Automotive</v>
      </c>
      <c r="H476" s="4" t="s">
        <v>64</v>
      </c>
      <c r="I476" s="36" t="str">
        <f>VLOOKUP(Invoices[[#This Row],[Part  '#]],Products[[#All],[Part Number]:[Product Line]],3,)</f>
        <v>Accessories</v>
      </c>
      <c r="J476" s="4" t="s">
        <v>65</v>
      </c>
      <c r="K476" s="4">
        <v>2</v>
      </c>
      <c r="L476" s="21">
        <v>30</v>
      </c>
      <c r="M476" s="29" cm="1">
        <f t="array" ref="M476">_xlfn.IFS(Invoices[[#This Row],[Document Number]]="Invoice", -Invoices[[#This Row],[Unit Price]], TRUE, Invoices[[#This Row],[Unit Price]])</f>
        <v>30</v>
      </c>
      <c r="N476" t="str" cm="1">
        <f t="array" ref="N476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76">
        <f>VLOOKUP(Invoices[[#This Row],[Part  '#]],Products[#All],4,FALSE)</f>
        <v>6.3</v>
      </c>
      <c r="P476" s="31">
        <f>Invoices[[#This Row],[Quantity]]*Invoices[[#This Row],[New Unit Proce ]]</f>
        <v>60</v>
      </c>
      <c r="Q476" s="31">
        <f>Invoices[[#This Row],[Quantity]]*Invoices[[#This Row],[Product Money ]]</f>
        <v>12.6</v>
      </c>
      <c r="R476" s="32">
        <f>Invoices[[#This Row],[Revenue]]-Invoices[[#This Row],[Cost]]</f>
        <v>47.4</v>
      </c>
      <c r="S476" s="40">
        <f>Invoices[[#This Row],[Profit]]/Invoices[[#This Row],[Revenue]]</f>
        <v>0.78999999999999992</v>
      </c>
    </row>
    <row r="477" spans="1:19" x14ac:dyDescent="0.35">
      <c r="A477" s="18" t="s">
        <v>9</v>
      </c>
      <c r="B477" s="8">
        <v>22965</v>
      </c>
      <c r="C477" s="14">
        <v>41609</v>
      </c>
      <c r="D477" s="8">
        <v>115</v>
      </c>
      <c r="E477" s="9" t="s">
        <v>48</v>
      </c>
      <c r="F477" s="33" t="str">
        <f>VLOOKUP(Invoices[[#This Row],[Customer Name]],Customers[[#All],[Customer Name]:[Type]],2,)</f>
        <v>Tennessee</v>
      </c>
      <c r="G477" s="9" t="str">
        <f>VLOOKUP(Invoices[[#This Row],[Customer Name]],Customers[[#All],[Customer Name]:[Type]],3,)</f>
        <v>Automotive</v>
      </c>
      <c r="H477" s="4" t="s">
        <v>13</v>
      </c>
      <c r="I477" s="36" t="str">
        <f>VLOOKUP(Invoices[[#This Row],[Part  '#]],Products[[#All],[Part Number]:[Product Line]],3,)</f>
        <v>Consumables</v>
      </c>
      <c r="J477" s="4" t="s">
        <v>14</v>
      </c>
      <c r="K477" s="4">
        <v>5</v>
      </c>
      <c r="L477" s="21">
        <v>70</v>
      </c>
      <c r="M477" s="29" cm="1">
        <f t="array" ref="M477">_xlfn.IFS(Invoices[[#This Row],[Document Number]]="Invoice", -Invoices[[#This Row],[Unit Price]], TRUE, Invoices[[#This Row],[Unit Price]])</f>
        <v>70</v>
      </c>
      <c r="N477" t="str" cm="1">
        <f t="array" ref="N477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77">
        <f>VLOOKUP(Invoices[[#This Row],[Part  '#]],Products[#All],4,FALSE)</f>
        <v>13.92</v>
      </c>
      <c r="P477" s="31">
        <f>Invoices[[#This Row],[Quantity]]*Invoices[[#This Row],[New Unit Proce ]]</f>
        <v>350</v>
      </c>
      <c r="Q477" s="31">
        <f>Invoices[[#This Row],[Quantity]]*Invoices[[#This Row],[Product Money ]]</f>
        <v>69.599999999999994</v>
      </c>
      <c r="R477" s="32">
        <f>Invoices[[#This Row],[Revenue]]-Invoices[[#This Row],[Cost]]</f>
        <v>280.39999999999998</v>
      </c>
      <c r="S477" s="40">
        <f>Invoices[[#This Row],[Profit]]/Invoices[[#This Row],[Revenue]]</f>
        <v>0.80114285714285705</v>
      </c>
    </row>
    <row r="478" spans="1:19" x14ac:dyDescent="0.35">
      <c r="A478" s="18" t="s">
        <v>9</v>
      </c>
      <c r="B478" s="8">
        <v>22965</v>
      </c>
      <c r="C478" s="14">
        <v>41609</v>
      </c>
      <c r="D478" s="8">
        <v>115</v>
      </c>
      <c r="E478" s="9" t="s">
        <v>48</v>
      </c>
      <c r="F478" s="33" t="str">
        <f>VLOOKUP(Invoices[[#This Row],[Customer Name]],Customers[[#All],[Customer Name]:[Type]],2,)</f>
        <v>Tennessee</v>
      </c>
      <c r="G478" s="9" t="str">
        <f>VLOOKUP(Invoices[[#This Row],[Customer Name]],Customers[[#All],[Customer Name]:[Type]],3,)</f>
        <v>Automotive</v>
      </c>
      <c r="H478" s="4" t="s">
        <v>36</v>
      </c>
      <c r="I478" s="36" t="str">
        <f>VLOOKUP(Invoices[[#This Row],[Part  '#]],Products[[#All],[Part Number]:[Product Line]],3,)</f>
        <v>Accessories</v>
      </c>
      <c r="J478" s="4" t="s">
        <v>37</v>
      </c>
      <c r="K478" s="4">
        <v>2</v>
      </c>
      <c r="L478" s="21">
        <v>30</v>
      </c>
      <c r="M478" s="29" cm="1">
        <f t="array" ref="M478">_xlfn.IFS(Invoices[[#This Row],[Document Number]]="Invoice", -Invoices[[#This Row],[Unit Price]], TRUE, Invoices[[#This Row],[Unit Price]])</f>
        <v>30</v>
      </c>
      <c r="N478" t="str" cm="1">
        <f t="array" ref="N478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78">
        <f>VLOOKUP(Invoices[[#This Row],[Part  '#]],Products[#All],4,FALSE)</f>
        <v>11.59</v>
      </c>
      <c r="P478" s="31">
        <f>Invoices[[#This Row],[Quantity]]*Invoices[[#This Row],[New Unit Proce ]]</f>
        <v>60</v>
      </c>
      <c r="Q478" s="31">
        <f>Invoices[[#This Row],[Quantity]]*Invoices[[#This Row],[Product Money ]]</f>
        <v>23.18</v>
      </c>
      <c r="R478" s="32">
        <f>Invoices[[#This Row],[Revenue]]-Invoices[[#This Row],[Cost]]</f>
        <v>36.82</v>
      </c>
      <c r="S478" s="40">
        <f>Invoices[[#This Row],[Profit]]/Invoices[[#This Row],[Revenue]]</f>
        <v>0.61366666666666669</v>
      </c>
    </row>
    <row r="479" spans="1:19" x14ac:dyDescent="0.35">
      <c r="A479" s="18" t="s">
        <v>9</v>
      </c>
      <c r="B479" s="8">
        <v>22965</v>
      </c>
      <c r="C479" s="14">
        <v>41609</v>
      </c>
      <c r="D479" s="8">
        <v>115</v>
      </c>
      <c r="E479" s="9" t="s">
        <v>48</v>
      </c>
      <c r="F479" s="33" t="str">
        <f>VLOOKUP(Invoices[[#This Row],[Customer Name]],Customers[[#All],[Customer Name]:[Type]],2,)</f>
        <v>Tennessee</v>
      </c>
      <c r="G479" s="9" t="str">
        <f>VLOOKUP(Invoices[[#This Row],[Customer Name]],Customers[[#All],[Customer Name]:[Type]],3,)</f>
        <v>Automotive</v>
      </c>
      <c r="H479" s="4" t="s">
        <v>42</v>
      </c>
      <c r="I479" s="36" t="str">
        <f>VLOOKUP(Invoices[[#This Row],[Part  '#]],Products[[#All],[Part Number]:[Product Line]],3,)</f>
        <v>Accessories</v>
      </c>
      <c r="J479" s="4" t="s">
        <v>43</v>
      </c>
      <c r="K479" s="4">
        <v>2</v>
      </c>
      <c r="L479" s="21">
        <v>60</v>
      </c>
      <c r="M479" s="29" cm="1">
        <f t="array" ref="M479">_xlfn.IFS(Invoices[[#This Row],[Document Number]]="Invoice", -Invoices[[#This Row],[Unit Price]], TRUE, Invoices[[#This Row],[Unit Price]])</f>
        <v>60</v>
      </c>
      <c r="N479" t="str" cm="1">
        <f t="array" ref="N479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79">
        <f>VLOOKUP(Invoices[[#This Row],[Part  '#]],Products[#All],4,FALSE)</f>
        <v>17.22</v>
      </c>
      <c r="P479" s="31">
        <f>Invoices[[#This Row],[Quantity]]*Invoices[[#This Row],[New Unit Proce ]]</f>
        <v>120</v>
      </c>
      <c r="Q479" s="31">
        <f>Invoices[[#This Row],[Quantity]]*Invoices[[#This Row],[Product Money ]]</f>
        <v>34.44</v>
      </c>
      <c r="R479" s="32">
        <f>Invoices[[#This Row],[Revenue]]-Invoices[[#This Row],[Cost]]</f>
        <v>85.56</v>
      </c>
      <c r="S479" s="40">
        <f>Invoices[[#This Row],[Profit]]/Invoices[[#This Row],[Revenue]]</f>
        <v>0.71299999999999997</v>
      </c>
    </row>
    <row r="480" spans="1:19" x14ac:dyDescent="0.35">
      <c r="A480" s="18" t="s">
        <v>9</v>
      </c>
      <c r="B480" s="8">
        <v>22965</v>
      </c>
      <c r="C480" s="14">
        <v>41609</v>
      </c>
      <c r="D480" s="8">
        <v>115</v>
      </c>
      <c r="E480" s="9" t="s">
        <v>48</v>
      </c>
      <c r="F480" s="33" t="str">
        <f>VLOOKUP(Invoices[[#This Row],[Customer Name]],Customers[[#All],[Customer Name]:[Type]],2,)</f>
        <v>Tennessee</v>
      </c>
      <c r="G480" s="9" t="str">
        <f>VLOOKUP(Invoices[[#This Row],[Customer Name]],Customers[[#All],[Customer Name]:[Type]],3,)</f>
        <v>Automotive</v>
      </c>
      <c r="H480" s="4" t="s">
        <v>88</v>
      </c>
      <c r="I480" s="36" t="str">
        <f>VLOOKUP(Invoices[[#This Row],[Part  '#]],Products[[#All],[Part Number]:[Product Line]],3,)</f>
        <v>Accessories</v>
      </c>
      <c r="J480" s="4" t="s">
        <v>89</v>
      </c>
      <c r="K480" s="4">
        <v>1</v>
      </c>
      <c r="L480" s="21">
        <v>250</v>
      </c>
      <c r="M480" s="29" cm="1">
        <f t="array" ref="M480">_xlfn.IFS(Invoices[[#This Row],[Document Number]]="Invoice", -Invoices[[#This Row],[Unit Price]], TRUE, Invoices[[#This Row],[Unit Price]])</f>
        <v>250</v>
      </c>
      <c r="N480" t="str" cm="1">
        <f t="array" ref="N480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480">
        <f>VLOOKUP(Invoices[[#This Row],[Part  '#]],Products[#All],4,FALSE)</f>
        <v>93.81</v>
      </c>
      <c r="P480" s="31">
        <f>Invoices[[#This Row],[Quantity]]*Invoices[[#This Row],[New Unit Proce ]]</f>
        <v>250</v>
      </c>
      <c r="Q480" s="31">
        <f>Invoices[[#This Row],[Quantity]]*Invoices[[#This Row],[Product Money ]]</f>
        <v>93.81</v>
      </c>
      <c r="R480" s="32">
        <f>Invoices[[#This Row],[Revenue]]-Invoices[[#This Row],[Cost]]</f>
        <v>156.19</v>
      </c>
      <c r="S480" s="40">
        <f>Invoices[[#This Row],[Profit]]/Invoices[[#This Row],[Revenue]]</f>
        <v>0.62475999999999998</v>
      </c>
    </row>
    <row r="481" spans="1:19" x14ac:dyDescent="0.35">
      <c r="A481" s="18" t="s">
        <v>9</v>
      </c>
      <c r="B481" s="8">
        <v>22966</v>
      </c>
      <c r="C481" s="14">
        <v>41609</v>
      </c>
      <c r="D481" s="8">
        <v>116</v>
      </c>
      <c r="E481" s="9" t="s">
        <v>49</v>
      </c>
      <c r="F481" s="33" t="str">
        <f>VLOOKUP(Invoices[[#This Row],[Customer Name]],Customers[[#All],[Customer Name]:[Type]],2,)</f>
        <v>Tennessee</v>
      </c>
      <c r="G481" s="9" t="str">
        <f>VLOOKUP(Invoices[[#This Row],[Customer Name]],Customers[[#All],[Customer Name]:[Type]],3,)</f>
        <v>Automotive</v>
      </c>
      <c r="H481" s="4" t="s">
        <v>16</v>
      </c>
      <c r="I481" s="36" t="str">
        <f>VLOOKUP(Invoices[[#This Row],[Part  '#]],Products[[#All],[Part Number]:[Product Line]],3,)</f>
        <v>Consumables</v>
      </c>
      <c r="J481" s="4" t="s">
        <v>17</v>
      </c>
      <c r="K481" s="4">
        <v>50</v>
      </c>
      <c r="L481" s="21">
        <v>30</v>
      </c>
      <c r="M481" s="29" cm="1">
        <f t="array" ref="M481">_xlfn.IFS(Invoices[[#This Row],[Document Number]]="Invoice", -Invoices[[#This Row],[Unit Price]], TRUE, Invoices[[#This Row],[Unit Price]])</f>
        <v>30</v>
      </c>
      <c r="N481" t="str" cm="1">
        <f t="array" ref="N481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81">
        <f>VLOOKUP(Invoices[[#This Row],[Part  '#]],Products[#All],4,FALSE)</f>
        <v>6.9</v>
      </c>
      <c r="P481" s="31">
        <f>Invoices[[#This Row],[Quantity]]*Invoices[[#This Row],[New Unit Proce ]]</f>
        <v>1500</v>
      </c>
      <c r="Q481" s="31">
        <f>Invoices[[#This Row],[Quantity]]*Invoices[[#This Row],[Product Money ]]</f>
        <v>345</v>
      </c>
      <c r="R481" s="32">
        <f>Invoices[[#This Row],[Revenue]]-Invoices[[#This Row],[Cost]]</f>
        <v>1155</v>
      </c>
      <c r="S481" s="40">
        <f>Invoices[[#This Row],[Profit]]/Invoices[[#This Row],[Revenue]]</f>
        <v>0.77</v>
      </c>
    </row>
    <row r="482" spans="1:19" x14ac:dyDescent="0.35">
      <c r="A482" s="18" t="s">
        <v>9</v>
      </c>
      <c r="B482" s="8">
        <v>22966</v>
      </c>
      <c r="C482" s="14">
        <v>41609</v>
      </c>
      <c r="D482" s="8">
        <v>116</v>
      </c>
      <c r="E482" s="9" t="s">
        <v>49</v>
      </c>
      <c r="F482" s="33" t="str">
        <f>VLOOKUP(Invoices[[#This Row],[Customer Name]],Customers[[#All],[Customer Name]:[Type]],2,)</f>
        <v>Tennessee</v>
      </c>
      <c r="G482" s="9" t="str">
        <f>VLOOKUP(Invoices[[#This Row],[Customer Name]],Customers[[#All],[Customer Name]:[Type]],3,)</f>
        <v>Automotive</v>
      </c>
      <c r="H482" s="4" t="s">
        <v>13</v>
      </c>
      <c r="I482" s="36" t="str">
        <f>VLOOKUP(Invoices[[#This Row],[Part  '#]],Products[[#All],[Part Number]:[Product Line]],3,)</f>
        <v>Consumables</v>
      </c>
      <c r="J482" s="4" t="s">
        <v>14</v>
      </c>
      <c r="K482" s="4">
        <v>20</v>
      </c>
      <c r="L482" s="21">
        <v>70</v>
      </c>
      <c r="M482" s="29" cm="1">
        <f t="array" ref="M482">_xlfn.IFS(Invoices[[#This Row],[Document Number]]="Invoice", -Invoices[[#This Row],[Unit Price]], TRUE, Invoices[[#This Row],[Unit Price]])</f>
        <v>70</v>
      </c>
      <c r="N482" t="str" cm="1">
        <f t="array" ref="N482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82">
        <f>VLOOKUP(Invoices[[#This Row],[Part  '#]],Products[#All],4,FALSE)</f>
        <v>13.92</v>
      </c>
      <c r="P482" s="31">
        <f>Invoices[[#This Row],[Quantity]]*Invoices[[#This Row],[New Unit Proce ]]</f>
        <v>1400</v>
      </c>
      <c r="Q482" s="31">
        <f>Invoices[[#This Row],[Quantity]]*Invoices[[#This Row],[Product Money ]]</f>
        <v>278.39999999999998</v>
      </c>
      <c r="R482" s="32">
        <f>Invoices[[#This Row],[Revenue]]-Invoices[[#This Row],[Cost]]</f>
        <v>1121.5999999999999</v>
      </c>
      <c r="S482" s="40">
        <f>Invoices[[#This Row],[Profit]]/Invoices[[#This Row],[Revenue]]</f>
        <v>0.80114285714285705</v>
      </c>
    </row>
    <row r="483" spans="1:19" x14ac:dyDescent="0.35">
      <c r="A483" s="18" t="s">
        <v>9</v>
      </c>
      <c r="B483" s="8">
        <v>22966</v>
      </c>
      <c r="C483" s="14">
        <v>41609</v>
      </c>
      <c r="D483" s="8">
        <v>116</v>
      </c>
      <c r="E483" s="9" t="s">
        <v>49</v>
      </c>
      <c r="F483" s="33" t="str">
        <f>VLOOKUP(Invoices[[#This Row],[Customer Name]],Customers[[#All],[Customer Name]:[Type]],2,)</f>
        <v>Tennessee</v>
      </c>
      <c r="G483" s="9" t="str">
        <f>VLOOKUP(Invoices[[#This Row],[Customer Name]],Customers[[#All],[Customer Name]:[Type]],3,)</f>
        <v>Automotive</v>
      </c>
      <c r="H483" s="4" t="s">
        <v>88</v>
      </c>
      <c r="I483" s="36" t="str">
        <f>VLOOKUP(Invoices[[#This Row],[Part  '#]],Products[[#All],[Part Number]:[Product Line]],3,)</f>
        <v>Accessories</v>
      </c>
      <c r="J483" s="4" t="s">
        <v>89</v>
      </c>
      <c r="K483" s="4">
        <v>2</v>
      </c>
      <c r="L483" s="21">
        <v>250</v>
      </c>
      <c r="M483" s="29" cm="1">
        <f t="array" ref="M483">_xlfn.IFS(Invoices[[#This Row],[Document Number]]="Invoice", -Invoices[[#This Row],[Unit Price]], TRUE, Invoices[[#This Row],[Unit Price]])</f>
        <v>250</v>
      </c>
      <c r="N483" t="str" cm="1">
        <f t="array" ref="N483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483">
        <f>VLOOKUP(Invoices[[#This Row],[Part  '#]],Products[#All],4,FALSE)</f>
        <v>93.81</v>
      </c>
      <c r="P483" s="31">
        <f>Invoices[[#This Row],[Quantity]]*Invoices[[#This Row],[New Unit Proce ]]</f>
        <v>500</v>
      </c>
      <c r="Q483" s="31">
        <f>Invoices[[#This Row],[Quantity]]*Invoices[[#This Row],[Product Money ]]</f>
        <v>187.62</v>
      </c>
      <c r="R483" s="32">
        <f>Invoices[[#This Row],[Revenue]]-Invoices[[#This Row],[Cost]]</f>
        <v>312.38</v>
      </c>
      <c r="S483" s="40">
        <f>Invoices[[#This Row],[Profit]]/Invoices[[#This Row],[Revenue]]</f>
        <v>0.62475999999999998</v>
      </c>
    </row>
    <row r="484" spans="1:19" x14ac:dyDescent="0.35">
      <c r="A484" s="18" t="s">
        <v>9</v>
      </c>
      <c r="B484" s="8">
        <v>22966</v>
      </c>
      <c r="C484" s="14">
        <v>41609</v>
      </c>
      <c r="D484" s="8">
        <v>116</v>
      </c>
      <c r="E484" s="9" t="s">
        <v>49</v>
      </c>
      <c r="F484" s="33" t="str">
        <f>VLOOKUP(Invoices[[#This Row],[Customer Name]],Customers[[#All],[Customer Name]:[Type]],2,)</f>
        <v>Tennessee</v>
      </c>
      <c r="G484" s="9" t="str">
        <f>VLOOKUP(Invoices[[#This Row],[Customer Name]],Customers[[#All],[Customer Name]:[Type]],3,)</f>
        <v>Automotive</v>
      </c>
      <c r="H484" s="4" t="s">
        <v>96</v>
      </c>
      <c r="I484" s="36" t="str">
        <f>VLOOKUP(Invoices[[#This Row],[Part  '#]],Products[[#All],[Part Number]:[Product Line]],3,)</f>
        <v>Consumables</v>
      </c>
      <c r="J484" s="4" t="s">
        <v>97</v>
      </c>
      <c r="K484" s="4">
        <v>100</v>
      </c>
      <c r="L484" s="21">
        <v>12</v>
      </c>
      <c r="M484" s="29" cm="1">
        <f t="array" ref="M484">_xlfn.IFS(Invoices[[#This Row],[Document Number]]="Invoice", -Invoices[[#This Row],[Unit Price]], TRUE, Invoices[[#This Row],[Unit Price]])</f>
        <v>12</v>
      </c>
      <c r="N484" t="str" cm="1">
        <f t="array" ref="N484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84">
        <f>VLOOKUP(Invoices[[#This Row],[Part  '#]],Products[#All],4,FALSE)</f>
        <v>3.43</v>
      </c>
      <c r="P484" s="31">
        <f>Invoices[[#This Row],[Quantity]]*Invoices[[#This Row],[New Unit Proce ]]</f>
        <v>1200</v>
      </c>
      <c r="Q484" s="31">
        <f>Invoices[[#This Row],[Quantity]]*Invoices[[#This Row],[Product Money ]]</f>
        <v>343</v>
      </c>
      <c r="R484" s="32">
        <f>Invoices[[#This Row],[Revenue]]-Invoices[[#This Row],[Cost]]</f>
        <v>857</v>
      </c>
      <c r="S484" s="40">
        <f>Invoices[[#This Row],[Profit]]/Invoices[[#This Row],[Revenue]]</f>
        <v>0.71416666666666662</v>
      </c>
    </row>
    <row r="485" spans="1:19" x14ac:dyDescent="0.35">
      <c r="A485" s="18" t="s">
        <v>9</v>
      </c>
      <c r="B485" s="8">
        <v>22966</v>
      </c>
      <c r="C485" s="14">
        <v>41609</v>
      </c>
      <c r="D485" s="8">
        <v>116</v>
      </c>
      <c r="E485" s="9" t="s">
        <v>49</v>
      </c>
      <c r="F485" s="33" t="str">
        <f>VLOOKUP(Invoices[[#This Row],[Customer Name]],Customers[[#All],[Customer Name]:[Type]],2,)</f>
        <v>Tennessee</v>
      </c>
      <c r="G485" s="9" t="str">
        <f>VLOOKUP(Invoices[[#This Row],[Customer Name]],Customers[[#All],[Customer Name]:[Type]],3,)</f>
        <v>Automotive</v>
      </c>
      <c r="H485" s="4" t="s">
        <v>66</v>
      </c>
      <c r="I485" s="36" t="str">
        <f>VLOOKUP(Invoices[[#This Row],[Part  '#]],Products[[#All],[Part Number]:[Product Line]],3,)</f>
        <v>Consumables</v>
      </c>
      <c r="J485" s="4" t="s">
        <v>67</v>
      </c>
      <c r="K485" s="4">
        <v>25</v>
      </c>
      <c r="L485" s="21">
        <v>100</v>
      </c>
      <c r="M485" s="29" cm="1">
        <f t="array" ref="M485">_xlfn.IFS(Invoices[[#This Row],[Document Number]]="Invoice", -Invoices[[#This Row],[Unit Price]], TRUE, Invoices[[#This Row],[Unit Price]])</f>
        <v>100</v>
      </c>
      <c r="N485" t="str" cm="1">
        <f t="array" ref="N485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485">
        <f>VLOOKUP(Invoices[[#This Row],[Part  '#]],Products[#All],4,FALSE)</f>
        <v>27.17</v>
      </c>
      <c r="P485" s="31">
        <f>Invoices[[#This Row],[Quantity]]*Invoices[[#This Row],[New Unit Proce ]]</f>
        <v>2500</v>
      </c>
      <c r="Q485" s="31">
        <f>Invoices[[#This Row],[Quantity]]*Invoices[[#This Row],[Product Money ]]</f>
        <v>679.25</v>
      </c>
      <c r="R485" s="32">
        <f>Invoices[[#This Row],[Revenue]]-Invoices[[#This Row],[Cost]]</f>
        <v>1820.75</v>
      </c>
      <c r="S485" s="40">
        <f>Invoices[[#This Row],[Profit]]/Invoices[[#This Row],[Revenue]]</f>
        <v>0.72829999999999995</v>
      </c>
    </row>
    <row r="486" spans="1:19" x14ac:dyDescent="0.35">
      <c r="A486" s="18" t="s">
        <v>9</v>
      </c>
      <c r="B486" s="8">
        <v>22967</v>
      </c>
      <c r="C486" s="14">
        <v>41609</v>
      </c>
      <c r="D486" s="8">
        <v>117</v>
      </c>
      <c r="E486" s="9" t="s">
        <v>18</v>
      </c>
      <c r="F486" s="33" t="str">
        <f>VLOOKUP(Invoices[[#This Row],[Customer Name]],Customers[[#All],[Customer Name]:[Type]],2,)</f>
        <v>Georgia</v>
      </c>
      <c r="G486" s="9" t="str">
        <f>VLOOKUP(Invoices[[#This Row],[Customer Name]],Customers[[#All],[Customer Name]:[Type]],3,)</f>
        <v>Automotive</v>
      </c>
      <c r="H486" s="4" t="s">
        <v>16</v>
      </c>
      <c r="I486" s="36" t="str">
        <f>VLOOKUP(Invoices[[#This Row],[Part  '#]],Products[[#All],[Part Number]:[Product Line]],3,)</f>
        <v>Consumables</v>
      </c>
      <c r="J486" s="4" t="s">
        <v>17</v>
      </c>
      <c r="K486" s="4">
        <v>12</v>
      </c>
      <c r="L486" s="21">
        <v>30</v>
      </c>
      <c r="M486" s="29" cm="1">
        <f t="array" ref="M486">_xlfn.IFS(Invoices[[#This Row],[Document Number]]="Invoice", -Invoices[[#This Row],[Unit Price]], TRUE, Invoices[[#This Row],[Unit Price]])</f>
        <v>30</v>
      </c>
      <c r="N486" t="str" cm="1">
        <f t="array" ref="N486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86">
        <f>VLOOKUP(Invoices[[#This Row],[Part  '#]],Products[#All],4,FALSE)</f>
        <v>6.9</v>
      </c>
      <c r="P486" s="31">
        <f>Invoices[[#This Row],[Quantity]]*Invoices[[#This Row],[New Unit Proce ]]</f>
        <v>360</v>
      </c>
      <c r="Q486" s="31">
        <f>Invoices[[#This Row],[Quantity]]*Invoices[[#This Row],[Product Money ]]</f>
        <v>82.800000000000011</v>
      </c>
      <c r="R486" s="32">
        <f>Invoices[[#This Row],[Revenue]]-Invoices[[#This Row],[Cost]]</f>
        <v>277.2</v>
      </c>
      <c r="S486" s="40">
        <f>Invoices[[#This Row],[Profit]]/Invoices[[#This Row],[Revenue]]</f>
        <v>0.77</v>
      </c>
    </row>
    <row r="487" spans="1:19" x14ac:dyDescent="0.35">
      <c r="A487" s="18" t="s">
        <v>9</v>
      </c>
      <c r="B487" s="8">
        <v>22967</v>
      </c>
      <c r="C487" s="14">
        <v>41609</v>
      </c>
      <c r="D487" s="8">
        <v>117</v>
      </c>
      <c r="E487" s="9" t="s">
        <v>18</v>
      </c>
      <c r="F487" s="33" t="str">
        <f>VLOOKUP(Invoices[[#This Row],[Customer Name]],Customers[[#All],[Customer Name]:[Type]],2,)</f>
        <v>Georgia</v>
      </c>
      <c r="G487" s="9" t="str">
        <f>VLOOKUP(Invoices[[#This Row],[Customer Name]],Customers[[#All],[Customer Name]:[Type]],3,)</f>
        <v>Automotive</v>
      </c>
      <c r="H487" s="4" t="s">
        <v>13</v>
      </c>
      <c r="I487" s="36" t="str">
        <f>VLOOKUP(Invoices[[#This Row],[Part  '#]],Products[[#All],[Part Number]:[Product Line]],3,)</f>
        <v>Consumables</v>
      </c>
      <c r="J487" s="4" t="s">
        <v>14</v>
      </c>
      <c r="K487" s="4">
        <v>12</v>
      </c>
      <c r="L487" s="21">
        <v>70</v>
      </c>
      <c r="M487" s="29" cm="1">
        <f t="array" ref="M487">_xlfn.IFS(Invoices[[#This Row],[Document Number]]="Invoice", -Invoices[[#This Row],[Unit Price]], TRUE, Invoices[[#This Row],[Unit Price]])</f>
        <v>70</v>
      </c>
      <c r="N487" t="str" cm="1">
        <f t="array" ref="N487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87">
        <f>VLOOKUP(Invoices[[#This Row],[Part  '#]],Products[#All],4,FALSE)</f>
        <v>13.92</v>
      </c>
      <c r="P487" s="31">
        <f>Invoices[[#This Row],[Quantity]]*Invoices[[#This Row],[New Unit Proce ]]</f>
        <v>840</v>
      </c>
      <c r="Q487" s="31">
        <f>Invoices[[#This Row],[Quantity]]*Invoices[[#This Row],[Product Money ]]</f>
        <v>167.04</v>
      </c>
      <c r="R487" s="32">
        <f>Invoices[[#This Row],[Revenue]]-Invoices[[#This Row],[Cost]]</f>
        <v>672.96</v>
      </c>
      <c r="S487" s="40">
        <f>Invoices[[#This Row],[Profit]]/Invoices[[#This Row],[Revenue]]</f>
        <v>0.80114285714285716</v>
      </c>
    </row>
    <row r="488" spans="1:19" x14ac:dyDescent="0.35">
      <c r="A488" s="18" t="s">
        <v>9</v>
      </c>
      <c r="B488" s="8">
        <v>22968</v>
      </c>
      <c r="C488" s="14">
        <v>41609</v>
      </c>
      <c r="D488" s="8">
        <v>118</v>
      </c>
      <c r="E488" s="9" t="s">
        <v>51</v>
      </c>
      <c r="F488" s="33" t="str">
        <f>VLOOKUP(Invoices[[#This Row],[Customer Name]],Customers[[#All],[Customer Name]:[Type]],2,)</f>
        <v>Georgia</v>
      </c>
      <c r="G488" s="9" t="str">
        <f>VLOOKUP(Invoices[[#This Row],[Customer Name]],Customers[[#All],[Customer Name]:[Type]],3,)</f>
        <v>Financial</v>
      </c>
      <c r="H488" s="4" t="s">
        <v>98</v>
      </c>
      <c r="I488" s="36" t="str">
        <f>VLOOKUP(Invoices[[#This Row],[Part  '#]],Products[[#All],[Part Number]:[Product Line]],3,)</f>
        <v>Product</v>
      </c>
      <c r="J488" s="4" t="s">
        <v>99</v>
      </c>
      <c r="K488" s="4">
        <v>10</v>
      </c>
      <c r="L488" s="21">
        <v>350</v>
      </c>
      <c r="M488" s="29" cm="1">
        <f t="array" ref="M488">_xlfn.IFS(Invoices[[#This Row],[Document Number]]="Invoice", -Invoices[[#This Row],[Unit Price]], TRUE, Invoices[[#This Row],[Unit Price]])</f>
        <v>350</v>
      </c>
      <c r="N488" t="str" cm="1">
        <f t="array" ref="N488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488">
        <f>VLOOKUP(Invoices[[#This Row],[Part  '#]],Products[#All],4,FALSE)</f>
        <v>212.19</v>
      </c>
      <c r="P488" s="31">
        <f>Invoices[[#This Row],[Quantity]]*Invoices[[#This Row],[New Unit Proce ]]</f>
        <v>3500</v>
      </c>
      <c r="Q488" s="31">
        <f>Invoices[[#This Row],[Quantity]]*Invoices[[#This Row],[Product Money ]]</f>
        <v>2121.9</v>
      </c>
      <c r="R488" s="32">
        <f>Invoices[[#This Row],[Revenue]]-Invoices[[#This Row],[Cost]]</f>
        <v>1378.1</v>
      </c>
      <c r="S488" s="40">
        <f>Invoices[[#This Row],[Profit]]/Invoices[[#This Row],[Revenue]]</f>
        <v>0.39374285714285712</v>
      </c>
    </row>
    <row r="489" spans="1:19" x14ac:dyDescent="0.35">
      <c r="A489" s="18" t="s">
        <v>9</v>
      </c>
      <c r="B489" s="8">
        <v>22969</v>
      </c>
      <c r="C489" s="14">
        <v>41609</v>
      </c>
      <c r="D489" s="8">
        <v>119</v>
      </c>
      <c r="E489" s="9" t="s">
        <v>76</v>
      </c>
      <c r="F489" s="33" t="str">
        <f>VLOOKUP(Invoices[[#This Row],[Customer Name]],Customers[[#All],[Customer Name]:[Type]],2,)</f>
        <v>Georgia</v>
      </c>
      <c r="G489" s="9" t="str">
        <f>VLOOKUP(Invoices[[#This Row],[Customer Name]],Customers[[#All],[Customer Name]:[Type]],3,)</f>
        <v>Financial</v>
      </c>
      <c r="H489" s="4" t="s">
        <v>66</v>
      </c>
      <c r="I489" s="36" t="str">
        <f>VLOOKUP(Invoices[[#This Row],[Part  '#]],Products[[#All],[Part Number]:[Product Line]],3,)</f>
        <v>Consumables</v>
      </c>
      <c r="J489" s="4" t="s">
        <v>67</v>
      </c>
      <c r="K489" s="4">
        <v>5</v>
      </c>
      <c r="L489" s="21">
        <v>100</v>
      </c>
      <c r="M489" s="29" cm="1">
        <f t="array" ref="M489">_xlfn.IFS(Invoices[[#This Row],[Document Number]]="Invoice", -Invoices[[#This Row],[Unit Price]], TRUE, Invoices[[#This Row],[Unit Price]])</f>
        <v>100</v>
      </c>
      <c r="N489" t="str" cm="1">
        <f t="array" ref="N489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489">
        <f>VLOOKUP(Invoices[[#This Row],[Part  '#]],Products[#All],4,FALSE)</f>
        <v>27.17</v>
      </c>
      <c r="P489" s="31">
        <f>Invoices[[#This Row],[Quantity]]*Invoices[[#This Row],[New Unit Proce ]]</f>
        <v>500</v>
      </c>
      <c r="Q489" s="31">
        <f>Invoices[[#This Row],[Quantity]]*Invoices[[#This Row],[Product Money ]]</f>
        <v>135.85000000000002</v>
      </c>
      <c r="R489" s="32">
        <f>Invoices[[#This Row],[Revenue]]-Invoices[[#This Row],[Cost]]</f>
        <v>364.15</v>
      </c>
      <c r="S489" s="40">
        <f>Invoices[[#This Row],[Profit]]/Invoices[[#This Row],[Revenue]]</f>
        <v>0.72829999999999995</v>
      </c>
    </row>
    <row r="490" spans="1:19" x14ac:dyDescent="0.35">
      <c r="A490" s="18" t="s">
        <v>9</v>
      </c>
      <c r="B490" s="8">
        <v>22969</v>
      </c>
      <c r="C490" s="14">
        <v>41609</v>
      </c>
      <c r="D490" s="8">
        <v>119</v>
      </c>
      <c r="E490" s="9" t="s">
        <v>76</v>
      </c>
      <c r="F490" s="33" t="str">
        <f>VLOOKUP(Invoices[[#This Row],[Customer Name]],Customers[[#All],[Customer Name]:[Type]],2,)</f>
        <v>Georgia</v>
      </c>
      <c r="G490" s="9" t="str">
        <f>VLOOKUP(Invoices[[#This Row],[Customer Name]],Customers[[#All],[Customer Name]:[Type]],3,)</f>
        <v>Financial</v>
      </c>
      <c r="H490" s="4" t="s">
        <v>68</v>
      </c>
      <c r="I490" s="36" t="str">
        <f>VLOOKUP(Invoices[[#This Row],[Part  '#]],Products[[#All],[Part Number]:[Product Line]],3,)</f>
        <v>Consumables</v>
      </c>
      <c r="J490" s="4" t="s">
        <v>69</v>
      </c>
      <c r="K490" s="4">
        <v>5</v>
      </c>
      <c r="L490" s="21">
        <v>140</v>
      </c>
      <c r="M490" s="29" cm="1">
        <f t="array" ref="M490">_xlfn.IFS(Invoices[[#This Row],[Document Number]]="Invoice", -Invoices[[#This Row],[Unit Price]], TRUE, Invoices[[#This Row],[Unit Price]])</f>
        <v>140</v>
      </c>
      <c r="N490" t="str" cm="1">
        <f t="array" ref="N490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490">
        <f>VLOOKUP(Invoices[[#This Row],[Part  '#]],Products[#All],4,FALSE)</f>
        <v>34.299999999999997</v>
      </c>
      <c r="P490" s="31">
        <f>Invoices[[#This Row],[Quantity]]*Invoices[[#This Row],[New Unit Proce ]]</f>
        <v>700</v>
      </c>
      <c r="Q490" s="31">
        <f>Invoices[[#This Row],[Quantity]]*Invoices[[#This Row],[Product Money ]]</f>
        <v>171.5</v>
      </c>
      <c r="R490" s="32">
        <f>Invoices[[#This Row],[Revenue]]-Invoices[[#This Row],[Cost]]</f>
        <v>528.5</v>
      </c>
      <c r="S490" s="40">
        <f>Invoices[[#This Row],[Profit]]/Invoices[[#This Row],[Revenue]]</f>
        <v>0.755</v>
      </c>
    </row>
    <row r="491" spans="1:19" x14ac:dyDescent="0.35">
      <c r="A491" s="18" t="s">
        <v>9</v>
      </c>
      <c r="B491" s="8">
        <v>22969</v>
      </c>
      <c r="C491" s="14">
        <v>41609</v>
      </c>
      <c r="D491" s="8">
        <v>119</v>
      </c>
      <c r="E491" s="9" t="s">
        <v>76</v>
      </c>
      <c r="F491" s="33" t="str">
        <f>VLOOKUP(Invoices[[#This Row],[Customer Name]],Customers[[#All],[Customer Name]:[Type]],2,)</f>
        <v>Georgia</v>
      </c>
      <c r="G491" s="9" t="str">
        <f>VLOOKUP(Invoices[[#This Row],[Customer Name]],Customers[[#All],[Customer Name]:[Type]],3,)</f>
        <v>Financial</v>
      </c>
      <c r="H491" s="4" t="s">
        <v>70</v>
      </c>
      <c r="I491" s="36" t="str">
        <f>VLOOKUP(Invoices[[#This Row],[Part  '#]],Products[[#All],[Part Number]:[Product Line]],3,)</f>
        <v>Consumables</v>
      </c>
      <c r="J491" s="4" t="s">
        <v>71</v>
      </c>
      <c r="K491" s="4">
        <v>5</v>
      </c>
      <c r="L491" s="21">
        <v>25</v>
      </c>
      <c r="M491" s="29" cm="1">
        <f t="array" ref="M491">_xlfn.IFS(Invoices[[#This Row],[Document Number]]="Invoice", -Invoices[[#This Row],[Unit Price]], TRUE, Invoices[[#This Row],[Unit Price]])</f>
        <v>25</v>
      </c>
      <c r="N491" t="str" cm="1">
        <f t="array" ref="N491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91">
        <f>VLOOKUP(Invoices[[#This Row],[Part  '#]],Products[#All],4,FALSE)</f>
        <v>5.16</v>
      </c>
      <c r="P491" s="31">
        <f>Invoices[[#This Row],[Quantity]]*Invoices[[#This Row],[New Unit Proce ]]</f>
        <v>125</v>
      </c>
      <c r="Q491" s="31">
        <f>Invoices[[#This Row],[Quantity]]*Invoices[[#This Row],[Product Money ]]</f>
        <v>25.8</v>
      </c>
      <c r="R491" s="32">
        <f>Invoices[[#This Row],[Revenue]]-Invoices[[#This Row],[Cost]]</f>
        <v>99.2</v>
      </c>
      <c r="S491" s="40">
        <f>Invoices[[#This Row],[Profit]]/Invoices[[#This Row],[Revenue]]</f>
        <v>0.79359999999999997</v>
      </c>
    </row>
    <row r="492" spans="1:19" x14ac:dyDescent="0.35">
      <c r="A492" s="18" t="s">
        <v>9</v>
      </c>
      <c r="B492" s="8">
        <v>22969</v>
      </c>
      <c r="C492" s="14">
        <v>41609</v>
      </c>
      <c r="D492" s="8">
        <v>119</v>
      </c>
      <c r="E492" s="9" t="s">
        <v>76</v>
      </c>
      <c r="F492" s="33" t="str">
        <f>VLOOKUP(Invoices[[#This Row],[Customer Name]],Customers[[#All],[Customer Name]:[Type]],2,)</f>
        <v>Georgia</v>
      </c>
      <c r="G492" s="9" t="str">
        <f>VLOOKUP(Invoices[[#This Row],[Customer Name]],Customers[[#All],[Customer Name]:[Type]],3,)</f>
        <v>Financial</v>
      </c>
      <c r="H492" s="4" t="s">
        <v>58</v>
      </c>
      <c r="I492" s="36" t="str">
        <f>VLOOKUP(Invoices[[#This Row],[Part  '#]],Products[[#All],[Part Number]:[Product Line]],3,)</f>
        <v>Consumables</v>
      </c>
      <c r="J492" s="4" t="s">
        <v>59</v>
      </c>
      <c r="K492" s="4">
        <v>5</v>
      </c>
      <c r="L492" s="21">
        <v>24</v>
      </c>
      <c r="M492" s="29" cm="1">
        <f t="array" ref="M492">_xlfn.IFS(Invoices[[#This Row],[Document Number]]="Invoice", -Invoices[[#This Row],[Unit Price]], TRUE, Invoices[[#This Row],[Unit Price]])</f>
        <v>24</v>
      </c>
      <c r="N492" t="str" cm="1">
        <f t="array" ref="N492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92">
        <f>VLOOKUP(Invoices[[#This Row],[Part  '#]],Products[#All],4,FALSE)</f>
        <v>7.09</v>
      </c>
      <c r="P492" s="31">
        <f>Invoices[[#This Row],[Quantity]]*Invoices[[#This Row],[New Unit Proce ]]</f>
        <v>120</v>
      </c>
      <c r="Q492" s="31">
        <f>Invoices[[#This Row],[Quantity]]*Invoices[[#This Row],[Product Money ]]</f>
        <v>35.450000000000003</v>
      </c>
      <c r="R492" s="32">
        <f>Invoices[[#This Row],[Revenue]]-Invoices[[#This Row],[Cost]]</f>
        <v>84.55</v>
      </c>
      <c r="S492" s="40">
        <f>Invoices[[#This Row],[Profit]]/Invoices[[#This Row],[Revenue]]</f>
        <v>0.70458333333333334</v>
      </c>
    </row>
    <row r="493" spans="1:19" x14ac:dyDescent="0.35">
      <c r="A493" s="18" t="s">
        <v>9</v>
      </c>
      <c r="B493" s="8">
        <v>22969</v>
      </c>
      <c r="C493" s="14">
        <v>41609</v>
      </c>
      <c r="D493" s="8">
        <v>119</v>
      </c>
      <c r="E493" s="9" t="s">
        <v>76</v>
      </c>
      <c r="F493" s="33" t="str">
        <f>VLOOKUP(Invoices[[#This Row],[Customer Name]],Customers[[#All],[Customer Name]:[Type]],2,)</f>
        <v>Georgia</v>
      </c>
      <c r="G493" s="9" t="str">
        <f>VLOOKUP(Invoices[[#This Row],[Customer Name]],Customers[[#All],[Customer Name]:[Type]],3,)</f>
        <v>Financial</v>
      </c>
      <c r="H493" s="4" t="s">
        <v>88</v>
      </c>
      <c r="I493" s="36" t="str">
        <f>VLOOKUP(Invoices[[#This Row],[Part  '#]],Products[[#All],[Part Number]:[Product Line]],3,)</f>
        <v>Accessories</v>
      </c>
      <c r="J493" s="4" t="s">
        <v>89</v>
      </c>
      <c r="K493" s="4">
        <v>1</v>
      </c>
      <c r="L493" s="21">
        <v>250</v>
      </c>
      <c r="M493" s="29" cm="1">
        <f t="array" ref="M493">_xlfn.IFS(Invoices[[#This Row],[Document Number]]="Invoice", -Invoices[[#This Row],[Unit Price]], TRUE, Invoices[[#This Row],[Unit Price]])</f>
        <v>250</v>
      </c>
      <c r="N493" t="str" cm="1">
        <f t="array" ref="N493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493">
        <f>VLOOKUP(Invoices[[#This Row],[Part  '#]],Products[#All],4,FALSE)</f>
        <v>93.81</v>
      </c>
      <c r="P493" s="31">
        <f>Invoices[[#This Row],[Quantity]]*Invoices[[#This Row],[New Unit Proce ]]</f>
        <v>250</v>
      </c>
      <c r="Q493" s="31">
        <f>Invoices[[#This Row],[Quantity]]*Invoices[[#This Row],[Product Money ]]</f>
        <v>93.81</v>
      </c>
      <c r="R493" s="32">
        <f>Invoices[[#This Row],[Revenue]]-Invoices[[#This Row],[Cost]]</f>
        <v>156.19</v>
      </c>
      <c r="S493" s="40">
        <f>Invoices[[#This Row],[Profit]]/Invoices[[#This Row],[Revenue]]</f>
        <v>0.62475999999999998</v>
      </c>
    </row>
    <row r="494" spans="1:19" x14ac:dyDescent="0.35">
      <c r="A494" s="18" t="s">
        <v>9</v>
      </c>
      <c r="B494" s="8">
        <v>22970</v>
      </c>
      <c r="C494" s="14">
        <v>41612</v>
      </c>
      <c r="D494" s="8">
        <v>103</v>
      </c>
      <c r="E494" s="9" t="s">
        <v>50</v>
      </c>
      <c r="F494" s="33" t="str">
        <f>VLOOKUP(Invoices[[#This Row],[Customer Name]],Customers[[#All],[Customer Name]:[Type]],2,)</f>
        <v>Florida</v>
      </c>
      <c r="G494" s="9" t="str">
        <f>VLOOKUP(Invoices[[#This Row],[Customer Name]],Customers[[#All],[Customer Name]:[Type]],3,)</f>
        <v>Financial</v>
      </c>
      <c r="H494" s="4" t="s">
        <v>64</v>
      </c>
      <c r="I494" s="36" t="str">
        <f>VLOOKUP(Invoices[[#This Row],[Part  '#]],Products[[#All],[Part Number]:[Product Line]],3,)</f>
        <v>Accessories</v>
      </c>
      <c r="J494" s="4" t="s">
        <v>65</v>
      </c>
      <c r="K494" s="4">
        <v>1</v>
      </c>
      <c r="L494" s="21">
        <v>30</v>
      </c>
      <c r="M494" s="29" cm="1">
        <f t="array" ref="M494">_xlfn.IFS(Invoices[[#This Row],[Document Number]]="Invoice", -Invoices[[#This Row],[Unit Price]], TRUE, Invoices[[#This Row],[Unit Price]])</f>
        <v>30</v>
      </c>
      <c r="N494" t="str" cm="1">
        <f t="array" ref="N494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94">
        <f>VLOOKUP(Invoices[[#This Row],[Part  '#]],Products[#All],4,FALSE)</f>
        <v>6.3</v>
      </c>
      <c r="P494" s="31">
        <f>Invoices[[#This Row],[Quantity]]*Invoices[[#This Row],[New Unit Proce ]]</f>
        <v>30</v>
      </c>
      <c r="Q494" s="31">
        <f>Invoices[[#This Row],[Quantity]]*Invoices[[#This Row],[Product Money ]]</f>
        <v>6.3</v>
      </c>
      <c r="R494" s="32">
        <f>Invoices[[#This Row],[Revenue]]-Invoices[[#This Row],[Cost]]</f>
        <v>23.7</v>
      </c>
      <c r="S494" s="40">
        <f>Invoices[[#This Row],[Profit]]/Invoices[[#This Row],[Revenue]]</f>
        <v>0.78999999999999992</v>
      </c>
    </row>
    <row r="495" spans="1:19" x14ac:dyDescent="0.35">
      <c r="A495" s="18" t="s">
        <v>9</v>
      </c>
      <c r="B495" s="8">
        <v>22970</v>
      </c>
      <c r="C495" s="14">
        <v>41612</v>
      </c>
      <c r="D495" s="8">
        <v>103</v>
      </c>
      <c r="E495" s="9" t="s">
        <v>50</v>
      </c>
      <c r="F495" s="33" t="str">
        <f>VLOOKUP(Invoices[[#This Row],[Customer Name]],Customers[[#All],[Customer Name]:[Type]],2,)</f>
        <v>Florida</v>
      </c>
      <c r="G495" s="9" t="str">
        <f>VLOOKUP(Invoices[[#This Row],[Customer Name]],Customers[[#All],[Customer Name]:[Type]],3,)</f>
        <v>Financial</v>
      </c>
      <c r="H495" s="4" t="s">
        <v>36</v>
      </c>
      <c r="I495" s="36" t="str">
        <f>VLOOKUP(Invoices[[#This Row],[Part  '#]],Products[[#All],[Part Number]:[Product Line]],3,)</f>
        <v>Accessories</v>
      </c>
      <c r="J495" s="4" t="s">
        <v>37</v>
      </c>
      <c r="K495" s="4">
        <v>1</v>
      </c>
      <c r="L495" s="21">
        <v>30</v>
      </c>
      <c r="M495" s="29" cm="1">
        <f t="array" ref="M495">_xlfn.IFS(Invoices[[#This Row],[Document Number]]="Invoice", -Invoices[[#This Row],[Unit Price]], TRUE, Invoices[[#This Row],[Unit Price]])</f>
        <v>30</v>
      </c>
      <c r="N495" t="str" cm="1">
        <f t="array" ref="N495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95">
        <f>VLOOKUP(Invoices[[#This Row],[Part  '#]],Products[#All],4,FALSE)</f>
        <v>11.59</v>
      </c>
      <c r="P495" s="31">
        <f>Invoices[[#This Row],[Quantity]]*Invoices[[#This Row],[New Unit Proce ]]</f>
        <v>30</v>
      </c>
      <c r="Q495" s="31">
        <f>Invoices[[#This Row],[Quantity]]*Invoices[[#This Row],[Product Money ]]</f>
        <v>11.59</v>
      </c>
      <c r="R495" s="32">
        <f>Invoices[[#This Row],[Revenue]]-Invoices[[#This Row],[Cost]]</f>
        <v>18.41</v>
      </c>
      <c r="S495" s="40">
        <f>Invoices[[#This Row],[Profit]]/Invoices[[#This Row],[Revenue]]</f>
        <v>0.61366666666666669</v>
      </c>
    </row>
    <row r="496" spans="1:19" x14ac:dyDescent="0.35">
      <c r="A496" s="18" t="s">
        <v>9</v>
      </c>
      <c r="B496" s="8">
        <v>22970</v>
      </c>
      <c r="C496" s="14">
        <v>41612</v>
      </c>
      <c r="D496" s="8">
        <v>103</v>
      </c>
      <c r="E496" s="9" t="s">
        <v>50</v>
      </c>
      <c r="F496" s="33" t="str">
        <f>VLOOKUP(Invoices[[#This Row],[Customer Name]],Customers[[#All],[Customer Name]:[Type]],2,)</f>
        <v>Florida</v>
      </c>
      <c r="G496" s="9" t="str">
        <f>VLOOKUP(Invoices[[#This Row],[Customer Name]],Customers[[#All],[Customer Name]:[Type]],3,)</f>
        <v>Financial</v>
      </c>
      <c r="H496" s="4" t="s">
        <v>27</v>
      </c>
      <c r="I496" s="36" t="str">
        <f>VLOOKUP(Invoices[[#This Row],[Part  '#]],Products[[#All],[Part Number]:[Product Line]],3,)</f>
        <v>Accessories</v>
      </c>
      <c r="J496" s="4" t="s">
        <v>28</v>
      </c>
      <c r="K496" s="4">
        <v>1</v>
      </c>
      <c r="L496" s="21">
        <v>40</v>
      </c>
      <c r="M496" s="29" cm="1">
        <f t="array" ref="M496">_xlfn.IFS(Invoices[[#This Row],[Document Number]]="Invoice", -Invoices[[#This Row],[Unit Price]], TRUE, Invoices[[#This Row],[Unit Price]])</f>
        <v>40</v>
      </c>
      <c r="N496" t="str" cm="1">
        <f t="array" ref="N496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96">
        <f>VLOOKUP(Invoices[[#This Row],[Part  '#]],Products[#All],4,FALSE)</f>
        <v>12.33</v>
      </c>
      <c r="P496" s="31">
        <f>Invoices[[#This Row],[Quantity]]*Invoices[[#This Row],[New Unit Proce ]]</f>
        <v>40</v>
      </c>
      <c r="Q496" s="31">
        <f>Invoices[[#This Row],[Quantity]]*Invoices[[#This Row],[Product Money ]]</f>
        <v>12.33</v>
      </c>
      <c r="R496" s="32">
        <f>Invoices[[#This Row],[Revenue]]-Invoices[[#This Row],[Cost]]</f>
        <v>27.67</v>
      </c>
      <c r="S496" s="40">
        <f>Invoices[[#This Row],[Profit]]/Invoices[[#This Row],[Revenue]]</f>
        <v>0.69175000000000009</v>
      </c>
    </row>
    <row r="497" spans="1:19" x14ac:dyDescent="0.35">
      <c r="A497" s="18" t="s">
        <v>9</v>
      </c>
      <c r="B497" s="8">
        <v>22971</v>
      </c>
      <c r="C497" s="14">
        <v>41612</v>
      </c>
      <c r="D497" s="8">
        <v>118</v>
      </c>
      <c r="E497" s="9" t="s">
        <v>51</v>
      </c>
      <c r="F497" s="33" t="str">
        <f>VLOOKUP(Invoices[[#This Row],[Customer Name]],Customers[[#All],[Customer Name]:[Type]],2,)</f>
        <v>Georgia</v>
      </c>
      <c r="G497" s="9" t="str">
        <f>VLOOKUP(Invoices[[#This Row],[Customer Name]],Customers[[#All],[Customer Name]:[Type]],3,)</f>
        <v>Financial</v>
      </c>
      <c r="H497" s="4" t="s">
        <v>64</v>
      </c>
      <c r="I497" s="36" t="str">
        <f>VLOOKUP(Invoices[[#This Row],[Part  '#]],Products[[#All],[Part Number]:[Product Line]],3,)</f>
        <v>Accessories</v>
      </c>
      <c r="J497" s="4" t="s">
        <v>65</v>
      </c>
      <c r="K497" s="4">
        <v>10</v>
      </c>
      <c r="L497" s="21">
        <v>30</v>
      </c>
      <c r="M497" s="29" cm="1">
        <f t="array" ref="M497">_xlfn.IFS(Invoices[[#This Row],[Document Number]]="Invoice", -Invoices[[#This Row],[Unit Price]], TRUE, Invoices[[#This Row],[Unit Price]])</f>
        <v>30</v>
      </c>
      <c r="N497" t="str" cm="1">
        <f t="array" ref="N497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97">
        <f>VLOOKUP(Invoices[[#This Row],[Part  '#]],Products[#All],4,FALSE)</f>
        <v>6.3</v>
      </c>
      <c r="P497" s="31">
        <f>Invoices[[#This Row],[Quantity]]*Invoices[[#This Row],[New Unit Proce ]]</f>
        <v>300</v>
      </c>
      <c r="Q497" s="31">
        <f>Invoices[[#This Row],[Quantity]]*Invoices[[#This Row],[Product Money ]]</f>
        <v>63</v>
      </c>
      <c r="R497" s="32">
        <f>Invoices[[#This Row],[Revenue]]-Invoices[[#This Row],[Cost]]</f>
        <v>237</v>
      </c>
      <c r="S497" s="40">
        <f>Invoices[[#This Row],[Profit]]/Invoices[[#This Row],[Revenue]]</f>
        <v>0.79</v>
      </c>
    </row>
    <row r="498" spans="1:19" x14ac:dyDescent="0.35">
      <c r="A498" s="18" t="s">
        <v>9</v>
      </c>
      <c r="B498" s="8">
        <v>22971</v>
      </c>
      <c r="C498" s="14">
        <v>41612</v>
      </c>
      <c r="D498" s="8">
        <v>118</v>
      </c>
      <c r="E498" s="9" t="s">
        <v>51</v>
      </c>
      <c r="F498" s="33" t="str">
        <f>VLOOKUP(Invoices[[#This Row],[Customer Name]],Customers[[#All],[Customer Name]:[Type]],2,)</f>
        <v>Georgia</v>
      </c>
      <c r="G498" s="9" t="str">
        <f>VLOOKUP(Invoices[[#This Row],[Customer Name]],Customers[[#All],[Customer Name]:[Type]],3,)</f>
        <v>Financial</v>
      </c>
      <c r="H498" s="4" t="s">
        <v>36</v>
      </c>
      <c r="I498" s="36" t="str">
        <f>VLOOKUP(Invoices[[#This Row],[Part  '#]],Products[[#All],[Part Number]:[Product Line]],3,)</f>
        <v>Accessories</v>
      </c>
      <c r="J498" s="4" t="s">
        <v>37</v>
      </c>
      <c r="K498" s="4">
        <v>10</v>
      </c>
      <c r="L498" s="21">
        <v>30</v>
      </c>
      <c r="M498" s="29" cm="1">
        <f t="array" ref="M498">_xlfn.IFS(Invoices[[#This Row],[Document Number]]="Invoice", -Invoices[[#This Row],[Unit Price]], TRUE, Invoices[[#This Row],[Unit Price]])</f>
        <v>30</v>
      </c>
      <c r="N498" t="str" cm="1">
        <f t="array" ref="N498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98">
        <f>VLOOKUP(Invoices[[#This Row],[Part  '#]],Products[#All],4,FALSE)</f>
        <v>11.59</v>
      </c>
      <c r="P498" s="31">
        <f>Invoices[[#This Row],[Quantity]]*Invoices[[#This Row],[New Unit Proce ]]</f>
        <v>300</v>
      </c>
      <c r="Q498" s="31">
        <f>Invoices[[#This Row],[Quantity]]*Invoices[[#This Row],[Product Money ]]</f>
        <v>115.9</v>
      </c>
      <c r="R498" s="32">
        <f>Invoices[[#This Row],[Revenue]]-Invoices[[#This Row],[Cost]]</f>
        <v>184.1</v>
      </c>
      <c r="S498" s="40">
        <f>Invoices[[#This Row],[Profit]]/Invoices[[#This Row],[Revenue]]</f>
        <v>0.61366666666666669</v>
      </c>
    </row>
    <row r="499" spans="1:19" x14ac:dyDescent="0.35">
      <c r="A499" s="18" t="s">
        <v>9</v>
      </c>
      <c r="B499" s="8">
        <v>22971</v>
      </c>
      <c r="C499" s="14">
        <v>41612</v>
      </c>
      <c r="D499" s="8">
        <v>118</v>
      </c>
      <c r="E499" s="9" t="s">
        <v>51</v>
      </c>
      <c r="F499" s="33" t="str">
        <f>VLOOKUP(Invoices[[#This Row],[Customer Name]],Customers[[#All],[Customer Name]:[Type]],2,)</f>
        <v>Georgia</v>
      </c>
      <c r="G499" s="9" t="str">
        <f>VLOOKUP(Invoices[[#This Row],[Customer Name]],Customers[[#All],[Customer Name]:[Type]],3,)</f>
        <v>Financial</v>
      </c>
      <c r="H499" s="4" t="s">
        <v>27</v>
      </c>
      <c r="I499" s="36" t="str">
        <f>VLOOKUP(Invoices[[#This Row],[Part  '#]],Products[[#All],[Part Number]:[Product Line]],3,)</f>
        <v>Accessories</v>
      </c>
      <c r="J499" s="4" t="s">
        <v>28</v>
      </c>
      <c r="K499" s="4">
        <v>10</v>
      </c>
      <c r="L499" s="21">
        <v>40</v>
      </c>
      <c r="M499" s="29" cm="1">
        <f t="array" ref="M499">_xlfn.IFS(Invoices[[#This Row],[Document Number]]="Invoice", -Invoices[[#This Row],[Unit Price]], TRUE, Invoices[[#This Row],[Unit Price]])</f>
        <v>40</v>
      </c>
      <c r="N499" t="str" cm="1">
        <f t="array" ref="N499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499">
        <f>VLOOKUP(Invoices[[#This Row],[Part  '#]],Products[#All],4,FALSE)</f>
        <v>12.33</v>
      </c>
      <c r="P499" s="31">
        <f>Invoices[[#This Row],[Quantity]]*Invoices[[#This Row],[New Unit Proce ]]</f>
        <v>400</v>
      </c>
      <c r="Q499" s="31">
        <f>Invoices[[#This Row],[Quantity]]*Invoices[[#This Row],[Product Money ]]</f>
        <v>123.3</v>
      </c>
      <c r="R499" s="32">
        <f>Invoices[[#This Row],[Revenue]]-Invoices[[#This Row],[Cost]]</f>
        <v>276.7</v>
      </c>
      <c r="S499" s="40">
        <f>Invoices[[#This Row],[Profit]]/Invoices[[#This Row],[Revenue]]</f>
        <v>0.69174999999999998</v>
      </c>
    </row>
    <row r="500" spans="1:19" x14ac:dyDescent="0.35">
      <c r="A500" s="18" t="s">
        <v>38</v>
      </c>
      <c r="B500" s="8">
        <v>22972</v>
      </c>
      <c r="C500" s="14">
        <v>41616</v>
      </c>
      <c r="D500" s="8">
        <v>118</v>
      </c>
      <c r="E500" s="9" t="s">
        <v>51</v>
      </c>
      <c r="F500" s="33" t="str">
        <f>VLOOKUP(Invoices[[#This Row],[Customer Name]],Customers[[#All],[Customer Name]:[Type]],2,)</f>
        <v>Georgia</v>
      </c>
      <c r="G500" s="9" t="str">
        <f>VLOOKUP(Invoices[[#This Row],[Customer Name]],Customers[[#All],[Customer Name]:[Type]],3,)</f>
        <v>Financial</v>
      </c>
      <c r="H500" s="8" t="s">
        <v>98</v>
      </c>
      <c r="I500" s="36" t="str">
        <f>VLOOKUP(Invoices[[#This Row],[Part  '#]],Products[[#All],[Part Number]:[Product Line]],3,)</f>
        <v>Product</v>
      </c>
      <c r="J500" s="4" t="s">
        <v>99</v>
      </c>
      <c r="K500" s="4">
        <v>7</v>
      </c>
      <c r="L500" s="21">
        <v>350</v>
      </c>
      <c r="M500" s="29" cm="1">
        <f t="array" ref="M500">_xlfn.IFS(Invoices[[#This Row],[Document Number]]="Invoice", -Invoices[[#This Row],[Unit Price]], TRUE, Invoices[[#This Row],[Unit Price]])</f>
        <v>350</v>
      </c>
      <c r="N500" t="str" cm="1">
        <f t="array" ref="N500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500">
        <f>VLOOKUP(Invoices[[#This Row],[Part  '#]],Products[#All],4,FALSE)</f>
        <v>212.19</v>
      </c>
      <c r="P500" s="31">
        <f>Invoices[[#This Row],[Quantity]]*Invoices[[#This Row],[New Unit Proce ]]</f>
        <v>2450</v>
      </c>
      <c r="Q500" s="31">
        <f>Invoices[[#This Row],[Quantity]]*Invoices[[#This Row],[Product Money ]]</f>
        <v>1485.33</v>
      </c>
      <c r="R500" s="32">
        <f>Invoices[[#This Row],[Revenue]]-Invoices[[#This Row],[Cost]]</f>
        <v>964.67000000000007</v>
      </c>
      <c r="S500" s="40">
        <f>Invoices[[#This Row],[Profit]]/Invoices[[#This Row],[Revenue]]</f>
        <v>0.39374285714285717</v>
      </c>
    </row>
    <row r="501" spans="1:19" x14ac:dyDescent="0.35">
      <c r="A501" s="18" t="s">
        <v>38</v>
      </c>
      <c r="B501" s="8">
        <v>22972</v>
      </c>
      <c r="C501" s="14">
        <v>41616</v>
      </c>
      <c r="D501" s="8">
        <v>118</v>
      </c>
      <c r="E501" s="9" t="s">
        <v>51</v>
      </c>
      <c r="F501" s="33" t="str">
        <f>VLOOKUP(Invoices[[#This Row],[Customer Name]],Customers[[#All],[Customer Name]:[Type]],2,)</f>
        <v>Georgia</v>
      </c>
      <c r="G501" s="9" t="str">
        <f>VLOOKUP(Invoices[[#This Row],[Customer Name]],Customers[[#All],[Customer Name]:[Type]],3,)</f>
        <v>Financial</v>
      </c>
      <c r="H501" s="8" t="s">
        <v>98</v>
      </c>
      <c r="I501" s="36" t="str">
        <f>VLOOKUP(Invoices[[#This Row],[Part  '#]],Products[[#All],[Part Number]:[Product Line]],3,)</f>
        <v>Product</v>
      </c>
      <c r="J501" s="4" t="s">
        <v>99</v>
      </c>
      <c r="K501" s="4">
        <v>2</v>
      </c>
      <c r="L501" s="21">
        <v>350</v>
      </c>
      <c r="M501" s="29" cm="1">
        <f t="array" ref="M501">_xlfn.IFS(Invoices[[#This Row],[Document Number]]="Invoice", -Invoices[[#This Row],[Unit Price]], TRUE, Invoices[[#This Row],[Unit Price]])</f>
        <v>350</v>
      </c>
      <c r="N501" t="str" cm="1">
        <f t="array" ref="N501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501">
        <f>VLOOKUP(Invoices[[#This Row],[Part  '#]],Products[#All],4,FALSE)</f>
        <v>212.19</v>
      </c>
      <c r="P501" s="31">
        <f>Invoices[[#This Row],[Quantity]]*Invoices[[#This Row],[New Unit Proce ]]</f>
        <v>700</v>
      </c>
      <c r="Q501" s="31">
        <f>Invoices[[#This Row],[Quantity]]*Invoices[[#This Row],[Product Money ]]</f>
        <v>424.38</v>
      </c>
      <c r="R501" s="32">
        <f>Invoices[[#This Row],[Revenue]]-Invoices[[#This Row],[Cost]]</f>
        <v>275.62</v>
      </c>
      <c r="S501" s="40">
        <f>Invoices[[#This Row],[Profit]]/Invoices[[#This Row],[Revenue]]</f>
        <v>0.39374285714285717</v>
      </c>
    </row>
    <row r="502" spans="1:19" x14ac:dyDescent="0.35">
      <c r="A502" s="18" t="s">
        <v>9</v>
      </c>
      <c r="B502" s="8">
        <v>22973</v>
      </c>
      <c r="C502" s="14">
        <v>41620</v>
      </c>
      <c r="D502" s="8">
        <v>118</v>
      </c>
      <c r="E502" s="9" t="s">
        <v>51</v>
      </c>
      <c r="F502" s="33" t="str">
        <f>VLOOKUP(Invoices[[#This Row],[Customer Name]],Customers[[#All],[Customer Name]:[Type]],2,)</f>
        <v>Georgia</v>
      </c>
      <c r="G502" s="9" t="str">
        <f>VLOOKUP(Invoices[[#This Row],[Customer Name]],Customers[[#All],[Customer Name]:[Type]],3,)</f>
        <v>Financial</v>
      </c>
      <c r="H502" s="8" t="s">
        <v>98</v>
      </c>
      <c r="I502" s="36" t="str">
        <f>VLOOKUP(Invoices[[#This Row],[Part  '#]],Products[[#All],[Part Number]:[Product Line]],3,)</f>
        <v>Product</v>
      </c>
      <c r="J502" s="4" t="s">
        <v>99</v>
      </c>
      <c r="K502" s="4">
        <v>9</v>
      </c>
      <c r="L502" s="21">
        <v>350</v>
      </c>
      <c r="M502" s="29" cm="1">
        <f t="array" ref="M502">_xlfn.IFS(Invoices[[#This Row],[Document Number]]="Invoice", -Invoices[[#This Row],[Unit Price]], TRUE, Invoices[[#This Row],[Unit Price]])</f>
        <v>350</v>
      </c>
      <c r="N502" t="str" cm="1">
        <f t="array" ref="N502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502">
        <f>VLOOKUP(Invoices[[#This Row],[Part  '#]],Products[#All],4,FALSE)</f>
        <v>212.19</v>
      </c>
      <c r="P502" s="31">
        <f>Invoices[[#This Row],[Quantity]]*Invoices[[#This Row],[New Unit Proce ]]</f>
        <v>3150</v>
      </c>
      <c r="Q502" s="31">
        <f>Invoices[[#This Row],[Quantity]]*Invoices[[#This Row],[Product Money ]]</f>
        <v>1909.71</v>
      </c>
      <c r="R502" s="32">
        <f>Invoices[[#This Row],[Revenue]]-Invoices[[#This Row],[Cost]]</f>
        <v>1240.29</v>
      </c>
      <c r="S502" s="40">
        <f>Invoices[[#This Row],[Profit]]/Invoices[[#This Row],[Revenue]]</f>
        <v>0.39374285714285712</v>
      </c>
    </row>
    <row r="503" spans="1:19" x14ac:dyDescent="0.35">
      <c r="A503" s="18" t="s">
        <v>9</v>
      </c>
      <c r="B503" s="8">
        <v>22974</v>
      </c>
      <c r="C503" s="14">
        <v>41623</v>
      </c>
      <c r="D503" s="8">
        <v>110</v>
      </c>
      <c r="E503" s="9" t="s">
        <v>52</v>
      </c>
      <c r="F503" s="33" t="str">
        <f>VLOOKUP(Invoices[[#This Row],[Customer Name]],Customers[[#All],[Customer Name]:[Type]],2,)</f>
        <v>Alabama</v>
      </c>
      <c r="G503" s="9" t="str">
        <f>VLOOKUP(Invoices[[#This Row],[Customer Name]],Customers[[#All],[Customer Name]:[Type]],3,)</f>
        <v>Automotive</v>
      </c>
      <c r="H503" s="4" t="s">
        <v>66</v>
      </c>
      <c r="I503" s="36" t="str">
        <f>VLOOKUP(Invoices[[#This Row],[Part  '#]],Products[[#All],[Part Number]:[Product Line]],3,)</f>
        <v>Consumables</v>
      </c>
      <c r="J503" s="4" t="s">
        <v>67</v>
      </c>
      <c r="K503" s="4">
        <v>10</v>
      </c>
      <c r="L503" s="21">
        <v>100</v>
      </c>
      <c r="M503" s="29" cm="1">
        <f t="array" ref="M503">_xlfn.IFS(Invoices[[#This Row],[Document Number]]="Invoice", -Invoices[[#This Row],[Unit Price]], TRUE, Invoices[[#This Row],[Unit Price]])</f>
        <v>100</v>
      </c>
      <c r="N503" t="str" cm="1">
        <f t="array" ref="N503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503">
        <f>VLOOKUP(Invoices[[#This Row],[Part  '#]],Products[#All],4,FALSE)</f>
        <v>27.17</v>
      </c>
      <c r="P503" s="31">
        <f>Invoices[[#This Row],[Quantity]]*Invoices[[#This Row],[New Unit Proce ]]</f>
        <v>1000</v>
      </c>
      <c r="Q503" s="31">
        <f>Invoices[[#This Row],[Quantity]]*Invoices[[#This Row],[Product Money ]]</f>
        <v>271.70000000000005</v>
      </c>
      <c r="R503" s="32">
        <f>Invoices[[#This Row],[Revenue]]-Invoices[[#This Row],[Cost]]</f>
        <v>728.3</v>
      </c>
      <c r="S503" s="40">
        <f>Invoices[[#This Row],[Profit]]/Invoices[[#This Row],[Revenue]]</f>
        <v>0.72829999999999995</v>
      </c>
    </row>
    <row r="504" spans="1:19" x14ac:dyDescent="0.35">
      <c r="A504" s="18" t="s">
        <v>9</v>
      </c>
      <c r="B504" s="8">
        <v>22974</v>
      </c>
      <c r="C504" s="14">
        <v>41623</v>
      </c>
      <c r="D504" s="8">
        <v>110</v>
      </c>
      <c r="E504" s="9" t="s">
        <v>52</v>
      </c>
      <c r="F504" s="33" t="str">
        <f>VLOOKUP(Invoices[[#This Row],[Customer Name]],Customers[[#All],[Customer Name]:[Type]],2,)</f>
        <v>Alabama</v>
      </c>
      <c r="G504" s="9" t="str">
        <f>VLOOKUP(Invoices[[#This Row],[Customer Name]],Customers[[#All],[Customer Name]:[Type]],3,)</f>
        <v>Automotive</v>
      </c>
      <c r="H504" s="4" t="s">
        <v>68</v>
      </c>
      <c r="I504" s="36" t="str">
        <f>VLOOKUP(Invoices[[#This Row],[Part  '#]],Products[[#All],[Part Number]:[Product Line]],3,)</f>
        <v>Consumables</v>
      </c>
      <c r="J504" s="4" t="s">
        <v>69</v>
      </c>
      <c r="K504" s="4">
        <v>10</v>
      </c>
      <c r="L504" s="21">
        <v>140</v>
      </c>
      <c r="M504" s="29" cm="1">
        <f t="array" ref="M504">_xlfn.IFS(Invoices[[#This Row],[Document Number]]="Invoice", -Invoices[[#This Row],[Unit Price]], TRUE, Invoices[[#This Row],[Unit Price]])</f>
        <v>140</v>
      </c>
      <c r="N504" t="str" cm="1">
        <f t="array" ref="N504">_xlfn.IFS(Invoices[[#This Row],[New Unit Proce ]]&lt;100, "Return",Invoices[[#This Row],[New Unit Proce ]]=0,"Free",Invoices[[#This Row],[New Unit Proce ]]&lt;100,"sale",Invoices[[#This Row],[New Unit Proce ]]&gt;=100,"Premium")</f>
        <v>Premium</v>
      </c>
      <c r="O504">
        <f>VLOOKUP(Invoices[[#This Row],[Part  '#]],Products[#All],4,FALSE)</f>
        <v>34.299999999999997</v>
      </c>
      <c r="P504" s="31">
        <f>Invoices[[#This Row],[Quantity]]*Invoices[[#This Row],[New Unit Proce ]]</f>
        <v>1400</v>
      </c>
      <c r="Q504" s="31">
        <f>Invoices[[#This Row],[Quantity]]*Invoices[[#This Row],[Product Money ]]</f>
        <v>343</v>
      </c>
      <c r="R504" s="32">
        <f>Invoices[[#This Row],[Revenue]]-Invoices[[#This Row],[Cost]]</f>
        <v>1057</v>
      </c>
      <c r="S504" s="40">
        <f>Invoices[[#This Row],[Profit]]/Invoices[[#This Row],[Revenue]]</f>
        <v>0.755</v>
      </c>
    </row>
    <row r="505" spans="1:19" x14ac:dyDescent="0.35">
      <c r="A505" s="18" t="s">
        <v>9</v>
      </c>
      <c r="B505" s="8">
        <v>22974</v>
      </c>
      <c r="C505" s="14">
        <v>41623</v>
      </c>
      <c r="D505" s="8">
        <v>110</v>
      </c>
      <c r="E505" s="9" t="s">
        <v>52</v>
      </c>
      <c r="F505" s="33" t="str">
        <f>VLOOKUP(Invoices[[#This Row],[Customer Name]],Customers[[#All],[Customer Name]:[Type]],2,)</f>
        <v>Alabama</v>
      </c>
      <c r="G505" s="9" t="str">
        <f>VLOOKUP(Invoices[[#This Row],[Customer Name]],Customers[[#All],[Customer Name]:[Type]],3,)</f>
        <v>Automotive</v>
      </c>
      <c r="H505" s="4" t="s">
        <v>77</v>
      </c>
      <c r="I505" s="36" t="str">
        <f>VLOOKUP(Invoices[[#This Row],[Part  '#]],Products[[#All],[Part Number]:[Product Line]],3,)</f>
        <v>Consumables</v>
      </c>
      <c r="J505" s="4" t="s">
        <v>78</v>
      </c>
      <c r="K505" s="4">
        <v>24</v>
      </c>
      <c r="L505" s="21">
        <v>50</v>
      </c>
      <c r="M505" s="29" cm="1">
        <f t="array" ref="M505">_xlfn.IFS(Invoices[[#This Row],[Document Number]]="Invoice", -Invoices[[#This Row],[Unit Price]], TRUE, Invoices[[#This Row],[Unit Price]])</f>
        <v>50</v>
      </c>
      <c r="N505" t="str" cm="1">
        <f t="array" ref="N505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505">
        <f>VLOOKUP(Invoices[[#This Row],[Part  '#]],Products[#All],4,FALSE)</f>
        <v>11.67</v>
      </c>
      <c r="P505" s="31">
        <f>Invoices[[#This Row],[Quantity]]*Invoices[[#This Row],[New Unit Proce ]]</f>
        <v>1200</v>
      </c>
      <c r="Q505" s="31">
        <f>Invoices[[#This Row],[Quantity]]*Invoices[[#This Row],[Product Money ]]</f>
        <v>280.08</v>
      </c>
      <c r="R505" s="32">
        <f>Invoices[[#This Row],[Revenue]]-Invoices[[#This Row],[Cost]]</f>
        <v>919.92000000000007</v>
      </c>
      <c r="S505" s="40">
        <f>Invoices[[#This Row],[Profit]]/Invoices[[#This Row],[Revenue]]</f>
        <v>0.76660000000000006</v>
      </c>
    </row>
    <row r="506" spans="1:19" x14ac:dyDescent="0.35">
      <c r="A506" s="18" t="s">
        <v>9</v>
      </c>
      <c r="B506" s="8">
        <v>22974</v>
      </c>
      <c r="C506" s="14">
        <v>41623</v>
      </c>
      <c r="D506" s="8">
        <v>110</v>
      </c>
      <c r="E506" s="9" t="s">
        <v>52</v>
      </c>
      <c r="F506" s="33" t="str">
        <f>VLOOKUP(Invoices[[#This Row],[Customer Name]],Customers[[#All],[Customer Name]:[Type]],2,)</f>
        <v>Alabama</v>
      </c>
      <c r="G506" s="9" t="str">
        <f>VLOOKUP(Invoices[[#This Row],[Customer Name]],Customers[[#All],[Customer Name]:[Type]],3,)</f>
        <v>Automotive</v>
      </c>
      <c r="H506" s="4" t="s">
        <v>16</v>
      </c>
      <c r="I506" s="36" t="str">
        <f>VLOOKUP(Invoices[[#This Row],[Part  '#]],Products[[#All],[Part Number]:[Product Line]],3,)</f>
        <v>Consumables</v>
      </c>
      <c r="J506" s="4" t="s">
        <v>17</v>
      </c>
      <c r="K506" s="4">
        <v>24</v>
      </c>
      <c r="L506" s="21">
        <v>30</v>
      </c>
      <c r="M506" s="29" cm="1">
        <f t="array" ref="M506">_xlfn.IFS(Invoices[[#This Row],[Document Number]]="Invoice", -Invoices[[#This Row],[Unit Price]], TRUE, Invoices[[#This Row],[Unit Price]])</f>
        <v>30</v>
      </c>
      <c r="N506" t="str" cm="1">
        <f t="array" ref="N506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506">
        <f>VLOOKUP(Invoices[[#This Row],[Part  '#]],Products[#All],4,FALSE)</f>
        <v>6.9</v>
      </c>
      <c r="P506" s="31">
        <f>Invoices[[#This Row],[Quantity]]*Invoices[[#This Row],[New Unit Proce ]]</f>
        <v>720</v>
      </c>
      <c r="Q506" s="31">
        <f>Invoices[[#This Row],[Quantity]]*Invoices[[#This Row],[Product Money ]]</f>
        <v>165.60000000000002</v>
      </c>
      <c r="R506" s="32">
        <f>Invoices[[#This Row],[Revenue]]-Invoices[[#This Row],[Cost]]</f>
        <v>554.4</v>
      </c>
      <c r="S506" s="40">
        <f>Invoices[[#This Row],[Profit]]/Invoices[[#This Row],[Revenue]]</f>
        <v>0.77</v>
      </c>
    </row>
    <row r="507" spans="1:19" x14ac:dyDescent="0.35">
      <c r="A507" s="18" t="s">
        <v>9</v>
      </c>
      <c r="B507" s="8">
        <v>22975</v>
      </c>
      <c r="C507" s="14">
        <v>41639</v>
      </c>
      <c r="D507" s="8">
        <v>111</v>
      </c>
      <c r="E507" s="9" t="s">
        <v>79</v>
      </c>
      <c r="F507" s="33" t="str">
        <f>VLOOKUP(Invoices[[#This Row],[Customer Name]],Customers[[#All],[Customer Name]:[Type]],2,)</f>
        <v>Alabama</v>
      </c>
      <c r="G507" s="9" t="str">
        <f>VLOOKUP(Invoices[[#This Row],[Customer Name]],Customers[[#All],[Customer Name]:[Type]],3,)</f>
        <v>Automotive</v>
      </c>
      <c r="H507" s="4" t="s">
        <v>90</v>
      </c>
      <c r="I507" s="36" t="str">
        <f>VLOOKUP(Invoices[[#This Row],[Part  '#]],Products[[#All],[Part Number]:[Product Line]],3,)</f>
        <v>Consumables</v>
      </c>
      <c r="J507" s="4" t="s">
        <v>91</v>
      </c>
      <c r="K507" s="4">
        <v>15</v>
      </c>
      <c r="L507" s="21">
        <v>40</v>
      </c>
      <c r="M507" s="29" cm="1">
        <f t="array" ref="M507">_xlfn.IFS(Invoices[[#This Row],[Document Number]]="Invoice", -Invoices[[#This Row],[Unit Price]], TRUE, Invoices[[#This Row],[Unit Price]])</f>
        <v>40</v>
      </c>
      <c r="N507" t="str" cm="1">
        <f t="array" ref="N507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507">
        <f>VLOOKUP(Invoices[[#This Row],[Part  '#]],Products[#All],4,FALSE)</f>
        <v>5.4</v>
      </c>
      <c r="P507" s="31">
        <f>Invoices[[#This Row],[Quantity]]*Invoices[[#This Row],[New Unit Proce ]]</f>
        <v>600</v>
      </c>
      <c r="Q507" s="31">
        <f>Invoices[[#This Row],[Quantity]]*Invoices[[#This Row],[Product Money ]]</f>
        <v>81</v>
      </c>
      <c r="R507" s="32">
        <f>Invoices[[#This Row],[Revenue]]-Invoices[[#This Row],[Cost]]</f>
        <v>519</v>
      </c>
      <c r="S507" s="40">
        <f>Invoices[[#This Row],[Profit]]/Invoices[[#This Row],[Revenue]]</f>
        <v>0.86499999999999999</v>
      </c>
    </row>
    <row r="508" spans="1:19" x14ac:dyDescent="0.35">
      <c r="A508" s="18" t="s">
        <v>9</v>
      </c>
      <c r="B508" s="8">
        <v>22975</v>
      </c>
      <c r="C508" s="14">
        <v>41639</v>
      </c>
      <c r="D508" s="8">
        <v>111</v>
      </c>
      <c r="E508" s="9" t="s">
        <v>79</v>
      </c>
      <c r="F508" s="33" t="str">
        <f>VLOOKUP(Invoices[[#This Row],[Customer Name]],Customers[[#All],[Customer Name]:[Type]],2,)</f>
        <v>Alabama</v>
      </c>
      <c r="G508" s="9" t="str">
        <f>VLOOKUP(Invoices[[#This Row],[Customer Name]],Customers[[#All],[Customer Name]:[Type]],3,)</f>
        <v>Automotive</v>
      </c>
      <c r="H508" s="4" t="s">
        <v>92</v>
      </c>
      <c r="I508" s="36" t="str">
        <f>VLOOKUP(Invoices[[#This Row],[Part  '#]],Products[[#All],[Part Number]:[Product Line]],3,)</f>
        <v>Consumables</v>
      </c>
      <c r="J508" s="4" t="s">
        <v>93</v>
      </c>
      <c r="K508" s="4">
        <v>15</v>
      </c>
      <c r="L508" s="21">
        <v>70</v>
      </c>
      <c r="M508" s="29" cm="1">
        <f t="array" ref="M508">_xlfn.IFS(Invoices[[#This Row],[Document Number]]="Invoice", -Invoices[[#This Row],[Unit Price]], TRUE, Invoices[[#This Row],[Unit Price]])</f>
        <v>70</v>
      </c>
      <c r="N508" t="str" cm="1">
        <f t="array" ref="N508">_xlfn.IFS(Invoices[[#This Row],[New Unit Proce ]]&lt;100, "Return",Invoices[[#This Row],[New Unit Proce ]]=0,"Free",Invoices[[#This Row],[New Unit Proce ]]&lt;100,"sale",Invoices[[#This Row],[New Unit Proce ]]&gt;=100,"Premium")</f>
        <v>Return</v>
      </c>
      <c r="O508">
        <f>VLOOKUP(Invoices[[#This Row],[Part  '#]],Products[#All],4,FALSE)</f>
        <v>8.3699999999999992</v>
      </c>
      <c r="P508" s="31">
        <f>Invoices[[#This Row],[Quantity]]*Invoices[[#This Row],[New Unit Proce ]]</f>
        <v>1050</v>
      </c>
      <c r="Q508" s="31">
        <f>Invoices[[#This Row],[Quantity]]*Invoices[[#This Row],[Product Money ]]</f>
        <v>125.54999999999998</v>
      </c>
      <c r="R508" s="32">
        <f>Invoices[[#This Row],[Revenue]]-Invoices[[#This Row],[Cost]]</f>
        <v>924.45</v>
      </c>
      <c r="S508" s="40">
        <f>Invoices[[#This Row],[Profit]]/Invoices[[#This Row],[Revenue]]</f>
        <v>0.88042857142857145</v>
      </c>
    </row>
  </sheetData>
  <sortState xmlns:xlrd2="http://schemas.microsoft.com/office/spreadsheetml/2017/richdata2" ref="B2:L479">
    <sortCondition ref="B2:B479"/>
    <sortCondition ref="D2:D479"/>
  </sortState>
  <phoneticPr fontId="4" type="noConversion"/>
  <printOptions horizontalCentered="1"/>
  <pageMargins left="0.45" right="0.45" top="0.75" bottom="0.75" header="0.3" footer="0.3"/>
  <pageSetup scale="65" fitToHeight="0" orientation="landscape" horizontalDpi="4294967293" verticalDpi="4294967293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9"/>
  <sheetViews>
    <sheetView topLeftCell="A39" zoomScale="145" zoomScaleNormal="145" workbookViewId="0">
      <selection activeCell="C2" sqref="C2:C49"/>
    </sheetView>
  </sheetViews>
  <sheetFormatPr defaultRowHeight="14.5" x14ac:dyDescent="0.35"/>
  <cols>
    <col min="1" max="1" width="14.453125" customWidth="1"/>
    <col min="2" max="2" width="38.453125" customWidth="1"/>
    <col min="3" max="3" width="14.1796875" customWidth="1"/>
    <col min="4" max="4" width="14.453125" customWidth="1"/>
  </cols>
  <sheetData>
    <row r="1" spans="1:4" s="3" customFormat="1" x14ac:dyDescent="0.35">
      <c r="A1" t="s">
        <v>100</v>
      </c>
      <c r="B1" s="20" t="s">
        <v>6</v>
      </c>
      <c r="C1" s="20" t="s">
        <v>101</v>
      </c>
      <c r="D1" s="20" t="s">
        <v>102</v>
      </c>
    </row>
    <row r="2" spans="1:4" x14ac:dyDescent="0.35">
      <c r="A2" s="19" t="s">
        <v>23</v>
      </c>
      <c r="B2" s="4" t="s">
        <v>24</v>
      </c>
      <c r="C2" s="4" t="s">
        <v>103</v>
      </c>
      <c r="D2" s="4">
        <v>12.17</v>
      </c>
    </row>
    <row r="3" spans="1:4" x14ac:dyDescent="0.35">
      <c r="A3" s="19" t="s">
        <v>34</v>
      </c>
      <c r="B3" s="4" t="s">
        <v>35</v>
      </c>
      <c r="C3" s="4" t="s">
        <v>103</v>
      </c>
      <c r="D3" s="4">
        <v>13.79</v>
      </c>
    </row>
    <row r="4" spans="1:4" x14ac:dyDescent="0.35">
      <c r="A4" s="19" t="s">
        <v>104</v>
      </c>
      <c r="B4" s="4" t="s">
        <v>105</v>
      </c>
      <c r="C4" s="4" t="s">
        <v>103</v>
      </c>
      <c r="D4" s="4">
        <v>11.86</v>
      </c>
    </row>
    <row r="5" spans="1:4" x14ac:dyDescent="0.35">
      <c r="A5" s="19" t="s">
        <v>106</v>
      </c>
      <c r="B5" s="4" t="s">
        <v>107</v>
      </c>
      <c r="C5" s="4" t="s">
        <v>103</v>
      </c>
      <c r="D5" s="4">
        <v>13.25</v>
      </c>
    </row>
    <row r="6" spans="1:4" x14ac:dyDescent="0.35">
      <c r="A6" s="19" t="s">
        <v>108</v>
      </c>
      <c r="B6" s="4" t="s">
        <v>109</v>
      </c>
      <c r="C6" s="4" t="s">
        <v>103</v>
      </c>
      <c r="D6" s="4">
        <v>6.89</v>
      </c>
    </row>
    <row r="7" spans="1:4" x14ac:dyDescent="0.35">
      <c r="A7" s="19" t="s">
        <v>56</v>
      </c>
      <c r="B7" s="4" t="s">
        <v>57</v>
      </c>
      <c r="C7" s="4" t="s">
        <v>103</v>
      </c>
      <c r="D7" s="4">
        <v>8.1</v>
      </c>
    </row>
    <row r="8" spans="1:4" x14ac:dyDescent="0.35">
      <c r="A8" s="19" t="s">
        <v>82</v>
      </c>
      <c r="B8" s="4" t="s">
        <v>83</v>
      </c>
      <c r="C8" s="4" t="s">
        <v>103</v>
      </c>
      <c r="D8" s="4">
        <v>4.8</v>
      </c>
    </row>
    <row r="9" spans="1:4" x14ac:dyDescent="0.35">
      <c r="A9" s="19" t="s">
        <v>64</v>
      </c>
      <c r="B9" s="4" t="s">
        <v>65</v>
      </c>
      <c r="C9" s="4" t="s">
        <v>103</v>
      </c>
      <c r="D9" s="4">
        <v>6.3</v>
      </c>
    </row>
    <row r="10" spans="1:4" x14ac:dyDescent="0.35">
      <c r="A10" s="19" t="s">
        <v>25</v>
      </c>
      <c r="B10" s="4" t="s">
        <v>26</v>
      </c>
      <c r="C10" s="4" t="s">
        <v>103</v>
      </c>
      <c r="D10" s="4">
        <v>8.15</v>
      </c>
    </row>
    <row r="11" spans="1:4" x14ac:dyDescent="0.35">
      <c r="A11" s="19" t="s">
        <v>36</v>
      </c>
      <c r="B11" s="4" t="s">
        <v>37</v>
      </c>
      <c r="C11" s="4" t="s">
        <v>103</v>
      </c>
      <c r="D11" s="4">
        <v>11.59</v>
      </c>
    </row>
    <row r="12" spans="1:4" x14ac:dyDescent="0.35">
      <c r="A12" s="19" t="s">
        <v>27</v>
      </c>
      <c r="B12" s="4" t="s">
        <v>28</v>
      </c>
      <c r="C12" s="4" t="s">
        <v>103</v>
      </c>
      <c r="D12" s="4">
        <v>12.33</v>
      </c>
    </row>
    <row r="13" spans="1:4" x14ac:dyDescent="0.35">
      <c r="A13" s="19" t="s">
        <v>42</v>
      </c>
      <c r="B13" s="4" t="s">
        <v>43</v>
      </c>
      <c r="C13" s="4" t="s">
        <v>103</v>
      </c>
      <c r="D13" s="4">
        <v>17.22</v>
      </c>
    </row>
    <row r="14" spans="1:4" x14ac:dyDescent="0.35">
      <c r="A14" s="19" t="s">
        <v>29</v>
      </c>
      <c r="B14" s="4" t="s">
        <v>30</v>
      </c>
      <c r="C14" s="4" t="s">
        <v>103</v>
      </c>
      <c r="D14" s="4">
        <v>89.7</v>
      </c>
    </row>
    <row r="15" spans="1:4" x14ac:dyDescent="0.35">
      <c r="A15" s="19" t="s">
        <v>88</v>
      </c>
      <c r="B15" s="4" t="s">
        <v>89</v>
      </c>
      <c r="C15" s="4" t="s">
        <v>103</v>
      </c>
      <c r="D15" s="4">
        <v>93.81</v>
      </c>
    </row>
    <row r="16" spans="1:4" x14ac:dyDescent="0.35">
      <c r="A16" s="19" t="s">
        <v>84</v>
      </c>
      <c r="B16" s="4" t="s">
        <v>85</v>
      </c>
      <c r="C16" s="4" t="s">
        <v>103</v>
      </c>
      <c r="D16" s="4">
        <v>76.19</v>
      </c>
    </row>
    <row r="17" spans="1:4" x14ac:dyDescent="0.35">
      <c r="A17" s="19" t="s">
        <v>11</v>
      </c>
      <c r="B17" s="4" t="s">
        <v>12</v>
      </c>
      <c r="C17" s="4" t="s">
        <v>110</v>
      </c>
      <c r="D17" s="4">
        <v>4.58</v>
      </c>
    </row>
    <row r="18" spans="1:4" x14ac:dyDescent="0.35">
      <c r="A18" s="19" t="s">
        <v>44</v>
      </c>
      <c r="B18" s="4" t="s">
        <v>45</v>
      </c>
      <c r="C18" s="4" t="s">
        <v>110</v>
      </c>
      <c r="D18" s="4">
        <v>6.37</v>
      </c>
    </row>
    <row r="19" spans="1:4" x14ac:dyDescent="0.35">
      <c r="A19" s="19" t="s">
        <v>16</v>
      </c>
      <c r="B19" s="4" t="s">
        <v>17</v>
      </c>
      <c r="C19" s="4" t="s">
        <v>110</v>
      </c>
      <c r="D19" s="4">
        <v>6.9</v>
      </c>
    </row>
    <row r="20" spans="1:4" x14ac:dyDescent="0.35">
      <c r="A20" s="19" t="s">
        <v>111</v>
      </c>
      <c r="B20" s="4" t="s">
        <v>112</v>
      </c>
      <c r="C20" s="4" t="s">
        <v>110</v>
      </c>
      <c r="D20" s="4">
        <v>8.0500000000000007</v>
      </c>
    </row>
    <row r="21" spans="1:4" x14ac:dyDescent="0.35">
      <c r="A21" s="19" t="s">
        <v>96</v>
      </c>
      <c r="B21" s="4" t="s">
        <v>97</v>
      </c>
      <c r="C21" s="4" t="s">
        <v>110</v>
      </c>
      <c r="D21" s="4">
        <v>3.43</v>
      </c>
    </row>
    <row r="22" spans="1:4" x14ac:dyDescent="0.35">
      <c r="A22" s="19" t="s">
        <v>70</v>
      </c>
      <c r="B22" s="4" t="s">
        <v>71</v>
      </c>
      <c r="C22" s="4" t="s">
        <v>110</v>
      </c>
      <c r="D22" s="4">
        <v>5.16</v>
      </c>
    </row>
    <row r="23" spans="1:4" x14ac:dyDescent="0.35">
      <c r="A23" s="19" t="s">
        <v>113</v>
      </c>
      <c r="B23" s="4" t="s">
        <v>114</v>
      </c>
      <c r="C23" s="4" t="s">
        <v>110</v>
      </c>
      <c r="D23" s="4">
        <v>4.96</v>
      </c>
    </row>
    <row r="24" spans="1:4" x14ac:dyDescent="0.35">
      <c r="A24" s="19" t="s">
        <v>58</v>
      </c>
      <c r="B24" s="4" t="s">
        <v>59</v>
      </c>
      <c r="C24" s="4" t="s">
        <v>110</v>
      </c>
      <c r="D24" s="4">
        <v>7.09</v>
      </c>
    </row>
    <row r="25" spans="1:4" x14ac:dyDescent="0.35">
      <c r="A25" s="19" t="s">
        <v>77</v>
      </c>
      <c r="B25" s="4" t="s">
        <v>78</v>
      </c>
      <c r="C25" s="4" t="s">
        <v>110</v>
      </c>
      <c r="D25" s="4">
        <v>11.67</v>
      </c>
    </row>
    <row r="26" spans="1:4" x14ac:dyDescent="0.35">
      <c r="A26" s="19" t="s">
        <v>13</v>
      </c>
      <c r="B26" s="4" t="s">
        <v>14</v>
      </c>
      <c r="C26" s="4" t="s">
        <v>110</v>
      </c>
      <c r="D26" s="4">
        <v>13.92</v>
      </c>
    </row>
    <row r="27" spans="1:4" x14ac:dyDescent="0.35">
      <c r="A27" s="19" t="s">
        <v>90</v>
      </c>
      <c r="B27" s="4" t="s">
        <v>91</v>
      </c>
      <c r="C27" s="4" t="s">
        <v>110</v>
      </c>
      <c r="D27" s="4">
        <v>5.4</v>
      </c>
    </row>
    <row r="28" spans="1:4" x14ac:dyDescent="0.35">
      <c r="A28" s="19" t="s">
        <v>92</v>
      </c>
      <c r="B28" s="4" t="s">
        <v>93</v>
      </c>
      <c r="C28" s="4" t="s">
        <v>110</v>
      </c>
      <c r="D28" s="4">
        <v>8.3699999999999992</v>
      </c>
    </row>
    <row r="29" spans="1:4" x14ac:dyDescent="0.35">
      <c r="A29" s="19" t="s">
        <v>66</v>
      </c>
      <c r="B29" s="4" t="s">
        <v>67</v>
      </c>
      <c r="C29" s="4" t="s">
        <v>110</v>
      </c>
      <c r="D29" s="4">
        <v>27.17</v>
      </c>
    </row>
    <row r="30" spans="1:4" x14ac:dyDescent="0.35">
      <c r="A30" s="19" t="s">
        <v>68</v>
      </c>
      <c r="B30" s="4" t="s">
        <v>69</v>
      </c>
      <c r="C30" s="4" t="s">
        <v>110</v>
      </c>
      <c r="D30" s="4">
        <v>34.299999999999997</v>
      </c>
    </row>
    <row r="31" spans="1:4" x14ac:dyDescent="0.35">
      <c r="A31" s="19" t="s">
        <v>21</v>
      </c>
      <c r="B31" s="4" t="s">
        <v>22</v>
      </c>
      <c r="C31" s="4" t="s">
        <v>115</v>
      </c>
      <c r="D31" s="4">
        <v>295.10000000000002</v>
      </c>
    </row>
    <row r="32" spans="1:4" x14ac:dyDescent="0.35">
      <c r="A32" s="19" t="s">
        <v>116</v>
      </c>
      <c r="B32" s="4" t="s">
        <v>117</v>
      </c>
      <c r="C32" s="4" t="s">
        <v>115</v>
      </c>
      <c r="D32" s="4">
        <v>479.59</v>
      </c>
    </row>
    <row r="33" spans="1:4" x14ac:dyDescent="0.35">
      <c r="A33" s="19" t="s">
        <v>32</v>
      </c>
      <c r="B33" s="4" t="s">
        <v>33</v>
      </c>
      <c r="C33" s="4" t="s">
        <v>115</v>
      </c>
      <c r="D33" s="4">
        <v>899.1</v>
      </c>
    </row>
    <row r="34" spans="1:4" x14ac:dyDescent="0.35">
      <c r="A34" s="19" t="s">
        <v>40</v>
      </c>
      <c r="B34" s="4" t="s">
        <v>41</v>
      </c>
      <c r="C34" s="4" t="s">
        <v>115</v>
      </c>
      <c r="D34" s="4">
        <v>1050.3800000000001</v>
      </c>
    </row>
    <row r="35" spans="1:4" x14ac:dyDescent="0.35">
      <c r="A35" s="19" t="s">
        <v>118</v>
      </c>
      <c r="B35" s="4" t="s">
        <v>119</v>
      </c>
      <c r="C35" s="4" t="s">
        <v>115</v>
      </c>
      <c r="D35" s="4">
        <v>93.56</v>
      </c>
    </row>
    <row r="36" spans="1:4" x14ac:dyDescent="0.35">
      <c r="A36" s="19" t="s">
        <v>120</v>
      </c>
      <c r="B36" s="4" t="s">
        <v>121</v>
      </c>
      <c r="C36" s="4" t="s">
        <v>115</v>
      </c>
      <c r="D36" s="4">
        <v>108.98</v>
      </c>
    </row>
    <row r="37" spans="1:4" x14ac:dyDescent="0.35">
      <c r="A37" s="19" t="s">
        <v>80</v>
      </c>
      <c r="B37" s="4" t="s">
        <v>81</v>
      </c>
      <c r="C37" s="4" t="s">
        <v>115</v>
      </c>
      <c r="D37" s="4">
        <v>174.69</v>
      </c>
    </row>
    <row r="38" spans="1:4" x14ac:dyDescent="0.35">
      <c r="A38" s="19" t="s">
        <v>98</v>
      </c>
      <c r="B38" s="4" t="s">
        <v>99</v>
      </c>
      <c r="C38" s="4" t="s">
        <v>115</v>
      </c>
      <c r="D38" s="4">
        <v>212.19</v>
      </c>
    </row>
    <row r="39" spans="1:4" x14ac:dyDescent="0.35">
      <c r="A39" s="19" t="s">
        <v>122</v>
      </c>
      <c r="B39" s="4" t="s">
        <v>123</v>
      </c>
      <c r="C39" s="4" t="s">
        <v>115</v>
      </c>
      <c r="D39" s="4">
        <v>282.24</v>
      </c>
    </row>
    <row r="40" spans="1:4" x14ac:dyDescent="0.35">
      <c r="A40" s="19" t="s">
        <v>74</v>
      </c>
      <c r="B40" s="4" t="s">
        <v>75</v>
      </c>
      <c r="C40" s="4" t="s">
        <v>115</v>
      </c>
      <c r="D40" s="4">
        <v>317.25</v>
      </c>
    </row>
    <row r="41" spans="1:4" x14ac:dyDescent="0.35">
      <c r="A41" s="19" t="s">
        <v>124</v>
      </c>
      <c r="B41" s="4" t="s">
        <v>125</v>
      </c>
      <c r="C41" s="4" t="s">
        <v>115</v>
      </c>
      <c r="D41" s="4">
        <v>364.28</v>
      </c>
    </row>
    <row r="42" spans="1:4" x14ac:dyDescent="0.35">
      <c r="A42" s="19" t="s">
        <v>72</v>
      </c>
      <c r="B42" s="4" t="s">
        <v>73</v>
      </c>
      <c r="C42" s="4" t="s">
        <v>115</v>
      </c>
      <c r="D42" s="4">
        <v>412.96</v>
      </c>
    </row>
    <row r="43" spans="1:4" x14ac:dyDescent="0.35">
      <c r="A43" s="19" t="s">
        <v>126</v>
      </c>
      <c r="B43" s="4" t="s">
        <v>127</v>
      </c>
      <c r="C43" s="4" t="s">
        <v>115</v>
      </c>
      <c r="D43" s="4">
        <v>498.18</v>
      </c>
    </row>
    <row r="44" spans="1:4" x14ac:dyDescent="0.35">
      <c r="A44" s="19" t="s">
        <v>128</v>
      </c>
      <c r="B44" s="4" t="s">
        <v>129</v>
      </c>
      <c r="C44" s="4" t="s">
        <v>115</v>
      </c>
      <c r="D44" s="4">
        <v>1128.24</v>
      </c>
    </row>
    <row r="45" spans="1:4" x14ac:dyDescent="0.35">
      <c r="A45" s="19" t="s">
        <v>54</v>
      </c>
      <c r="B45" s="4" t="s">
        <v>55</v>
      </c>
      <c r="C45" s="4" t="s">
        <v>115</v>
      </c>
      <c r="D45" s="4">
        <v>1320.2</v>
      </c>
    </row>
    <row r="46" spans="1:4" x14ac:dyDescent="0.35">
      <c r="A46" s="19" t="s">
        <v>94</v>
      </c>
      <c r="B46" s="4" t="s">
        <v>95</v>
      </c>
      <c r="C46" s="4" t="s">
        <v>115</v>
      </c>
      <c r="D46" s="4">
        <v>995.59</v>
      </c>
    </row>
    <row r="47" spans="1:4" x14ac:dyDescent="0.35">
      <c r="A47" s="19" t="s">
        <v>86</v>
      </c>
      <c r="B47" s="4" t="s">
        <v>87</v>
      </c>
      <c r="C47" s="4" t="s">
        <v>115</v>
      </c>
      <c r="D47" s="4">
        <v>1155.3699999999999</v>
      </c>
    </row>
    <row r="48" spans="1:4" x14ac:dyDescent="0.35">
      <c r="A48" s="19" t="s">
        <v>130</v>
      </c>
      <c r="B48" s="4" t="s">
        <v>131</v>
      </c>
      <c r="C48" s="4" t="s">
        <v>115</v>
      </c>
      <c r="D48" s="4">
        <v>1299.7</v>
      </c>
    </row>
    <row r="49" spans="1:4" x14ac:dyDescent="0.35">
      <c r="A49" s="19" t="s">
        <v>62</v>
      </c>
      <c r="B49" s="4" t="s">
        <v>63</v>
      </c>
      <c r="C49" s="4" t="s">
        <v>115</v>
      </c>
      <c r="D49" s="4">
        <v>1440.45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zoomScale="145" zoomScaleNormal="145" workbookViewId="0">
      <selection activeCell="G10" sqref="G10"/>
    </sheetView>
  </sheetViews>
  <sheetFormatPr defaultRowHeight="14.5" x14ac:dyDescent="0.35"/>
  <cols>
    <col min="1" max="1" width="10.453125" style="1" customWidth="1"/>
    <col min="2" max="2" width="32.54296875" customWidth="1"/>
    <col min="3" max="3" width="14.1796875" customWidth="1"/>
    <col min="4" max="4" width="11.453125" customWidth="1"/>
    <col min="6" max="6" width="16.54296875" customWidth="1"/>
  </cols>
  <sheetData>
    <row r="1" spans="1:6" x14ac:dyDescent="0.35">
      <c r="A1" s="25" t="s">
        <v>132</v>
      </c>
      <c r="B1" s="26" t="s">
        <v>4</v>
      </c>
      <c r="C1" s="26" t="s">
        <v>133</v>
      </c>
      <c r="D1" s="26" t="s">
        <v>134</v>
      </c>
    </row>
    <row r="2" spans="1:6" x14ac:dyDescent="0.35">
      <c r="A2" s="23">
        <v>101</v>
      </c>
      <c r="B2" s="22" t="s">
        <v>20</v>
      </c>
      <c r="C2" s="22" t="s">
        <v>135</v>
      </c>
      <c r="D2" s="22" t="s">
        <v>136</v>
      </c>
      <c r="F2" s="35"/>
    </row>
    <row r="3" spans="1:6" x14ac:dyDescent="0.35">
      <c r="A3" s="24">
        <v>102</v>
      </c>
      <c r="B3" s="4" t="s">
        <v>39</v>
      </c>
      <c r="C3" s="4" t="s">
        <v>135</v>
      </c>
      <c r="D3" s="4" t="s">
        <v>136</v>
      </c>
      <c r="F3" s="34"/>
    </row>
    <row r="4" spans="1:6" x14ac:dyDescent="0.35">
      <c r="A4" s="23">
        <v>103</v>
      </c>
      <c r="B4" s="22" t="s">
        <v>50</v>
      </c>
      <c r="C4" s="22" t="s">
        <v>137</v>
      </c>
      <c r="D4" s="22" t="s">
        <v>138</v>
      </c>
    </row>
    <row r="5" spans="1:6" x14ac:dyDescent="0.35">
      <c r="A5" s="24">
        <v>104</v>
      </c>
      <c r="B5" s="4" t="s">
        <v>46</v>
      </c>
      <c r="C5" s="4" t="s">
        <v>139</v>
      </c>
      <c r="D5" s="4" t="s">
        <v>136</v>
      </c>
    </row>
    <row r="6" spans="1:6" x14ac:dyDescent="0.35">
      <c r="A6" s="23">
        <v>105</v>
      </c>
      <c r="B6" s="22" t="s">
        <v>60</v>
      </c>
      <c r="C6" s="22" t="s">
        <v>140</v>
      </c>
      <c r="D6" s="22" t="s">
        <v>136</v>
      </c>
    </row>
    <row r="7" spans="1:6" x14ac:dyDescent="0.35">
      <c r="A7" s="24">
        <v>106</v>
      </c>
      <c r="B7" s="4" t="s">
        <v>10</v>
      </c>
      <c r="C7" s="4" t="s">
        <v>141</v>
      </c>
      <c r="D7" s="4" t="s">
        <v>136</v>
      </c>
    </row>
    <row r="8" spans="1:6" x14ac:dyDescent="0.35">
      <c r="A8" s="23">
        <v>107</v>
      </c>
      <c r="B8" s="22" t="s">
        <v>15</v>
      </c>
      <c r="C8" s="22" t="s">
        <v>135</v>
      </c>
      <c r="D8" s="22" t="s">
        <v>138</v>
      </c>
    </row>
    <row r="9" spans="1:6" x14ac:dyDescent="0.35">
      <c r="A9" s="24">
        <v>108</v>
      </c>
      <c r="B9" s="4" t="s">
        <v>53</v>
      </c>
      <c r="C9" s="4" t="s">
        <v>137</v>
      </c>
      <c r="D9" s="4" t="s">
        <v>138</v>
      </c>
    </row>
    <row r="10" spans="1:6" x14ac:dyDescent="0.35">
      <c r="A10" s="23">
        <v>109</v>
      </c>
      <c r="B10" s="22" t="s">
        <v>47</v>
      </c>
      <c r="C10" s="22" t="s">
        <v>135</v>
      </c>
      <c r="D10" s="22" t="s">
        <v>138</v>
      </c>
    </row>
    <row r="11" spans="1:6" x14ac:dyDescent="0.35">
      <c r="A11" s="24">
        <v>110</v>
      </c>
      <c r="B11" s="4" t="s">
        <v>52</v>
      </c>
      <c r="C11" s="4" t="s">
        <v>142</v>
      </c>
      <c r="D11" s="4" t="s">
        <v>136</v>
      </c>
    </row>
    <row r="12" spans="1:6" x14ac:dyDescent="0.35">
      <c r="A12" s="23">
        <v>111</v>
      </c>
      <c r="B12" s="22" t="s">
        <v>79</v>
      </c>
      <c r="C12" s="22" t="s">
        <v>142</v>
      </c>
      <c r="D12" s="22" t="s">
        <v>136</v>
      </c>
    </row>
    <row r="13" spans="1:6" x14ac:dyDescent="0.35">
      <c r="A13" s="24">
        <v>112</v>
      </c>
      <c r="B13" s="4" t="s">
        <v>19</v>
      </c>
      <c r="C13" s="4" t="s">
        <v>135</v>
      </c>
      <c r="D13" s="4" t="s">
        <v>138</v>
      </c>
    </row>
    <row r="14" spans="1:6" x14ac:dyDescent="0.35">
      <c r="A14" s="23">
        <v>113</v>
      </c>
      <c r="B14" s="22" t="s">
        <v>31</v>
      </c>
      <c r="C14" s="22" t="s">
        <v>135</v>
      </c>
      <c r="D14" s="22" t="s">
        <v>138</v>
      </c>
    </row>
    <row r="15" spans="1:6" x14ac:dyDescent="0.35">
      <c r="A15" s="24">
        <v>114</v>
      </c>
      <c r="B15" s="4" t="s">
        <v>61</v>
      </c>
      <c r="C15" s="4" t="s">
        <v>139</v>
      </c>
      <c r="D15" s="4" t="s">
        <v>136</v>
      </c>
    </row>
    <row r="16" spans="1:6" x14ac:dyDescent="0.35">
      <c r="A16" s="23">
        <v>115</v>
      </c>
      <c r="B16" s="22" t="s">
        <v>48</v>
      </c>
      <c r="C16" s="22" t="s">
        <v>141</v>
      </c>
      <c r="D16" s="22" t="s">
        <v>136</v>
      </c>
    </row>
    <row r="17" spans="1:4" x14ac:dyDescent="0.35">
      <c r="A17" s="24">
        <v>116</v>
      </c>
      <c r="B17" s="4" t="s">
        <v>49</v>
      </c>
      <c r="C17" s="4" t="s">
        <v>141</v>
      </c>
      <c r="D17" s="4" t="s">
        <v>136</v>
      </c>
    </row>
    <row r="18" spans="1:4" x14ac:dyDescent="0.35">
      <c r="A18" s="23">
        <v>117</v>
      </c>
      <c r="B18" s="22" t="s">
        <v>18</v>
      </c>
      <c r="C18" s="22" t="s">
        <v>135</v>
      </c>
      <c r="D18" s="22" t="s">
        <v>136</v>
      </c>
    </row>
    <row r="19" spans="1:4" x14ac:dyDescent="0.35">
      <c r="A19" s="24">
        <v>118</v>
      </c>
      <c r="B19" s="4" t="s">
        <v>51</v>
      </c>
      <c r="C19" s="4" t="s">
        <v>135</v>
      </c>
      <c r="D19" s="4" t="s">
        <v>138</v>
      </c>
    </row>
    <row r="20" spans="1:4" x14ac:dyDescent="0.35">
      <c r="A20" s="23">
        <v>119</v>
      </c>
      <c r="B20" s="22" t="s">
        <v>76</v>
      </c>
      <c r="C20" s="22" t="s">
        <v>135</v>
      </c>
      <c r="D20" s="22" t="s">
        <v>138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Sheet3</vt:lpstr>
      <vt:lpstr>Invoices</vt:lpstr>
      <vt:lpstr>Products</vt:lpstr>
      <vt:lpstr>Customers</vt:lpstr>
    </vt:vector>
  </TitlesOfParts>
  <Manager/>
  <Company>DLS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ABHIPSHA KHADANGA</cp:lastModifiedBy>
  <cp:revision/>
  <dcterms:created xsi:type="dcterms:W3CDTF">2013-09-27T17:24:51Z</dcterms:created>
  <dcterms:modified xsi:type="dcterms:W3CDTF">2025-07-04T07:11:39Z</dcterms:modified>
  <cp:category/>
  <cp:contentStatus/>
</cp:coreProperties>
</file>