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cces\OneDrive\Desktop\Resume_project\Sales _ Analysis _ Excel\"/>
    </mc:Choice>
  </mc:AlternateContent>
  <xr:revisionPtr revIDLastSave="0" documentId="8_{48214F9C-4CBF-4BF0-BFEE-38682E559CFB}" xr6:coauthVersionLast="47" xr6:coauthVersionMax="47" xr10:uidLastSave="{00000000-0000-0000-0000-000000000000}"/>
  <bookViews>
    <workbookView xWindow="-108" yWindow="-108" windowWidth="23256" windowHeight="12456" activeTab="3" xr2:uid="{088B05CB-392A-4546-9C6A-FC2CC5BB1FA3}"/>
  </bookViews>
  <sheets>
    <sheet name="MasterData" sheetId="2" r:id="rId1"/>
    <sheet name="InputData" sheetId="3" r:id="rId2"/>
    <sheet name="Analysis" sheetId="4" r:id="rId3"/>
    <sheet name="Dashboard" sheetId="5" r:id="rId4"/>
  </sheets>
  <definedNames>
    <definedName name="_xlchart.v1.0" hidden="1">Analysis!$AD$2:$AD$6</definedName>
    <definedName name="_xlchart.v1.1" hidden="1">Analysis!$AE$2:$AE$6</definedName>
    <definedName name="_xlchart.v1.2" hidden="1">Analysis!$AD$2:$AD$6</definedName>
    <definedName name="_xlchart.v1.3" hidden="1">Analysis!$AE$2:$AE$6</definedName>
    <definedName name="ExternalData_1" localSheetId="0" hidden="1">MasterData!$A$1:$F$46</definedName>
    <definedName name="ExternalData_2" localSheetId="1" hidden="1">InputData!$A$1:$F$528</definedName>
    <definedName name="Slicer_Month">#N/A</definedName>
    <definedName name="Slicer_PAYMENT_MODE">#N/A</definedName>
    <definedName name="Slicer_SALE_TYP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putData_662ba26c-5910-4bdc-9b81-3b23b0bbec29" name="InputData" connection="Query - InputData"/>
          <x15:modelTable id="MasterData_bc098412-37fb-44ef-ae4d-1cedd9f1a51b" name="MasterData" connection="Query - MasterData"/>
        </x15:modelTables>
      </x15:dataModel>
    </ext>
  </extLst>
</workbook>
</file>

<file path=xl/calcChain.xml><?xml version="1.0" encoding="utf-8"?>
<calcChain xmlns="http://schemas.openxmlformats.org/spreadsheetml/2006/main">
  <c r="L20" i="4" l="1"/>
  <c r="P20" i="4"/>
  <c r="Q18" i="4"/>
  <c r="R18" i="4" s="1"/>
  <c r="Q21" i="4"/>
  <c r="Q22" i="4"/>
  <c r="Q23" i="4"/>
  <c r="Q24" i="4"/>
  <c r="Q25" i="4"/>
  <c r="Q26" i="4"/>
  <c r="Q27" i="4"/>
  <c r="Q28" i="4"/>
  <c r="Q29" i="4"/>
  <c r="P21" i="4"/>
  <c r="P22" i="4"/>
  <c r="P23" i="4"/>
  <c r="P24" i="4"/>
  <c r="P25" i="4"/>
  <c r="P26" i="4"/>
  <c r="P27" i="4"/>
  <c r="P28" i="4"/>
  <c r="P29" i="4"/>
  <c r="Q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K63" i="4" s="1"/>
  <c r="M20" i="4"/>
  <c r="L44" i="4"/>
  <c r="L45" i="4"/>
  <c r="L46" i="4"/>
  <c r="L47" i="4"/>
  <c r="L48" i="4"/>
  <c r="L49" i="4"/>
  <c r="L50" i="4"/>
  <c r="L51" i="4"/>
  <c r="L52" i="4"/>
  <c r="L53" i="4"/>
  <c r="L54" i="4"/>
  <c r="L55" i="4"/>
  <c r="L56" i="4"/>
  <c r="L57" i="4"/>
  <c r="L58" i="4"/>
  <c r="L59" i="4"/>
  <c r="L60" i="4"/>
  <c r="L61" i="4"/>
  <c r="L62" i="4"/>
  <c r="L63" i="4"/>
  <c r="L21" i="4"/>
  <c r="L22" i="4"/>
  <c r="L23" i="4"/>
  <c r="L24" i="4"/>
  <c r="L25" i="4"/>
  <c r="L26" i="4"/>
  <c r="L27" i="4"/>
  <c r="L28" i="4"/>
  <c r="L29" i="4"/>
  <c r="L30" i="4"/>
  <c r="L31" i="4"/>
  <c r="L32" i="4"/>
  <c r="L33" i="4"/>
  <c r="L34" i="4"/>
  <c r="L35" i="4"/>
  <c r="L36" i="4"/>
  <c r="L37" i="4"/>
  <c r="L38" i="4"/>
  <c r="L39" i="4"/>
  <c r="L40" i="4"/>
  <c r="L41" i="4"/>
  <c r="L42" i="4"/>
  <c r="L43" i="4"/>
  <c r="M5" i="4"/>
  <c r="N5" i="4" s="1"/>
  <c r="O5" i="4" s="1"/>
  <c r="M6" i="4"/>
  <c r="N6" i="4" s="1"/>
  <c r="O6" i="4" s="1"/>
  <c r="M7" i="4"/>
  <c r="N7" i="4" s="1"/>
  <c r="O7" i="4" s="1"/>
  <c r="M8" i="4"/>
  <c r="N8" i="4" s="1"/>
  <c r="O8" i="4" s="1"/>
  <c r="M9" i="4"/>
  <c r="N9" i="4" s="1"/>
  <c r="O9" i="4" s="1"/>
  <c r="M10" i="4"/>
  <c r="N10" i="4" s="1"/>
  <c r="O10" i="4" s="1"/>
  <c r="M11" i="4"/>
  <c r="N11" i="4" s="1"/>
  <c r="O11" i="4" s="1"/>
  <c r="M12" i="4"/>
  <c r="N12" i="4" s="1"/>
  <c r="O12" i="4" s="1"/>
  <c r="M13" i="4"/>
  <c r="N13" i="4" s="1"/>
  <c r="O13" i="4" s="1"/>
  <c r="M14" i="4"/>
  <c r="N14" i="4" s="1"/>
  <c r="O14" i="4" s="1"/>
  <c r="M15" i="4"/>
  <c r="N15" i="4" s="1"/>
  <c r="O15" i="4" s="1"/>
  <c r="M4" i="4"/>
  <c r="N4" i="4" s="1"/>
  <c r="O4" i="4" s="1"/>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L371" i="3"/>
  <c r="K2" i="3"/>
  <c r="M2" i="3" s="1"/>
  <c r="K3" i="3"/>
  <c r="M3" i="3" s="1"/>
  <c r="K4" i="3"/>
  <c r="M4" i="3" s="1"/>
  <c r="K5" i="3"/>
  <c r="M5" i="3" s="1"/>
  <c r="K6" i="3"/>
  <c r="M6" i="3" s="1"/>
  <c r="K7" i="3"/>
  <c r="M7" i="3" s="1"/>
  <c r="K8" i="3"/>
  <c r="M8" i="3" s="1"/>
  <c r="K9" i="3"/>
  <c r="M9" i="3" s="1"/>
  <c r="K10" i="3"/>
  <c r="M10" i="3" s="1"/>
  <c r="K11" i="3"/>
  <c r="M11" i="3" s="1"/>
  <c r="K12" i="3"/>
  <c r="M12" i="3" s="1"/>
  <c r="K13" i="3"/>
  <c r="M13" i="3" s="1"/>
  <c r="K14" i="3"/>
  <c r="M14" i="3" s="1"/>
  <c r="K15" i="3"/>
  <c r="M15" i="3" s="1"/>
  <c r="K16" i="3"/>
  <c r="M16" i="3" s="1"/>
  <c r="K17" i="3"/>
  <c r="M17" i="3" s="1"/>
  <c r="K18" i="3"/>
  <c r="M18" i="3" s="1"/>
  <c r="K19" i="3"/>
  <c r="M19" i="3" s="1"/>
  <c r="K20" i="3"/>
  <c r="M20" i="3" s="1"/>
  <c r="K21" i="3"/>
  <c r="M21" i="3" s="1"/>
  <c r="K22" i="3"/>
  <c r="M22" i="3" s="1"/>
  <c r="K23" i="3"/>
  <c r="M23" i="3" s="1"/>
  <c r="K24" i="3"/>
  <c r="M24" i="3" s="1"/>
  <c r="K25" i="3"/>
  <c r="M25" i="3" s="1"/>
  <c r="K26" i="3"/>
  <c r="M26" i="3" s="1"/>
  <c r="K27" i="3"/>
  <c r="M27" i="3" s="1"/>
  <c r="K28" i="3"/>
  <c r="M28" i="3" s="1"/>
  <c r="K29" i="3"/>
  <c r="M29" i="3" s="1"/>
  <c r="K30" i="3"/>
  <c r="M30" i="3" s="1"/>
  <c r="K31" i="3"/>
  <c r="M31" i="3" s="1"/>
  <c r="K32" i="3"/>
  <c r="M32" i="3" s="1"/>
  <c r="K33" i="3"/>
  <c r="M33" i="3" s="1"/>
  <c r="K34" i="3"/>
  <c r="M34" i="3" s="1"/>
  <c r="K35" i="3"/>
  <c r="M35" i="3" s="1"/>
  <c r="K36" i="3"/>
  <c r="M36" i="3" s="1"/>
  <c r="K37" i="3"/>
  <c r="M37" i="3" s="1"/>
  <c r="K38" i="3"/>
  <c r="M38" i="3" s="1"/>
  <c r="K39" i="3"/>
  <c r="M39" i="3" s="1"/>
  <c r="K40" i="3"/>
  <c r="M40" i="3" s="1"/>
  <c r="K41" i="3"/>
  <c r="M41" i="3" s="1"/>
  <c r="K42" i="3"/>
  <c r="M42" i="3" s="1"/>
  <c r="K43" i="3"/>
  <c r="M43" i="3" s="1"/>
  <c r="K44" i="3"/>
  <c r="M44" i="3" s="1"/>
  <c r="K45" i="3"/>
  <c r="M45" i="3" s="1"/>
  <c r="K46" i="3"/>
  <c r="M46" i="3" s="1"/>
  <c r="K47" i="3"/>
  <c r="M47" i="3" s="1"/>
  <c r="K48" i="3"/>
  <c r="M48" i="3" s="1"/>
  <c r="K49" i="3"/>
  <c r="M49" i="3" s="1"/>
  <c r="K50" i="3"/>
  <c r="M50" i="3" s="1"/>
  <c r="K51" i="3"/>
  <c r="M51" i="3" s="1"/>
  <c r="K52" i="3"/>
  <c r="M52" i="3" s="1"/>
  <c r="K53" i="3"/>
  <c r="M53" i="3" s="1"/>
  <c r="K54" i="3"/>
  <c r="M54" i="3" s="1"/>
  <c r="K55" i="3"/>
  <c r="M55" i="3" s="1"/>
  <c r="K56" i="3"/>
  <c r="M56" i="3" s="1"/>
  <c r="K57" i="3"/>
  <c r="M57" i="3" s="1"/>
  <c r="K58" i="3"/>
  <c r="M58" i="3" s="1"/>
  <c r="K59" i="3"/>
  <c r="M59" i="3" s="1"/>
  <c r="K60" i="3"/>
  <c r="M60" i="3" s="1"/>
  <c r="K61" i="3"/>
  <c r="M61" i="3" s="1"/>
  <c r="K62" i="3"/>
  <c r="M62" i="3" s="1"/>
  <c r="K63" i="3"/>
  <c r="M63" i="3" s="1"/>
  <c r="K64" i="3"/>
  <c r="M64" i="3" s="1"/>
  <c r="K65" i="3"/>
  <c r="M65" i="3" s="1"/>
  <c r="K66" i="3"/>
  <c r="M66" i="3" s="1"/>
  <c r="K67" i="3"/>
  <c r="M67" i="3" s="1"/>
  <c r="K68" i="3"/>
  <c r="M68" i="3" s="1"/>
  <c r="K69" i="3"/>
  <c r="M69" i="3" s="1"/>
  <c r="K70" i="3"/>
  <c r="M70" i="3" s="1"/>
  <c r="K71" i="3"/>
  <c r="M71" i="3" s="1"/>
  <c r="K72" i="3"/>
  <c r="M72" i="3" s="1"/>
  <c r="K73" i="3"/>
  <c r="M73" i="3" s="1"/>
  <c r="K74" i="3"/>
  <c r="M74" i="3" s="1"/>
  <c r="K75" i="3"/>
  <c r="M75" i="3" s="1"/>
  <c r="K76" i="3"/>
  <c r="M76" i="3" s="1"/>
  <c r="K77" i="3"/>
  <c r="M77" i="3" s="1"/>
  <c r="K78" i="3"/>
  <c r="M78" i="3" s="1"/>
  <c r="K79" i="3"/>
  <c r="M79" i="3" s="1"/>
  <c r="K80" i="3"/>
  <c r="M80" i="3" s="1"/>
  <c r="K81" i="3"/>
  <c r="M81" i="3" s="1"/>
  <c r="K82" i="3"/>
  <c r="M82" i="3" s="1"/>
  <c r="K83" i="3"/>
  <c r="M83" i="3" s="1"/>
  <c r="K84" i="3"/>
  <c r="M84" i="3" s="1"/>
  <c r="K85" i="3"/>
  <c r="M85" i="3" s="1"/>
  <c r="K86" i="3"/>
  <c r="M86" i="3" s="1"/>
  <c r="K87" i="3"/>
  <c r="M87" i="3" s="1"/>
  <c r="K88" i="3"/>
  <c r="M88" i="3" s="1"/>
  <c r="K89" i="3"/>
  <c r="M89" i="3" s="1"/>
  <c r="K90" i="3"/>
  <c r="M90" i="3" s="1"/>
  <c r="K91" i="3"/>
  <c r="M91" i="3" s="1"/>
  <c r="K92" i="3"/>
  <c r="M92" i="3" s="1"/>
  <c r="K93" i="3"/>
  <c r="M93" i="3" s="1"/>
  <c r="K94" i="3"/>
  <c r="M94" i="3" s="1"/>
  <c r="K95" i="3"/>
  <c r="M95" i="3" s="1"/>
  <c r="K96" i="3"/>
  <c r="M96" i="3" s="1"/>
  <c r="K97" i="3"/>
  <c r="M97" i="3" s="1"/>
  <c r="K98" i="3"/>
  <c r="M98" i="3" s="1"/>
  <c r="K99" i="3"/>
  <c r="M99" i="3" s="1"/>
  <c r="K100" i="3"/>
  <c r="M100" i="3" s="1"/>
  <c r="K101" i="3"/>
  <c r="M101" i="3" s="1"/>
  <c r="K102" i="3"/>
  <c r="M102" i="3" s="1"/>
  <c r="K103" i="3"/>
  <c r="M103" i="3" s="1"/>
  <c r="K104" i="3"/>
  <c r="M104" i="3" s="1"/>
  <c r="K105" i="3"/>
  <c r="M105" i="3" s="1"/>
  <c r="K106" i="3"/>
  <c r="M106" i="3" s="1"/>
  <c r="K107" i="3"/>
  <c r="M107" i="3" s="1"/>
  <c r="K108" i="3"/>
  <c r="M108" i="3" s="1"/>
  <c r="K109" i="3"/>
  <c r="M109" i="3" s="1"/>
  <c r="K110" i="3"/>
  <c r="M110" i="3" s="1"/>
  <c r="K111" i="3"/>
  <c r="M111" i="3" s="1"/>
  <c r="K112" i="3"/>
  <c r="M112" i="3" s="1"/>
  <c r="K113" i="3"/>
  <c r="M113" i="3" s="1"/>
  <c r="K114" i="3"/>
  <c r="M114" i="3" s="1"/>
  <c r="K115" i="3"/>
  <c r="M115" i="3" s="1"/>
  <c r="K116" i="3"/>
  <c r="M116" i="3" s="1"/>
  <c r="K117" i="3"/>
  <c r="M117" i="3" s="1"/>
  <c r="K118" i="3"/>
  <c r="M118" i="3" s="1"/>
  <c r="K119" i="3"/>
  <c r="M119" i="3" s="1"/>
  <c r="K120" i="3"/>
  <c r="M120" i="3" s="1"/>
  <c r="K121" i="3"/>
  <c r="M121" i="3" s="1"/>
  <c r="K122" i="3"/>
  <c r="M122" i="3" s="1"/>
  <c r="K123" i="3"/>
  <c r="M123" i="3" s="1"/>
  <c r="K124" i="3"/>
  <c r="M124" i="3" s="1"/>
  <c r="K125" i="3"/>
  <c r="M125" i="3" s="1"/>
  <c r="K126" i="3"/>
  <c r="M126" i="3" s="1"/>
  <c r="K127" i="3"/>
  <c r="M127" i="3" s="1"/>
  <c r="K128" i="3"/>
  <c r="M128" i="3" s="1"/>
  <c r="K129" i="3"/>
  <c r="M129" i="3" s="1"/>
  <c r="K130" i="3"/>
  <c r="M130" i="3" s="1"/>
  <c r="K131" i="3"/>
  <c r="M131" i="3" s="1"/>
  <c r="K132" i="3"/>
  <c r="M132" i="3" s="1"/>
  <c r="K133" i="3"/>
  <c r="M133" i="3" s="1"/>
  <c r="K134" i="3"/>
  <c r="M134" i="3" s="1"/>
  <c r="K135" i="3"/>
  <c r="M135" i="3" s="1"/>
  <c r="K136" i="3"/>
  <c r="M136" i="3" s="1"/>
  <c r="K137" i="3"/>
  <c r="M137" i="3" s="1"/>
  <c r="K138" i="3"/>
  <c r="M138" i="3" s="1"/>
  <c r="K139" i="3"/>
  <c r="M139" i="3" s="1"/>
  <c r="K140" i="3"/>
  <c r="M140" i="3" s="1"/>
  <c r="K141" i="3"/>
  <c r="M141" i="3" s="1"/>
  <c r="K142" i="3"/>
  <c r="M142" i="3" s="1"/>
  <c r="K143" i="3"/>
  <c r="M143" i="3" s="1"/>
  <c r="K144" i="3"/>
  <c r="M144" i="3" s="1"/>
  <c r="K145" i="3"/>
  <c r="M145" i="3" s="1"/>
  <c r="K146" i="3"/>
  <c r="M146" i="3" s="1"/>
  <c r="K147" i="3"/>
  <c r="M147" i="3" s="1"/>
  <c r="K148" i="3"/>
  <c r="M148" i="3" s="1"/>
  <c r="K149" i="3"/>
  <c r="M149" i="3" s="1"/>
  <c r="K150" i="3"/>
  <c r="M150" i="3" s="1"/>
  <c r="K151" i="3"/>
  <c r="M151" i="3" s="1"/>
  <c r="K152" i="3"/>
  <c r="M152" i="3" s="1"/>
  <c r="K153" i="3"/>
  <c r="M153" i="3" s="1"/>
  <c r="K154" i="3"/>
  <c r="M154" i="3" s="1"/>
  <c r="K155" i="3"/>
  <c r="M155" i="3" s="1"/>
  <c r="K156" i="3"/>
  <c r="M156" i="3" s="1"/>
  <c r="K157" i="3"/>
  <c r="M157" i="3" s="1"/>
  <c r="K158" i="3"/>
  <c r="M158" i="3" s="1"/>
  <c r="K159" i="3"/>
  <c r="M159" i="3" s="1"/>
  <c r="K160" i="3"/>
  <c r="M160" i="3" s="1"/>
  <c r="K161" i="3"/>
  <c r="M161" i="3" s="1"/>
  <c r="K162" i="3"/>
  <c r="M162" i="3" s="1"/>
  <c r="K163" i="3"/>
  <c r="M163" i="3" s="1"/>
  <c r="K164" i="3"/>
  <c r="M164" i="3" s="1"/>
  <c r="K165" i="3"/>
  <c r="M165" i="3" s="1"/>
  <c r="K166" i="3"/>
  <c r="M166" i="3" s="1"/>
  <c r="K167" i="3"/>
  <c r="M167" i="3" s="1"/>
  <c r="K168" i="3"/>
  <c r="M168" i="3" s="1"/>
  <c r="K169" i="3"/>
  <c r="M169" i="3" s="1"/>
  <c r="K170" i="3"/>
  <c r="M170" i="3" s="1"/>
  <c r="K171" i="3"/>
  <c r="M171" i="3" s="1"/>
  <c r="K172" i="3"/>
  <c r="M172" i="3" s="1"/>
  <c r="K173" i="3"/>
  <c r="M173" i="3" s="1"/>
  <c r="K174" i="3"/>
  <c r="M174" i="3" s="1"/>
  <c r="K175" i="3"/>
  <c r="M175" i="3" s="1"/>
  <c r="K176" i="3"/>
  <c r="M176" i="3" s="1"/>
  <c r="K177" i="3"/>
  <c r="M177" i="3" s="1"/>
  <c r="K178" i="3"/>
  <c r="M178" i="3" s="1"/>
  <c r="K179" i="3"/>
  <c r="M179" i="3" s="1"/>
  <c r="K180" i="3"/>
  <c r="M180" i="3" s="1"/>
  <c r="K181" i="3"/>
  <c r="M181" i="3" s="1"/>
  <c r="K182" i="3"/>
  <c r="M182" i="3" s="1"/>
  <c r="K183" i="3"/>
  <c r="M183" i="3" s="1"/>
  <c r="K184" i="3"/>
  <c r="M184" i="3" s="1"/>
  <c r="K185" i="3"/>
  <c r="M185" i="3" s="1"/>
  <c r="K186" i="3"/>
  <c r="M186" i="3" s="1"/>
  <c r="K187" i="3"/>
  <c r="M187" i="3" s="1"/>
  <c r="K188" i="3"/>
  <c r="M188" i="3" s="1"/>
  <c r="K189" i="3"/>
  <c r="M189" i="3" s="1"/>
  <c r="K190" i="3"/>
  <c r="M190" i="3" s="1"/>
  <c r="K191" i="3"/>
  <c r="M191" i="3" s="1"/>
  <c r="K192" i="3"/>
  <c r="M192" i="3" s="1"/>
  <c r="K193" i="3"/>
  <c r="M193" i="3" s="1"/>
  <c r="K194" i="3"/>
  <c r="M194" i="3" s="1"/>
  <c r="K195" i="3"/>
  <c r="M195" i="3" s="1"/>
  <c r="K196" i="3"/>
  <c r="M196" i="3" s="1"/>
  <c r="K197" i="3"/>
  <c r="M197" i="3" s="1"/>
  <c r="K198" i="3"/>
  <c r="M198" i="3" s="1"/>
  <c r="K199" i="3"/>
  <c r="M199" i="3" s="1"/>
  <c r="K200" i="3"/>
  <c r="M200" i="3" s="1"/>
  <c r="K201" i="3"/>
  <c r="M201" i="3" s="1"/>
  <c r="K202" i="3"/>
  <c r="M202" i="3" s="1"/>
  <c r="K203" i="3"/>
  <c r="M203" i="3" s="1"/>
  <c r="K204" i="3"/>
  <c r="M204" i="3" s="1"/>
  <c r="K205" i="3"/>
  <c r="M205" i="3" s="1"/>
  <c r="K206" i="3"/>
  <c r="M206" i="3" s="1"/>
  <c r="K207" i="3"/>
  <c r="M207" i="3" s="1"/>
  <c r="K208" i="3"/>
  <c r="M208" i="3" s="1"/>
  <c r="K209" i="3"/>
  <c r="M209" i="3" s="1"/>
  <c r="K210" i="3"/>
  <c r="M210" i="3" s="1"/>
  <c r="K211" i="3"/>
  <c r="M211" i="3" s="1"/>
  <c r="K212" i="3"/>
  <c r="M212" i="3" s="1"/>
  <c r="K213" i="3"/>
  <c r="M213" i="3" s="1"/>
  <c r="K214" i="3"/>
  <c r="M214" i="3" s="1"/>
  <c r="K215" i="3"/>
  <c r="M215" i="3" s="1"/>
  <c r="K216" i="3"/>
  <c r="M216" i="3" s="1"/>
  <c r="K217" i="3"/>
  <c r="M217" i="3" s="1"/>
  <c r="K218" i="3"/>
  <c r="M218" i="3" s="1"/>
  <c r="K219" i="3"/>
  <c r="M219" i="3" s="1"/>
  <c r="K220" i="3"/>
  <c r="M220" i="3" s="1"/>
  <c r="K221" i="3"/>
  <c r="M221" i="3" s="1"/>
  <c r="K222" i="3"/>
  <c r="M222" i="3" s="1"/>
  <c r="K223" i="3"/>
  <c r="M223" i="3" s="1"/>
  <c r="K224" i="3"/>
  <c r="M224" i="3" s="1"/>
  <c r="K225" i="3"/>
  <c r="M225" i="3" s="1"/>
  <c r="K226" i="3"/>
  <c r="M226" i="3" s="1"/>
  <c r="K227" i="3"/>
  <c r="M227" i="3" s="1"/>
  <c r="K228" i="3"/>
  <c r="M228" i="3" s="1"/>
  <c r="K229" i="3"/>
  <c r="M229" i="3" s="1"/>
  <c r="K230" i="3"/>
  <c r="M230" i="3" s="1"/>
  <c r="K231" i="3"/>
  <c r="M231" i="3" s="1"/>
  <c r="K232" i="3"/>
  <c r="M232" i="3" s="1"/>
  <c r="K233" i="3"/>
  <c r="M233" i="3" s="1"/>
  <c r="K234" i="3"/>
  <c r="M234" i="3" s="1"/>
  <c r="K235" i="3"/>
  <c r="M235" i="3" s="1"/>
  <c r="K236" i="3"/>
  <c r="M236" i="3" s="1"/>
  <c r="K237" i="3"/>
  <c r="M237" i="3" s="1"/>
  <c r="K238" i="3"/>
  <c r="M238" i="3" s="1"/>
  <c r="K239" i="3"/>
  <c r="M239" i="3" s="1"/>
  <c r="K240" i="3"/>
  <c r="M240" i="3" s="1"/>
  <c r="K241" i="3"/>
  <c r="M241" i="3" s="1"/>
  <c r="K242" i="3"/>
  <c r="M242" i="3" s="1"/>
  <c r="K243" i="3"/>
  <c r="M243" i="3" s="1"/>
  <c r="K244" i="3"/>
  <c r="M244" i="3" s="1"/>
  <c r="K245" i="3"/>
  <c r="M245" i="3" s="1"/>
  <c r="K246" i="3"/>
  <c r="M246" i="3" s="1"/>
  <c r="K247" i="3"/>
  <c r="M247" i="3" s="1"/>
  <c r="K248" i="3"/>
  <c r="M248" i="3" s="1"/>
  <c r="K249" i="3"/>
  <c r="M249" i="3" s="1"/>
  <c r="K250" i="3"/>
  <c r="M250" i="3" s="1"/>
  <c r="K251" i="3"/>
  <c r="M251" i="3" s="1"/>
  <c r="K252" i="3"/>
  <c r="M252" i="3" s="1"/>
  <c r="K253" i="3"/>
  <c r="M253" i="3" s="1"/>
  <c r="K254" i="3"/>
  <c r="M254" i="3" s="1"/>
  <c r="K255" i="3"/>
  <c r="M255" i="3" s="1"/>
  <c r="K256" i="3"/>
  <c r="M256" i="3" s="1"/>
  <c r="K257" i="3"/>
  <c r="M257" i="3" s="1"/>
  <c r="K258" i="3"/>
  <c r="M258" i="3" s="1"/>
  <c r="K259" i="3"/>
  <c r="M259" i="3" s="1"/>
  <c r="K260" i="3"/>
  <c r="M260" i="3" s="1"/>
  <c r="K261" i="3"/>
  <c r="M261" i="3" s="1"/>
  <c r="K262" i="3"/>
  <c r="M262" i="3" s="1"/>
  <c r="K263" i="3"/>
  <c r="M263" i="3" s="1"/>
  <c r="K264" i="3"/>
  <c r="M264" i="3" s="1"/>
  <c r="K265" i="3"/>
  <c r="M265" i="3" s="1"/>
  <c r="K266" i="3"/>
  <c r="M266" i="3" s="1"/>
  <c r="K267" i="3"/>
  <c r="M267" i="3" s="1"/>
  <c r="K268" i="3"/>
  <c r="M268" i="3" s="1"/>
  <c r="K269" i="3"/>
  <c r="M269" i="3" s="1"/>
  <c r="K270" i="3"/>
  <c r="M270" i="3" s="1"/>
  <c r="K271" i="3"/>
  <c r="M271" i="3" s="1"/>
  <c r="K272" i="3"/>
  <c r="M272" i="3" s="1"/>
  <c r="K273" i="3"/>
  <c r="M273" i="3" s="1"/>
  <c r="K274" i="3"/>
  <c r="M274" i="3" s="1"/>
  <c r="K275" i="3"/>
  <c r="M275" i="3" s="1"/>
  <c r="K276" i="3"/>
  <c r="M276" i="3" s="1"/>
  <c r="K277" i="3"/>
  <c r="M277" i="3" s="1"/>
  <c r="K278" i="3"/>
  <c r="M278" i="3" s="1"/>
  <c r="K279" i="3"/>
  <c r="M279" i="3" s="1"/>
  <c r="K280" i="3"/>
  <c r="M280" i="3" s="1"/>
  <c r="K281" i="3"/>
  <c r="M281" i="3" s="1"/>
  <c r="K282" i="3"/>
  <c r="M282" i="3" s="1"/>
  <c r="K283" i="3"/>
  <c r="M283" i="3" s="1"/>
  <c r="K284" i="3"/>
  <c r="M284" i="3" s="1"/>
  <c r="K285" i="3"/>
  <c r="M285" i="3" s="1"/>
  <c r="K286" i="3"/>
  <c r="M286" i="3" s="1"/>
  <c r="K287" i="3"/>
  <c r="M287" i="3" s="1"/>
  <c r="K288" i="3"/>
  <c r="M288" i="3" s="1"/>
  <c r="K289" i="3"/>
  <c r="M289" i="3" s="1"/>
  <c r="K290" i="3"/>
  <c r="M290" i="3" s="1"/>
  <c r="K291" i="3"/>
  <c r="M291" i="3" s="1"/>
  <c r="K292" i="3"/>
  <c r="M292" i="3" s="1"/>
  <c r="K293" i="3"/>
  <c r="M293" i="3" s="1"/>
  <c r="K294" i="3"/>
  <c r="M294" i="3" s="1"/>
  <c r="K295" i="3"/>
  <c r="M295" i="3" s="1"/>
  <c r="K296" i="3"/>
  <c r="M296" i="3" s="1"/>
  <c r="K297" i="3"/>
  <c r="M297" i="3" s="1"/>
  <c r="K298" i="3"/>
  <c r="M298" i="3" s="1"/>
  <c r="K299" i="3"/>
  <c r="M299" i="3" s="1"/>
  <c r="K300" i="3"/>
  <c r="M300" i="3" s="1"/>
  <c r="K301" i="3"/>
  <c r="M301" i="3" s="1"/>
  <c r="K302" i="3"/>
  <c r="M302" i="3" s="1"/>
  <c r="K303" i="3"/>
  <c r="M303" i="3" s="1"/>
  <c r="K304" i="3"/>
  <c r="M304" i="3" s="1"/>
  <c r="K305" i="3"/>
  <c r="M305" i="3" s="1"/>
  <c r="K306" i="3"/>
  <c r="M306" i="3" s="1"/>
  <c r="K307" i="3"/>
  <c r="M307" i="3" s="1"/>
  <c r="K308" i="3"/>
  <c r="M308" i="3" s="1"/>
  <c r="K309" i="3"/>
  <c r="M309" i="3" s="1"/>
  <c r="K310" i="3"/>
  <c r="M310" i="3" s="1"/>
  <c r="K311" i="3"/>
  <c r="M311" i="3" s="1"/>
  <c r="K312" i="3"/>
  <c r="M312" i="3" s="1"/>
  <c r="K313" i="3"/>
  <c r="M313" i="3" s="1"/>
  <c r="K314" i="3"/>
  <c r="M314" i="3" s="1"/>
  <c r="K315" i="3"/>
  <c r="M315" i="3" s="1"/>
  <c r="K316" i="3"/>
  <c r="M316" i="3" s="1"/>
  <c r="K317" i="3"/>
  <c r="M317" i="3" s="1"/>
  <c r="K318" i="3"/>
  <c r="M318" i="3" s="1"/>
  <c r="K319" i="3"/>
  <c r="M319" i="3" s="1"/>
  <c r="K320" i="3"/>
  <c r="M320" i="3" s="1"/>
  <c r="K321" i="3"/>
  <c r="M321" i="3" s="1"/>
  <c r="K322" i="3"/>
  <c r="M322" i="3" s="1"/>
  <c r="K323" i="3"/>
  <c r="M323" i="3" s="1"/>
  <c r="K324" i="3"/>
  <c r="M324" i="3" s="1"/>
  <c r="K325" i="3"/>
  <c r="M325" i="3" s="1"/>
  <c r="K326" i="3"/>
  <c r="M326" i="3" s="1"/>
  <c r="K327" i="3"/>
  <c r="M327" i="3" s="1"/>
  <c r="K328" i="3"/>
  <c r="M328" i="3" s="1"/>
  <c r="K329" i="3"/>
  <c r="M329" i="3" s="1"/>
  <c r="K330" i="3"/>
  <c r="M330" i="3" s="1"/>
  <c r="K331" i="3"/>
  <c r="M331" i="3" s="1"/>
  <c r="K332" i="3"/>
  <c r="M332" i="3" s="1"/>
  <c r="K333" i="3"/>
  <c r="M333" i="3" s="1"/>
  <c r="K334" i="3"/>
  <c r="M334" i="3" s="1"/>
  <c r="K335" i="3"/>
  <c r="M335" i="3" s="1"/>
  <c r="K336" i="3"/>
  <c r="M336" i="3" s="1"/>
  <c r="K337" i="3"/>
  <c r="M337" i="3" s="1"/>
  <c r="K338" i="3"/>
  <c r="M338" i="3" s="1"/>
  <c r="K339" i="3"/>
  <c r="M339" i="3" s="1"/>
  <c r="K340" i="3"/>
  <c r="M340" i="3" s="1"/>
  <c r="K341" i="3"/>
  <c r="M341" i="3" s="1"/>
  <c r="K342" i="3"/>
  <c r="M342" i="3" s="1"/>
  <c r="K343" i="3"/>
  <c r="M343" i="3" s="1"/>
  <c r="K344" i="3"/>
  <c r="M344" i="3" s="1"/>
  <c r="K345" i="3"/>
  <c r="M345" i="3" s="1"/>
  <c r="K346" i="3"/>
  <c r="M346" i="3" s="1"/>
  <c r="K347" i="3"/>
  <c r="M347" i="3" s="1"/>
  <c r="K348" i="3"/>
  <c r="M348" i="3" s="1"/>
  <c r="K349" i="3"/>
  <c r="M349" i="3" s="1"/>
  <c r="K350" i="3"/>
  <c r="M350" i="3" s="1"/>
  <c r="K351" i="3"/>
  <c r="M351" i="3" s="1"/>
  <c r="K352" i="3"/>
  <c r="M352" i="3" s="1"/>
  <c r="K353" i="3"/>
  <c r="M353" i="3" s="1"/>
  <c r="K354" i="3"/>
  <c r="M354" i="3" s="1"/>
  <c r="K355" i="3"/>
  <c r="M355" i="3" s="1"/>
  <c r="K356" i="3"/>
  <c r="M356" i="3" s="1"/>
  <c r="K357" i="3"/>
  <c r="M357" i="3" s="1"/>
  <c r="K358" i="3"/>
  <c r="M358" i="3" s="1"/>
  <c r="K359" i="3"/>
  <c r="M359" i="3" s="1"/>
  <c r="K360" i="3"/>
  <c r="M360" i="3" s="1"/>
  <c r="K361" i="3"/>
  <c r="M361" i="3" s="1"/>
  <c r="K362" i="3"/>
  <c r="M362" i="3" s="1"/>
  <c r="K363" i="3"/>
  <c r="M363" i="3" s="1"/>
  <c r="K364" i="3"/>
  <c r="M364" i="3" s="1"/>
  <c r="K365" i="3"/>
  <c r="M365" i="3" s="1"/>
  <c r="K366" i="3"/>
  <c r="M366" i="3" s="1"/>
  <c r="K367" i="3"/>
  <c r="M367" i="3" s="1"/>
  <c r="K368" i="3"/>
  <c r="M368" i="3" s="1"/>
  <c r="K369" i="3"/>
  <c r="M369" i="3" s="1"/>
  <c r="K370" i="3"/>
  <c r="M370" i="3" s="1"/>
  <c r="K371" i="3"/>
  <c r="M371" i="3" s="1"/>
  <c r="K372" i="3"/>
  <c r="M372" i="3" s="1"/>
  <c r="K373" i="3"/>
  <c r="M373" i="3" s="1"/>
  <c r="K374" i="3"/>
  <c r="M374" i="3" s="1"/>
  <c r="K375" i="3"/>
  <c r="M375" i="3" s="1"/>
  <c r="K376" i="3"/>
  <c r="M376" i="3" s="1"/>
  <c r="K377" i="3"/>
  <c r="M377" i="3" s="1"/>
  <c r="K378" i="3"/>
  <c r="M378" i="3" s="1"/>
  <c r="K379" i="3"/>
  <c r="M379" i="3" s="1"/>
  <c r="K380" i="3"/>
  <c r="M380" i="3" s="1"/>
  <c r="K381" i="3"/>
  <c r="M381" i="3" s="1"/>
  <c r="K382" i="3"/>
  <c r="M382" i="3" s="1"/>
  <c r="K383" i="3"/>
  <c r="M383" i="3" s="1"/>
  <c r="K384" i="3"/>
  <c r="M384" i="3" s="1"/>
  <c r="K385" i="3"/>
  <c r="M385" i="3" s="1"/>
  <c r="K386" i="3"/>
  <c r="M386" i="3" s="1"/>
  <c r="K387" i="3"/>
  <c r="M387" i="3" s="1"/>
  <c r="K388" i="3"/>
  <c r="M388" i="3" s="1"/>
  <c r="K389" i="3"/>
  <c r="M389" i="3" s="1"/>
  <c r="K390" i="3"/>
  <c r="M390" i="3" s="1"/>
  <c r="K391" i="3"/>
  <c r="M391" i="3" s="1"/>
  <c r="K392" i="3"/>
  <c r="M392" i="3" s="1"/>
  <c r="K393" i="3"/>
  <c r="M393" i="3" s="1"/>
  <c r="K394" i="3"/>
  <c r="M394" i="3" s="1"/>
  <c r="K395" i="3"/>
  <c r="M395" i="3" s="1"/>
  <c r="K396" i="3"/>
  <c r="M396" i="3" s="1"/>
  <c r="K397" i="3"/>
  <c r="M397" i="3" s="1"/>
  <c r="K398" i="3"/>
  <c r="M398" i="3" s="1"/>
  <c r="K399" i="3"/>
  <c r="M399" i="3" s="1"/>
  <c r="K400" i="3"/>
  <c r="M400" i="3" s="1"/>
  <c r="K401" i="3"/>
  <c r="M401" i="3" s="1"/>
  <c r="K402" i="3"/>
  <c r="M402" i="3" s="1"/>
  <c r="K403" i="3"/>
  <c r="M403" i="3" s="1"/>
  <c r="K404" i="3"/>
  <c r="M404" i="3" s="1"/>
  <c r="K405" i="3"/>
  <c r="M405" i="3" s="1"/>
  <c r="K406" i="3"/>
  <c r="M406" i="3" s="1"/>
  <c r="K407" i="3"/>
  <c r="M407" i="3" s="1"/>
  <c r="K408" i="3"/>
  <c r="M408" i="3" s="1"/>
  <c r="K409" i="3"/>
  <c r="M409" i="3" s="1"/>
  <c r="K410" i="3"/>
  <c r="M410" i="3" s="1"/>
  <c r="K411" i="3"/>
  <c r="M411" i="3" s="1"/>
  <c r="K412" i="3"/>
  <c r="M412" i="3" s="1"/>
  <c r="K413" i="3"/>
  <c r="M413" i="3" s="1"/>
  <c r="K414" i="3"/>
  <c r="M414" i="3" s="1"/>
  <c r="K415" i="3"/>
  <c r="M415" i="3" s="1"/>
  <c r="K416" i="3"/>
  <c r="M416" i="3" s="1"/>
  <c r="K417" i="3"/>
  <c r="M417" i="3" s="1"/>
  <c r="K418" i="3"/>
  <c r="M418" i="3" s="1"/>
  <c r="K419" i="3"/>
  <c r="M419" i="3" s="1"/>
  <c r="K420" i="3"/>
  <c r="M420" i="3" s="1"/>
  <c r="K421" i="3"/>
  <c r="M421" i="3" s="1"/>
  <c r="K422" i="3"/>
  <c r="M422" i="3" s="1"/>
  <c r="K423" i="3"/>
  <c r="M423" i="3" s="1"/>
  <c r="K424" i="3"/>
  <c r="M424" i="3" s="1"/>
  <c r="K425" i="3"/>
  <c r="M425" i="3" s="1"/>
  <c r="K426" i="3"/>
  <c r="M426" i="3" s="1"/>
  <c r="K427" i="3"/>
  <c r="M427" i="3" s="1"/>
  <c r="K428" i="3"/>
  <c r="M428" i="3" s="1"/>
  <c r="K429" i="3"/>
  <c r="M429" i="3" s="1"/>
  <c r="K430" i="3"/>
  <c r="M430" i="3" s="1"/>
  <c r="K431" i="3"/>
  <c r="M431" i="3" s="1"/>
  <c r="K432" i="3"/>
  <c r="M432" i="3" s="1"/>
  <c r="K433" i="3"/>
  <c r="M433" i="3" s="1"/>
  <c r="K434" i="3"/>
  <c r="M434" i="3" s="1"/>
  <c r="K435" i="3"/>
  <c r="M435" i="3" s="1"/>
  <c r="K436" i="3"/>
  <c r="M436" i="3" s="1"/>
  <c r="K437" i="3"/>
  <c r="M437" i="3" s="1"/>
  <c r="K438" i="3"/>
  <c r="M438" i="3" s="1"/>
  <c r="K439" i="3"/>
  <c r="M439" i="3" s="1"/>
  <c r="K440" i="3"/>
  <c r="M440" i="3" s="1"/>
  <c r="K441" i="3"/>
  <c r="M441" i="3" s="1"/>
  <c r="K442" i="3"/>
  <c r="M442" i="3" s="1"/>
  <c r="K443" i="3"/>
  <c r="M443" i="3" s="1"/>
  <c r="K444" i="3"/>
  <c r="M444" i="3" s="1"/>
  <c r="K445" i="3"/>
  <c r="M445" i="3" s="1"/>
  <c r="K446" i="3"/>
  <c r="M446" i="3" s="1"/>
  <c r="K447" i="3"/>
  <c r="M447" i="3" s="1"/>
  <c r="K448" i="3"/>
  <c r="M448" i="3" s="1"/>
  <c r="K449" i="3"/>
  <c r="M449" i="3" s="1"/>
  <c r="K450" i="3"/>
  <c r="M450" i="3" s="1"/>
  <c r="K451" i="3"/>
  <c r="M451" i="3" s="1"/>
  <c r="K452" i="3"/>
  <c r="M452" i="3" s="1"/>
  <c r="K453" i="3"/>
  <c r="M453" i="3" s="1"/>
  <c r="K454" i="3"/>
  <c r="M454" i="3" s="1"/>
  <c r="K455" i="3"/>
  <c r="M455" i="3" s="1"/>
  <c r="K456" i="3"/>
  <c r="M456" i="3" s="1"/>
  <c r="K457" i="3"/>
  <c r="M457" i="3" s="1"/>
  <c r="K458" i="3"/>
  <c r="M458" i="3" s="1"/>
  <c r="K459" i="3"/>
  <c r="M459" i="3" s="1"/>
  <c r="K460" i="3"/>
  <c r="M460" i="3" s="1"/>
  <c r="K461" i="3"/>
  <c r="M461" i="3" s="1"/>
  <c r="K462" i="3"/>
  <c r="M462" i="3" s="1"/>
  <c r="K463" i="3"/>
  <c r="M463" i="3" s="1"/>
  <c r="K464" i="3"/>
  <c r="M464" i="3" s="1"/>
  <c r="K465" i="3"/>
  <c r="M465" i="3" s="1"/>
  <c r="K466" i="3"/>
  <c r="M466" i="3" s="1"/>
  <c r="K467" i="3"/>
  <c r="M467" i="3" s="1"/>
  <c r="K468" i="3"/>
  <c r="M468" i="3" s="1"/>
  <c r="K469" i="3"/>
  <c r="M469" i="3" s="1"/>
  <c r="K470" i="3"/>
  <c r="M470" i="3" s="1"/>
  <c r="K471" i="3"/>
  <c r="M471" i="3" s="1"/>
  <c r="K472" i="3"/>
  <c r="M472" i="3" s="1"/>
  <c r="K473" i="3"/>
  <c r="M473" i="3" s="1"/>
  <c r="K474" i="3"/>
  <c r="M474" i="3" s="1"/>
  <c r="K475" i="3"/>
  <c r="M475" i="3" s="1"/>
  <c r="K476" i="3"/>
  <c r="M476" i="3" s="1"/>
  <c r="K477" i="3"/>
  <c r="M477" i="3" s="1"/>
  <c r="K478" i="3"/>
  <c r="M478" i="3" s="1"/>
  <c r="K479" i="3"/>
  <c r="M479" i="3" s="1"/>
  <c r="K480" i="3"/>
  <c r="M480" i="3" s="1"/>
  <c r="K481" i="3"/>
  <c r="M481" i="3" s="1"/>
  <c r="K482" i="3"/>
  <c r="M482" i="3" s="1"/>
  <c r="K483" i="3"/>
  <c r="M483" i="3" s="1"/>
  <c r="K484" i="3"/>
  <c r="M484" i="3" s="1"/>
  <c r="K485" i="3"/>
  <c r="M485" i="3" s="1"/>
  <c r="K486" i="3"/>
  <c r="M486" i="3" s="1"/>
  <c r="K487" i="3"/>
  <c r="M487" i="3" s="1"/>
  <c r="K488" i="3"/>
  <c r="M488" i="3" s="1"/>
  <c r="K489" i="3"/>
  <c r="M489" i="3" s="1"/>
  <c r="K490" i="3"/>
  <c r="M490" i="3" s="1"/>
  <c r="K491" i="3"/>
  <c r="M491" i="3" s="1"/>
  <c r="K492" i="3"/>
  <c r="M492" i="3" s="1"/>
  <c r="K493" i="3"/>
  <c r="M493" i="3" s="1"/>
  <c r="K494" i="3"/>
  <c r="M494" i="3" s="1"/>
  <c r="K495" i="3"/>
  <c r="M495" i="3" s="1"/>
  <c r="K496" i="3"/>
  <c r="M496" i="3" s="1"/>
  <c r="K497" i="3"/>
  <c r="M497" i="3" s="1"/>
  <c r="K498" i="3"/>
  <c r="M498" i="3" s="1"/>
  <c r="K499" i="3"/>
  <c r="M499" i="3" s="1"/>
  <c r="K500" i="3"/>
  <c r="M500" i="3" s="1"/>
  <c r="K501" i="3"/>
  <c r="M501" i="3" s="1"/>
  <c r="K502" i="3"/>
  <c r="M502" i="3" s="1"/>
  <c r="K503" i="3"/>
  <c r="M503" i="3" s="1"/>
  <c r="K504" i="3"/>
  <c r="M504" i="3" s="1"/>
  <c r="K505" i="3"/>
  <c r="M505" i="3" s="1"/>
  <c r="K506" i="3"/>
  <c r="M506" i="3" s="1"/>
  <c r="K507" i="3"/>
  <c r="M507" i="3" s="1"/>
  <c r="K508" i="3"/>
  <c r="M508" i="3" s="1"/>
  <c r="K509" i="3"/>
  <c r="M509" i="3" s="1"/>
  <c r="K510" i="3"/>
  <c r="M510" i="3" s="1"/>
  <c r="K511" i="3"/>
  <c r="M511" i="3" s="1"/>
  <c r="K512" i="3"/>
  <c r="M512" i="3" s="1"/>
  <c r="K513" i="3"/>
  <c r="M513" i="3" s="1"/>
  <c r="K514" i="3"/>
  <c r="M514" i="3" s="1"/>
  <c r="K515" i="3"/>
  <c r="M515" i="3" s="1"/>
  <c r="K516" i="3"/>
  <c r="M516" i="3" s="1"/>
  <c r="K517" i="3"/>
  <c r="M517" i="3" s="1"/>
  <c r="K518" i="3"/>
  <c r="M518" i="3" s="1"/>
  <c r="K519" i="3"/>
  <c r="M519" i="3" s="1"/>
  <c r="K520" i="3"/>
  <c r="M520" i="3" s="1"/>
  <c r="K521" i="3"/>
  <c r="M521" i="3" s="1"/>
  <c r="K522" i="3"/>
  <c r="M522" i="3" s="1"/>
  <c r="K523" i="3"/>
  <c r="M523" i="3" s="1"/>
  <c r="K524" i="3"/>
  <c r="M524" i="3" s="1"/>
  <c r="K525" i="3"/>
  <c r="M525" i="3" s="1"/>
  <c r="K526" i="3"/>
  <c r="M526" i="3" s="1"/>
  <c r="K527" i="3"/>
  <c r="M527" i="3" s="1"/>
  <c r="K528" i="3"/>
  <c r="M528" i="3" s="1"/>
  <c r="J2" i="3"/>
  <c r="L2" i="3" s="1"/>
  <c r="J3" i="3"/>
  <c r="L3" i="3" s="1"/>
  <c r="J4" i="3"/>
  <c r="L4" i="3" s="1"/>
  <c r="J5" i="3"/>
  <c r="L5" i="3" s="1"/>
  <c r="J6" i="3"/>
  <c r="L6" i="3" s="1"/>
  <c r="J7" i="3"/>
  <c r="L7" i="3" s="1"/>
  <c r="J8" i="3"/>
  <c r="L8" i="3" s="1"/>
  <c r="J9" i="3"/>
  <c r="L9" i="3" s="1"/>
  <c r="J10" i="3"/>
  <c r="L10" i="3" s="1"/>
  <c r="J11" i="3"/>
  <c r="L11" i="3" s="1"/>
  <c r="J12" i="3"/>
  <c r="L12" i="3" s="1"/>
  <c r="J13" i="3"/>
  <c r="L13" i="3" s="1"/>
  <c r="J14" i="3"/>
  <c r="L14" i="3" s="1"/>
  <c r="J15" i="3"/>
  <c r="L15" i="3" s="1"/>
  <c r="J16" i="3"/>
  <c r="L16" i="3" s="1"/>
  <c r="J17" i="3"/>
  <c r="L17" i="3" s="1"/>
  <c r="J18" i="3"/>
  <c r="L18" i="3" s="1"/>
  <c r="J19" i="3"/>
  <c r="L19" i="3" s="1"/>
  <c r="J20" i="3"/>
  <c r="L20" i="3" s="1"/>
  <c r="J21" i="3"/>
  <c r="L21" i="3" s="1"/>
  <c r="J22" i="3"/>
  <c r="L22" i="3" s="1"/>
  <c r="J23" i="3"/>
  <c r="L23" i="3" s="1"/>
  <c r="J24" i="3"/>
  <c r="L24" i="3" s="1"/>
  <c r="J25" i="3"/>
  <c r="L25" i="3" s="1"/>
  <c r="J26" i="3"/>
  <c r="L26" i="3" s="1"/>
  <c r="J27" i="3"/>
  <c r="L27" i="3" s="1"/>
  <c r="J28" i="3"/>
  <c r="L28" i="3" s="1"/>
  <c r="J29" i="3"/>
  <c r="L29" i="3" s="1"/>
  <c r="J30" i="3"/>
  <c r="L30" i="3" s="1"/>
  <c r="J31" i="3"/>
  <c r="L31" i="3" s="1"/>
  <c r="J32" i="3"/>
  <c r="L32" i="3" s="1"/>
  <c r="J33" i="3"/>
  <c r="L33" i="3" s="1"/>
  <c r="J34" i="3"/>
  <c r="L34" i="3" s="1"/>
  <c r="J35" i="3"/>
  <c r="L35" i="3" s="1"/>
  <c r="J36" i="3"/>
  <c r="L36" i="3" s="1"/>
  <c r="J37" i="3"/>
  <c r="L37" i="3" s="1"/>
  <c r="J38" i="3"/>
  <c r="L38" i="3" s="1"/>
  <c r="J39" i="3"/>
  <c r="L39" i="3" s="1"/>
  <c r="J40" i="3"/>
  <c r="L40" i="3" s="1"/>
  <c r="J41" i="3"/>
  <c r="L41" i="3" s="1"/>
  <c r="J42" i="3"/>
  <c r="L42" i="3" s="1"/>
  <c r="J43" i="3"/>
  <c r="L43" i="3" s="1"/>
  <c r="J44" i="3"/>
  <c r="L44" i="3" s="1"/>
  <c r="J45" i="3"/>
  <c r="L45" i="3" s="1"/>
  <c r="J46" i="3"/>
  <c r="L46" i="3" s="1"/>
  <c r="J47" i="3"/>
  <c r="L47" i="3" s="1"/>
  <c r="J48" i="3"/>
  <c r="L48" i="3" s="1"/>
  <c r="J49" i="3"/>
  <c r="L49" i="3" s="1"/>
  <c r="J50" i="3"/>
  <c r="L50" i="3" s="1"/>
  <c r="J51" i="3"/>
  <c r="L51" i="3" s="1"/>
  <c r="J52" i="3"/>
  <c r="L52" i="3" s="1"/>
  <c r="J53" i="3"/>
  <c r="L53" i="3" s="1"/>
  <c r="J54" i="3"/>
  <c r="L54" i="3" s="1"/>
  <c r="J55" i="3"/>
  <c r="L55" i="3" s="1"/>
  <c r="J56" i="3"/>
  <c r="L56" i="3" s="1"/>
  <c r="J57" i="3"/>
  <c r="L57" i="3" s="1"/>
  <c r="J58" i="3"/>
  <c r="L58" i="3" s="1"/>
  <c r="J59" i="3"/>
  <c r="L59" i="3" s="1"/>
  <c r="J60" i="3"/>
  <c r="L60" i="3" s="1"/>
  <c r="J61" i="3"/>
  <c r="L61" i="3" s="1"/>
  <c r="J62" i="3"/>
  <c r="L62" i="3" s="1"/>
  <c r="J63" i="3"/>
  <c r="L63" i="3" s="1"/>
  <c r="J64" i="3"/>
  <c r="L64" i="3" s="1"/>
  <c r="J65" i="3"/>
  <c r="L65" i="3" s="1"/>
  <c r="J66" i="3"/>
  <c r="L66" i="3" s="1"/>
  <c r="J67" i="3"/>
  <c r="L67" i="3" s="1"/>
  <c r="J68" i="3"/>
  <c r="L68" i="3" s="1"/>
  <c r="J69" i="3"/>
  <c r="L69" i="3" s="1"/>
  <c r="J70" i="3"/>
  <c r="L70" i="3" s="1"/>
  <c r="J71" i="3"/>
  <c r="L71" i="3" s="1"/>
  <c r="J72" i="3"/>
  <c r="L72" i="3" s="1"/>
  <c r="J73" i="3"/>
  <c r="L73" i="3" s="1"/>
  <c r="J74" i="3"/>
  <c r="L74" i="3" s="1"/>
  <c r="J75" i="3"/>
  <c r="L75" i="3" s="1"/>
  <c r="J76" i="3"/>
  <c r="L76" i="3" s="1"/>
  <c r="J77" i="3"/>
  <c r="L77" i="3" s="1"/>
  <c r="J78" i="3"/>
  <c r="L78" i="3" s="1"/>
  <c r="J79" i="3"/>
  <c r="L79" i="3" s="1"/>
  <c r="J80" i="3"/>
  <c r="L80" i="3" s="1"/>
  <c r="J81" i="3"/>
  <c r="L81" i="3" s="1"/>
  <c r="J82" i="3"/>
  <c r="L82" i="3" s="1"/>
  <c r="J83" i="3"/>
  <c r="L83" i="3" s="1"/>
  <c r="J84" i="3"/>
  <c r="L84" i="3" s="1"/>
  <c r="J85" i="3"/>
  <c r="L85" i="3" s="1"/>
  <c r="J86" i="3"/>
  <c r="L86" i="3" s="1"/>
  <c r="J87" i="3"/>
  <c r="L87" i="3" s="1"/>
  <c r="J88" i="3"/>
  <c r="L88" i="3" s="1"/>
  <c r="J89" i="3"/>
  <c r="L89" i="3" s="1"/>
  <c r="J90" i="3"/>
  <c r="L90" i="3" s="1"/>
  <c r="J91" i="3"/>
  <c r="L91" i="3" s="1"/>
  <c r="J92" i="3"/>
  <c r="L92" i="3" s="1"/>
  <c r="J93" i="3"/>
  <c r="L93" i="3" s="1"/>
  <c r="J94" i="3"/>
  <c r="L94" i="3" s="1"/>
  <c r="J95" i="3"/>
  <c r="L95" i="3" s="1"/>
  <c r="J96" i="3"/>
  <c r="L96" i="3" s="1"/>
  <c r="J97" i="3"/>
  <c r="L97" i="3" s="1"/>
  <c r="J98" i="3"/>
  <c r="L98" i="3" s="1"/>
  <c r="J99" i="3"/>
  <c r="L99" i="3" s="1"/>
  <c r="J100" i="3"/>
  <c r="L100" i="3" s="1"/>
  <c r="J101" i="3"/>
  <c r="L101" i="3" s="1"/>
  <c r="J102" i="3"/>
  <c r="L102" i="3" s="1"/>
  <c r="J103" i="3"/>
  <c r="L103" i="3" s="1"/>
  <c r="J104" i="3"/>
  <c r="L104" i="3" s="1"/>
  <c r="J105" i="3"/>
  <c r="L105" i="3" s="1"/>
  <c r="J106" i="3"/>
  <c r="L106" i="3" s="1"/>
  <c r="J107" i="3"/>
  <c r="L107" i="3" s="1"/>
  <c r="J108" i="3"/>
  <c r="L108" i="3" s="1"/>
  <c r="J109" i="3"/>
  <c r="L109" i="3" s="1"/>
  <c r="J110" i="3"/>
  <c r="L110" i="3" s="1"/>
  <c r="J111" i="3"/>
  <c r="L111" i="3" s="1"/>
  <c r="J112" i="3"/>
  <c r="L112" i="3" s="1"/>
  <c r="J113" i="3"/>
  <c r="L113" i="3" s="1"/>
  <c r="J114" i="3"/>
  <c r="L114" i="3" s="1"/>
  <c r="J115" i="3"/>
  <c r="L115" i="3" s="1"/>
  <c r="J116" i="3"/>
  <c r="L116" i="3" s="1"/>
  <c r="J117" i="3"/>
  <c r="L117" i="3" s="1"/>
  <c r="J118" i="3"/>
  <c r="L118" i="3" s="1"/>
  <c r="J119" i="3"/>
  <c r="L119" i="3" s="1"/>
  <c r="J120" i="3"/>
  <c r="L120" i="3" s="1"/>
  <c r="J121" i="3"/>
  <c r="L121" i="3" s="1"/>
  <c r="J122" i="3"/>
  <c r="L122" i="3" s="1"/>
  <c r="J123" i="3"/>
  <c r="L123" i="3" s="1"/>
  <c r="J124" i="3"/>
  <c r="L124" i="3" s="1"/>
  <c r="J125" i="3"/>
  <c r="L125" i="3" s="1"/>
  <c r="J126" i="3"/>
  <c r="L126" i="3" s="1"/>
  <c r="J127" i="3"/>
  <c r="L127" i="3" s="1"/>
  <c r="J128" i="3"/>
  <c r="L128" i="3" s="1"/>
  <c r="J129" i="3"/>
  <c r="L129" i="3" s="1"/>
  <c r="J130" i="3"/>
  <c r="L130" i="3" s="1"/>
  <c r="J131" i="3"/>
  <c r="L131" i="3" s="1"/>
  <c r="J132" i="3"/>
  <c r="L132" i="3" s="1"/>
  <c r="J133" i="3"/>
  <c r="L133" i="3" s="1"/>
  <c r="J134" i="3"/>
  <c r="L134" i="3" s="1"/>
  <c r="J135" i="3"/>
  <c r="L135" i="3" s="1"/>
  <c r="J136" i="3"/>
  <c r="L136" i="3" s="1"/>
  <c r="J137" i="3"/>
  <c r="L137" i="3" s="1"/>
  <c r="J138" i="3"/>
  <c r="L138" i="3" s="1"/>
  <c r="J139" i="3"/>
  <c r="L139" i="3" s="1"/>
  <c r="J140" i="3"/>
  <c r="L140" i="3" s="1"/>
  <c r="J141" i="3"/>
  <c r="L141" i="3" s="1"/>
  <c r="J142" i="3"/>
  <c r="L142" i="3" s="1"/>
  <c r="J143" i="3"/>
  <c r="L143" i="3" s="1"/>
  <c r="J144" i="3"/>
  <c r="L144" i="3" s="1"/>
  <c r="J145" i="3"/>
  <c r="L145" i="3" s="1"/>
  <c r="J146" i="3"/>
  <c r="L146" i="3" s="1"/>
  <c r="J147" i="3"/>
  <c r="L147" i="3" s="1"/>
  <c r="J148" i="3"/>
  <c r="L148" i="3" s="1"/>
  <c r="J149" i="3"/>
  <c r="L149" i="3" s="1"/>
  <c r="J150" i="3"/>
  <c r="L150" i="3" s="1"/>
  <c r="J151" i="3"/>
  <c r="L151" i="3" s="1"/>
  <c r="J152" i="3"/>
  <c r="L152" i="3" s="1"/>
  <c r="J153" i="3"/>
  <c r="L153" i="3" s="1"/>
  <c r="J154" i="3"/>
  <c r="L154" i="3" s="1"/>
  <c r="J155" i="3"/>
  <c r="L155" i="3" s="1"/>
  <c r="J156" i="3"/>
  <c r="L156" i="3" s="1"/>
  <c r="J157" i="3"/>
  <c r="L157" i="3" s="1"/>
  <c r="J158" i="3"/>
  <c r="L158" i="3" s="1"/>
  <c r="J159" i="3"/>
  <c r="L159" i="3" s="1"/>
  <c r="J160" i="3"/>
  <c r="L160" i="3" s="1"/>
  <c r="J161" i="3"/>
  <c r="L161" i="3" s="1"/>
  <c r="J162" i="3"/>
  <c r="L162" i="3" s="1"/>
  <c r="J163" i="3"/>
  <c r="L163" i="3" s="1"/>
  <c r="J164" i="3"/>
  <c r="L164" i="3" s="1"/>
  <c r="J165" i="3"/>
  <c r="L165" i="3" s="1"/>
  <c r="J166" i="3"/>
  <c r="L166" i="3" s="1"/>
  <c r="J167" i="3"/>
  <c r="L167" i="3" s="1"/>
  <c r="J168" i="3"/>
  <c r="L168" i="3" s="1"/>
  <c r="J169" i="3"/>
  <c r="L169" i="3" s="1"/>
  <c r="J170" i="3"/>
  <c r="L170" i="3" s="1"/>
  <c r="J171" i="3"/>
  <c r="L171" i="3" s="1"/>
  <c r="J172" i="3"/>
  <c r="L172" i="3" s="1"/>
  <c r="J173" i="3"/>
  <c r="L173" i="3" s="1"/>
  <c r="J174" i="3"/>
  <c r="L174" i="3" s="1"/>
  <c r="J175" i="3"/>
  <c r="L175" i="3" s="1"/>
  <c r="J176" i="3"/>
  <c r="L176" i="3" s="1"/>
  <c r="J177" i="3"/>
  <c r="L177" i="3" s="1"/>
  <c r="J178" i="3"/>
  <c r="L178" i="3" s="1"/>
  <c r="J179" i="3"/>
  <c r="L179" i="3" s="1"/>
  <c r="J180" i="3"/>
  <c r="L180" i="3" s="1"/>
  <c r="J181" i="3"/>
  <c r="L181" i="3" s="1"/>
  <c r="J182" i="3"/>
  <c r="L182" i="3" s="1"/>
  <c r="J183" i="3"/>
  <c r="L183" i="3" s="1"/>
  <c r="J184" i="3"/>
  <c r="L184" i="3" s="1"/>
  <c r="J185" i="3"/>
  <c r="L185" i="3" s="1"/>
  <c r="J186" i="3"/>
  <c r="L186" i="3" s="1"/>
  <c r="J187" i="3"/>
  <c r="L187" i="3" s="1"/>
  <c r="J188" i="3"/>
  <c r="L188" i="3" s="1"/>
  <c r="J189" i="3"/>
  <c r="L189" i="3" s="1"/>
  <c r="J190" i="3"/>
  <c r="L190" i="3" s="1"/>
  <c r="J191" i="3"/>
  <c r="L191" i="3" s="1"/>
  <c r="J192" i="3"/>
  <c r="L192" i="3" s="1"/>
  <c r="J193" i="3"/>
  <c r="L193" i="3" s="1"/>
  <c r="J194" i="3"/>
  <c r="L194" i="3" s="1"/>
  <c r="J195" i="3"/>
  <c r="L195" i="3" s="1"/>
  <c r="J196" i="3"/>
  <c r="L196" i="3" s="1"/>
  <c r="J197" i="3"/>
  <c r="L197" i="3" s="1"/>
  <c r="J198" i="3"/>
  <c r="L198" i="3" s="1"/>
  <c r="J199" i="3"/>
  <c r="L199" i="3" s="1"/>
  <c r="J200" i="3"/>
  <c r="L200" i="3" s="1"/>
  <c r="J201" i="3"/>
  <c r="L201" i="3" s="1"/>
  <c r="J202" i="3"/>
  <c r="L202" i="3" s="1"/>
  <c r="J203" i="3"/>
  <c r="L203" i="3" s="1"/>
  <c r="J204" i="3"/>
  <c r="L204" i="3" s="1"/>
  <c r="J205" i="3"/>
  <c r="L205" i="3" s="1"/>
  <c r="J206" i="3"/>
  <c r="L206" i="3" s="1"/>
  <c r="J207" i="3"/>
  <c r="L207" i="3" s="1"/>
  <c r="J208" i="3"/>
  <c r="L208" i="3" s="1"/>
  <c r="J209" i="3"/>
  <c r="L209" i="3" s="1"/>
  <c r="J210" i="3"/>
  <c r="L210" i="3" s="1"/>
  <c r="J211" i="3"/>
  <c r="L211" i="3" s="1"/>
  <c r="J212" i="3"/>
  <c r="L212" i="3" s="1"/>
  <c r="J213" i="3"/>
  <c r="L213" i="3" s="1"/>
  <c r="J214" i="3"/>
  <c r="L214" i="3" s="1"/>
  <c r="J215" i="3"/>
  <c r="L215" i="3" s="1"/>
  <c r="J216" i="3"/>
  <c r="L216" i="3" s="1"/>
  <c r="J217" i="3"/>
  <c r="L217" i="3" s="1"/>
  <c r="J218" i="3"/>
  <c r="L218" i="3" s="1"/>
  <c r="J219" i="3"/>
  <c r="L219" i="3" s="1"/>
  <c r="J220" i="3"/>
  <c r="L220" i="3" s="1"/>
  <c r="J221" i="3"/>
  <c r="L221" i="3" s="1"/>
  <c r="J222" i="3"/>
  <c r="L222" i="3" s="1"/>
  <c r="J223" i="3"/>
  <c r="L223" i="3" s="1"/>
  <c r="J224" i="3"/>
  <c r="L224" i="3" s="1"/>
  <c r="J225" i="3"/>
  <c r="L225" i="3" s="1"/>
  <c r="J226" i="3"/>
  <c r="L226" i="3" s="1"/>
  <c r="J227" i="3"/>
  <c r="L227" i="3" s="1"/>
  <c r="J228" i="3"/>
  <c r="L228" i="3" s="1"/>
  <c r="J229" i="3"/>
  <c r="L229" i="3" s="1"/>
  <c r="J230" i="3"/>
  <c r="L230" i="3" s="1"/>
  <c r="J231" i="3"/>
  <c r="L231" i="3" s="1"/>
  <c r="J232" i="3"/>
  <c r="L232" i="3" s="1"/>
  <c r="J233" i="3"/>
  <c r="L233" i="3" s="1"/>
  <c r="J234" i="3"/>
  <c r="L234" i="3" s="1"/>
  <c r="J235" i="3"/>
  <c r="L235" i="3" s="1"/>
  <c r="J236" i="3"/>
  <c r="L236" i="3" s="1"/>
  <c r="J237" i="3"/>
  <c r="L237" i="3" s="1"/>
  <c r="J238" i="3"/>
  <c r="L238" i="3" s="1"/>
  <c r="J239" i="3"/>
  <c r="L239" i="3" s="1"/>
  <c r="J240" i="3"/>
  <c r="L240" i="3" s="1"/>
  <c r="J241" i="3"/>
  <c r="L241" i="3" s="1"/>
  <c r="J242" i="3"/>
  <c r="L242" i="3" s="1"/>
  <c r="J243" i="3"/>
  <c r="L243" i="3" s="1"/>
  <c r="J244" i="3"/>
  <c r="L244" i="3" s="1"/>
  <c r="J245" i="3"/>
  <c r="L245" i="3" s="1"/>
  <c r="J246" i="3"/>
  <c r="L246" i="3" s="1"/>
  <c r="J247" i="3"/>
  <c r="L247" i="3" s="1"/>
  <c r="J248" i="3"/>
  <c r="L248" i="3" s="1"/>
  <c r="J249" i="3"/>
  <c r="L249" i="3" s="1"/>
  <c r="J250" i="3"/>
  <c r="L250" i="3" s="1"/>
  <c r="J251" i="3"/>
  <c r="L251" i="3" s="1"/>
  <c r="J252" i="3"/>
  <c r="L252" i="3" s="1"/>
  <c r="J253" i="3"/>
  <c r="L253" i="3" s="1"/>
  <c r="J254" i="3"/>
  <c r="L254" i="3" s="1"/>
  <c r="J255" i="3"/>
  <c r="L255" i="3" s="1"/>
  <c r="J256" i="3"/>
  <c r="L256" i="3" s="1"/>
  <c r="J257" i="3"/>
  <c r="L257" i="3" s="1"/>
  <c r="J258" i="3"/>
  <c r="L258" i="3" s="1"/>
  <c r="J259" i="3"/>
  <c r="L259" i="3" s="1"/>
  <c r="J260" i="3"/>
  <c r="L260" i="3" s="1"/>
  <c r="J261" i="3"/>
  <c r="L261" i="3" s="1"/>
  <c r="J262" i="3"/>
  <c r="L262" i="3" s="1"/>
  <c r="J263" i="3"/>
  <c r="L263" i="3" s="1"/>
  <c r="J264" i="3"/>
  <c r="L264" i="3" s="1"/>
  <c r="J265" i="3"/>
  <c r="L265" i="3" s="1"/>
  <c r="J266" i="3"/>
  <c r="L266" i="3" s="1"/>
  <c r="J267" i="3"/>
  <c r="L267" i="3" s="1"/>
  <c r="J268" i="3"/>
  <c r="L268" i="3" s="1"/>
  <c r="J269" i="3"/>
  <c r="L269" i="3" s="1"/>
  <c r="J270" i="3"/>
  <c r="L270" i="3" s="1"/>
  <c r="J271" i="3"/>
  <c r="L271" i="3" s="1"/>
  <c r="J272" i="3"/>
  <c r="L272" i="3" s="1"/>
  <c r="J273" i="3"/>
  <c r="L273" i="3" s="1"/>
  <c r="J274" i="3"/>
  <c r="L274" i="3" s="1"/>
  <c r="J275" i="3"/>
  <c r="L275" i="3" s="1"/>
  <c r="J276" i="3"/>
  <c r="L276" i="3" s="1"/>
  <c r="J277" i="3"/>
  <c r="L277" i="3" s="1"/>
  <c r="J278" i="3"/>
  <c r="L278" i="3" s="1"/>
  <c r="J279" i="3"/>
  <c r="L279" i="3" s="1"/>
  <c r="J280" i="3"/>
  <c r="L280" i="3" s="1"/>
  <c r="J281" i="3"/>
  <c r="L281" i="3" s="1"/>
  <c r="J282" i="3"/>
  <c r="L282" i="3" s="1"/>
  <c r="J283" i="3"/>
  <c r="L283" i="3" s="1"/>
  <c r="J284" i="3"/>
  <c r="L284" i="3" s="1"/>
  <c r="J285" i="3"/>
  <c r="L285" i="3" s="1"/>
  <c r="J286" i="3"/>
  <c r="L286" i="3" s="1"/>
  <c r="J287" i="3"/>
  <c r="L287" i="3" s="1"/>
  <c r="J288" i="3"/>
  <c r="L288" i="3" s="1"/>
  <c r="J289" i="3"/>
  <c r="L289" i="3" s="1"/>
  <c r="J290" i="3"/>
  <c r="L290" i="3" s="1"/>
  <c r="J291" i="3"/>
  <c r="L291" i="3" s="1"/>
  <c r="J292" i="3"/>
  <c r="L292" i="3" s="1"/>
  <c r="J293" i="3"/>
  <c r="L293" i="3" s="1"/>
  <c r="J294" i="3"/>
  <c r="L294" i="3" s="1"/>
  <c r="J295" i="3"/>
  <c r="L295" i="3" s="1"/>
  <c r="J296" i="3"/>
  <c r="L296" i="3" s="1"/>
  <c r="J297" i="3"/>
  <c r="L297" i="3" s="1"/>
  <c r="J298" i="3"/>
  <c r="L298" i="3" s="1"/>
  <c r="J299" i="3"/>
  <c r="L299" i="3" s="1"/>
  <c r="J300" i="3"/>
  <c r="L300" i="3" s="1"/>
  <c r="J301" i="3"/>
  <c r="L301" i="3" s="1"/>
  <c r="J302" i="3"/>
  <c r="L302" i="3" s="1"/>
  <c r="J303" i="3"/>
  <c r="L303" i="3" s="1"/>
  <c r="J304" i="3"/>
  <c r="L304" i="3" s="1"/>
  <c r="J305" i="3"/>
  <c r="L305" i="3" s="1"/>
  <c r="J306" i="3"/>
  <c r="L306" i="3" s="1"/>
  <c r="J307" i="3"/>
  <c r="L307" i="3" s="1"/>
  <c r="J308" i="3"/>
  <c r="L308" i="3" s="1"/>
  <c r="J309" i="3"/>
  <c r="L309" i="3" s="1"/>
  <c r="J310" i="3"/>
  <c r="L310" i="3" s="1"/>
  <c r="J311" i="3"/>
  <c r="L311" i="3" s="1"/>
  <c r="J312" i="3"/>
  <c r="L312" i="3" s="1"/>
  <c r="J313" i="3"/>
  <c r="L313" i="3" s="1"/>
  <c r="J314" i="3"/>
  <c r="L314" i="3" s="1"/>
  <c r="J315" i="3"/>
  <c r="L315" i="3" s="1"/>
  <c r="J316" i="3"/>
  <c r="L316" i="3" s="1"/>
  <c r="J317" i="3"/>
  <c r="L317" i="3" s="1"/>
  <c r="J318" i="3"/>
  <c r="L318" i="3" s="1"/>
  <c r="J319" i="3"/>
  <c r="L319" i="3" s="1"/>
  <c r="J320" i="3"/>
  <c r="L320" i="3" s="1"/>
  <c r="J321" i="3"/>
  <c r="L321" i="3" s="1"/>
  <c r="J322" i="3"/>
  <c r="L322" i="3" s="1"/>
  <c r="J323" i="3"/>
  <c r="L323" i="3" s="1"/>
  <c r="J324" i="3"/>
  <c r="L324" i="3" s="1"/>
  <c r="J325" i="3"/>
  <c r="L325" i="3" s="1"/>
  <c r="J326" i="3"/>
  <c r="L326" i="3" s="1"/>
  <c r="J327" i="3"/>
  <c r="L327" i="3" s="1"/>
  <c r="J328" i="3"/>
  <c r="L328" i="3" s="1"/>
  <c r="J329" i="3"/>
  <c r="L329" i="3" s="1"/>
  <c r="J330" i="3"/>
  <c r="L330" i="3" s="1"/>
  <c r="J331" i="3"/>
  <c r="L331" i="3" s="1"/>
  <c r="J332" i="3"/>
  <c r="L332" i="3" s="1"/>
  <c r="J333" i="3"/>
  <c r="L333" i="3" s="1"/>
  <c r="J334" i="3"/>
  <c r="L334" i="3" s="1"/>
  <c r="J335" i="3"/>
  <c r="L335" i="3" s="1"/>
  <c r="J336" i="3"/>
  <c r="L336" i="3" s="1"/>
  <c r="J337" i="3"/>
  <c r="L337" i="3" s="1"/>
  <c r="J338" i="3"/>
  <c r="L338" i="3" s="1"/>
  <c r="J339" i="3"/>
  <c r="L339" i="3" s="1"/>
  <c r="J340" i="3"/>
  <c r="L340" i="3" s="1"/>
  <c r="J341" i="3"/>
  <c r="L341" i="3" s="1"/>
  <c r="J342" i="3"/>
  <c r="L342" i="3" s="1"/>
  <c r="J343" i="3"/>
  <c r="L343" i="3" s="1"/>
  <c r="J344" i="3"/>
  <c r="L344" i="3" s="1"/>
  <c r="J345" i="3"/>
  <c r="L345" i="3" s="1"/>
  <c r="J346" i="3"/>
  <c r="L346" i="3" s="1"/>
  <c r="J347" i="3"/>
  <c r="L347" i="3" s="1"/>
  <c r="J348" i="3"/>
  <c r="L348" i="3" s="1"/>
  <c r="J349" i="3"/>
  <c r="L349" i="3" s="1"/>
  <c r="J350" i="3"/>
  <c r="L350" i="3" s="1"/>
  <c r="J351" i="3"/>
  <c r="L351" i="3" s="1"/>
  <c r="J352" i="3"/>
  <c r="L352" i="3" s="1"/>
  <c r="J353" i="3"/>
  <c r="L353" i="3" s="1"/>
  <c r="J354" i="3"/>
  <c r="L354" i="3" s="1"/>
  <c r="J355" i="3"/>
  <c r="L355" i="3" s="1"/>
  <c r="J356" i="3"/>
  <c r="L356" i="3" s="1"/>
  <c r="J357" i="3"/>
  <c r="L357" i="3" s="1"/>
  <c r="J358" i="3"/>
  <c r="L358" i="3" s="1"/>
  <c r="J359" i="3"/>
  <c r="L359" i="3" s="1"/>
  <c r="J360" i="3"/>
  <c r="L360" i="3" s="1"/>
  <c r="J361" i="3"/>
  <c r="L361" i="3" s="1"/>
  <c r="J362" i="3"/>
  <c r="L362" i="3" s="1"/>
  <c r="J363" i="3"/>
  <c r="L363" i="3" s="1"/>
  <c r="J364" i="3"/>
  <c r="L364" i="3" s="1"/>
  <c r="J365" i="3"/>
  <c r="L365" i="3" s="1"/>
  <c r="J366" i="3"/>
  <c r="L366" i="3" s="1"/>
  <c r="J367" i="3"/>
  <c r="L367" i="3" s="1"/>
  <c r="J368" i="3"/>
  <c r="L368" i="3" s="1"/>
  <c r="J369" i="3"/>
  <c r="L369" i="3" s="1"/>
  <c r="J370" i="3"/>
  <c r="L370" i="3" s="1"/>
  <c r="J371" i="3"/>
  <c r="J372" i="3"/>
  <c r="L372" i="3" s="1"/>
  <c r="J373" i="3"/>
  <c r="L373" i="3" s="1"/>
  <c r="J374" i="3"/>
  <c r="L374" i="3" s="1"/>
  <c r="J375" i="3"/>
  <c r="L375" i="3" s="1"/>
  <c r="J376" i="3"/>
  <c r="L376" i="3" s="1"/>
  <c r="J377" i="3"/>
  <c r="L377" i="3" s="1"/>
  <c r="J378" i="3"/>
  <c r="L378" i="3" s="1"/>
  <c r="J379" i="3"/>
  <c r="L379" i="3" s="1"/>
  <c r="J380" i="3"/>
  <c r="L380" i="3" s="1"/>
  <c r="J381" i="3"/>
  <c r="L381" i="3" s="1"/>
  <c r="J382" i="3"/>
  <c r="L382" i="3" s="1"/>
  <c r="J383" i="3"/>
  <c r="L383" i="3" s="1"/>
  <c r="J384" i="3"/>
  <c r="L384" i="3" s="1"/>
  <c r="J385" i="3"/>
  <c r="L385" i="3" s="1"/>
  <c r="J386" i="3"/>
  <c r="L386" i="3" s="1"/>
  <c r="J387" i="3"/>
  <c r="L387" i="3" s="1"/>
  <c r="J388" i="3"/>
  <c r="L388" i="3" s="1"/>
  <c r="J389" i="3"/>
  <c r="L389" i="3" s="1"/>
  <c r="J390" i="3"/>
  <c r="L390" i="3" s="1"/>
  <c r="J391" i="3"/>
  <c r="L391" i="3" s="1"/>
  <c r="J392" i="3"/>
  <c r="L392" i="3" s="1"/>
  <c r="J393" i="3"/>
  <c r="L393" i="3" s="1"/>
  <c r="J394" i="3"/>
  <c r="L394" i="3" s="1"/>
  <c r="J395" i="3"/>
  <c r="L395" i="3" s="1"/>
  <c r="J396" i="3"/>
  <c r="L396" i="3" s="1"/>
  <c r="J397" i="3"/>
  <c r="L397" i="3" s="1"/>
  <c r="J398" i="3"/>
  <c r="L398" i="3" s="1"/>
  <c r="J399" i="3"/>
  <c r="L399" i="3" s="1"/>
  <c r="J400" i="3"/>
  <c r="L400" i="3" s="1"/>
  <c r="J401" i="3"/>
  <c r="L401" i="3" s="1"/>
  <c r="J402" i="3"/>
  <c r="L402" i="3" s="1"/>
  <c r="J403" i="3"/>
  <c r="L403" i="3" s="1"/>
  <c r="J404" i="3"/>
  <c r="L404" i="3" s="1"/>
  <c r="J405" i="3"/>
  <c r="L405" i="3" s="1"/>
  <c r="J406" i="3"/>
  <c r="L406" i="3" s="1"/>
  <c r="J407" i="3"/>
  <c r="L407" i="3" s="1"/>
  <c r="J408" i="3"/>
  <c r="L408" i="3" s="1"/>
  <c r="J409" i="3"/>
  <c r="L409" i="3" s="1"/>
  <c r="J410" i="3"/>
  <c r="L410" i="3" s="1"/>
  <c r="J411" i="3"/>
  <c r="L411" i="3" s="1"/>
  <c r="J412" i="3"/>
  <c r="L412" i="3" s="1"/>
  <c r="J413" i="3"/>
  <c r="L413" i="3" s="1"/>
  <c r="J414" i="3"/>
  <c r="L414" i="3" s="1"/>
  <c r="J415" i="3"/>
  <c r="L415" i="3" s="1"/>
  <c r="J416" i="3"/>
  <c r="L416" i="3" s="1"/>
  <c r="J417" i="3"/>
  <c r="L417" i="3" s="1"/>
  <c r="J418" i="3"/>
  <c r="L418" i="3" s="1"/>
  <c r="J419" i="3"/>
  <c r="L419" i="3" s="1"/>
  <c r="J420" i="3"/>
  <c r="L420" i="3" s="1"/>
  <c r="J421" i="3"/>
  <c r="L421" i="3" s="1"/>
  <c r="J422" i="3"/>
  <c r="L422" i="3" s="1"/>
  <c r="J423" i="3"/>
  <c r="L423" i="3" s="1"/>
  <c r="J424" i="3"/>
  <c r="L424" i="3" s="1"/>
  <c r="J425" i="3"/>
  <c r="L425" i="3" s="1"/>
  <c r="J426" i="3"/>
  <c r="L426" i="3" s="1"/>
  <c r="J427" i="3"/>
  <c r="L427" i="3" s="1"/>
  <c r="J428" i="3"/>
  <c r="L428" i="3" s="1"/>
  <c r="J429" i="3"/>
  <c r="L429" i="3" s="1"/>
  <c r="J430" i="3"/>
  <c r="L430" i="3" s="1"/>
  <c r="J431" i="3"/>
  <c r="L431" i="3" s="1"/>
  <c r="J432" i="3"/>
  <c r="L432" i="3" s="1"/>
  <c r="J433" i="3"/>
  <c r="L433" i="3" s="1"/>
  <c r="J434" i="3"/>
  <c r="L434" i="3" s="1"/>
  <c r="J435" i="3"/>
  <c r="L435" i="3" s="1"/>
  <c r="J436" i="3"/>
  <c r="L436" i="3" s="1"/>
  <c r="J437" i="3"/>
  <c r="L437" i="3" s="1"/>
  <c r="J438" i="3"/>
  <c r="L438" i="3" s="1"/>
  <c r="J439" i="3"/>
  <c r="L439" i="3" s="1"/>
  <c r="J440" i="3"/>
  <c r="L440" i="3" s="1"/>
  <c r="J441" i="3"/>
  <c r="L441" i="3" s="1"/>
  <c r="J442" i="3"/>
  <c r="L442" i="3" s="1"/>
  <c r="J443" i="3"/>
  <c r="L443" i="3" s="1"/>
  <c r="J444" i="3"/>
  <c r="L444" i="3" s="1"/>
  <c r="J445" i="3"/>
  <c r="L445" i="3" s="1"/>
  <c r="J446" i="3"/>
  <c r="L446" i="3" s="1"/>
  <c r="J447" i="3"/>
  <c r="L447" i="3" s="1"/>
  <c r="J448" i="3"/>
  <c r="L448" i="3" s="1"/>
  <c r="J449" i="3"/>
  <c r="L449" i="3" s="1"/>
  <c r="J450" i="3"/>
  <c r="L450" i="3" s="1"/>
  <c r="J451" i="3"/>
  <c r="L451" i="3" s="1"/>
  <c r="J452" i="3"/>
  <c r="L452" i="3" s="1"/>
  <c r="J453" i="3"/>
  <c r="L453" i="3" s="1"/>
  <c r="J454" i="3"/>
  <c r="L454" i="3" s="1"/>
  <c r="J455" i="3"/>
  <c r="L455" i="3" s="1"/>
  <c r="J456" i="3"/>
  <c r="L456" i="3" s="1"/>
  <c r="J457" i="3"/>
  <c r="L457" i="3" s="1"/>
  <c r="J458" i="3"/>
  <c r="L458" i="3" s="1"/>
  <c r="J459" i="3"/>
  <c r="L459" i="3" s="1"/>
  <c r="J460" i="3"/>
  <c r="L460" i="3" s="1"/>
  <c r="J461" i="3"/>
  <c r="L461" i="3" s="1"/>
  <c r="J462" i="3"/>
  <c r="L462" i="3" s="1"/>
  <c r="J463" i="3"/>
  <c r="L463" i="3" s="1"/>
  <c r="J464" i="3"/>
  <c r="L464" i="3" s="1"/>
  <c r="J465" i="3"/>
  <c r="L465" i="3" s="1"/>
  <c r="J466" i="3"/>
  <c r="L466" i="3" s="1"/>
  <c r="J467" i="3"/>
  <c r="L467" i="3" s="1"/>
  <c r="J468" i="3"/>
  <c r="L468" i="3" s="1"/>
  <c r="J469" i="3"/>
  <c r="L469" i="3" s="1"/>
  <c r="J470" i="3"/>
  <c r="L470" i="3" s="1"/>
  <c r="J471" i="3"/>
  <c r="L471" i="3" s="1"/>
  <c r="J472" i="3"/>
  <c r="L472" i="3" s="1"/>
  <c r="J473" i="3"/>
  <c r="L473" i="3" s="1"/>
  <c r="J474" i="3"/>
  <c r="L474" i="3" s="1"/>
  <c r="J475" i="3"/>
  <c r="L475" i="3" s="1"/>
  <c r="J476" i="3"/>
  <c r="L476" i="3" s="1"/>
  <c r="J477" i="3"/>
  <c r="L477" i="3" s="1"/>
  <c r="J478" i="3"/>
  <c r="L478" i="3" s="1"/>
  <c r="J479" i="3"/>
  <c r="L479" i="3" s="1"/>
  <c r="J480" i="3"/>
  <c r="L480" i="3" s="1"/>
  <c r="J481" i="3"/>
  <c r="L481" i="3" s="1"/>
  <c r="J482" i="3"/>
  <c r="L482" i="3" s="1"/>
  <c r="J483" i="3"/>
  <c r="L483" i="3" s="1"/>
  <c r="J484" i="3"/>
  <c r="L484" i="3" s="1"/>
  <c r="J485" i="3"/>
  <c r="L485" i="3" s="1"/>
  <c r="J486" i="3"/>
  <c r="L486" i="3" s="1"/>
  <c r="J487" i="3"/>
  <c r="L487" i="3" s="1"/>
  <c r="J488" i="3"/>
  <c r="L488" i="3" s="1"/>
  <c r="J489" i="3"/>
  <c r="L489" i="3" s="1"/>
  <c r="J490" i="3"/>
  <c r="L490" i="3" s="1"/>
  <c r="J491" i="3"/>
  <c r="L491" i="3" s="1"/>
  <c r="J492" i="3"/>
  <c r="L492" i="3" s="1"/>
  <c r="J493" i="3"/>
  <c r="L493" i="3" s="1"/>
  <c r="J494" i="3"/>
  <c r="L494" i="3" s="1"/>
  <c r="J495" i="3"/>
  <c r="L495" i="3" s="1"/>
  <c r="J496" i="3"/>
  <c r="L496" i="3" s="1"/>
  <c r="J497" i="3"/>
  <c r="L497" i="3" s="1"/>
  <c r="J498" i="3"/>
  <c r="L498" i="3" s="1"/>
  <c r="J499" i="3"/>
  <c r="L499" i="3" s="1"/>
  <c r="J500" i="3"/>
  <c r="L500" i="3" s="1"/>
  <c r="J501" i="3"/>
  <c r="L501" i="3" s="1"/>
  <c r="J502" i="3"/>
  <c r="L502" i="3" s="1"/>
  <c r="J503" i="3"/>
  <c r="L503" i="3" s="1"/>
  <c r="J504" i="3"/>
  <c r="L504" i="3" s="1"/>
  <c r="J505" i="3"/>
  <c r="L505" i="3" s="1"/>
  <c r="J506" i="3"/>
  <c r="L506" i="3" s="1"/>
  <c r="J507" i="3"/>
  <c r="L507" i="3" s="1"/>
  <c r="J508" i="3"/>
  <c r="L508" i="3" s="1"/>
  <c r="J509" i="3"/>
  <c r="L509" i="3" s="1"/>
  <c r="J510" i="3"/>
  <c r="L510" i="3" s="1"/>
  <c r="J511" i="3"/>
  <c r="L511" i="3" s="1"/>
  <c r="J512" i="3"/>
  <c r="L512" i="3" s="1"/>
  <c r="J513" i="3"/>
  <c r="L513" i="3" s="1"/>
  <c r="J514" i="3"/>
  <c r="L514" i="3" s="1"/>
  <c r="J515" i="3"/>
  <c r="L515" i="3" s="1"/>
  <c r="J516" i="3"/>
  <c r="L516" i="3" s="1"/>
  <c r="J517" i="3"/>
  <c r="L517" i="3" s="1"/>
  <c r="J518" i="3"/>
  <c r="L518" i="3" s="1"/>
  <c r="J519" i="3"/>
  <c r="L519" i="3" s="1"/>
  <c r="J520" i="3"/>
  <c r="L520" i="3" s="1"/>
  <c r="J521" i="3"/>
  <c r="L521" i="3" s="1"/>
  <c r="J522" i="3"/>
  <c r="L522" i="3" s="1"/>
  <c r="J523" i="3"/>
  <c r="L523" i="3" s="1"/>
  <c r="J524" i="3"/>
  <c r="L524" i="3" s="1"/>
  <c r="J525" i="3"/>
  <c r="L525" i="3" s="1"/>
  <c r="J526" i="3"/>
  <c r="L526" i="3" s="1"/>
  <c r="J527" i="3"/>
  <c r="L527" i="3" s="1"/>
  <c r="J528" i="3"/>
  <c r="L528" i="3" s="1"/>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G3" i="3"/>
  <c r="G2"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F5" i="4"/>
  <c r="F6" i="4"/>
  <c r="K62" i="4" l="1"/>
  <c r="K46" i="4"/>
  <c r="K34" i="4"/>
  <c r="K26" i="4"/>
  <c r="K61" i="4"/>
  <c r="K57" i="4"/>
  <c r="K53" i="4"/>
  <c r="K49" i="4"/>
  <c r="K45" i="4"/>
  <c r="K41" i="4"/>
  <c r="K37" i="4"/>
  <c r="K33" i="4"/>
  <c r="K29" i="4"/>
  <c r="K25" i="4"/>
  <c r="K21" i="4"/>
  <c r="K58" i="4"/>
  <c r="K50" i="4"/>
  <c r="K20" i="4"/>
  <c r="K60" i="4"/>
  <c r="K55" i="4"/>
  <c r="K52" i="4"/>
  <c r="K48" i="4"/>
  <c r="K43" i="4"/>
  <c r="K40" i="4"/>
  <c r="K36" i="4"/>
  <c r="K31" i="4"/>
  <c r="K27" i="4"/>
  <c r="K23" i="4"/>
  <c r="K54" i="4"/>
  <c r="K42" i="4"/>
  <c r="K38" i="4"/>
  <c r="K30" i="4"/>
  <c r="K22" i="4"/>
  <c r="K59" i="4"/>
  <c r="K51" i="4"/>
  <c r="K47" i="4"/>
  <c r="K39" i="4"/>
  <c r="K35" i="4"/>
  <c r="K56" i="4"/>
  <c r="K44" i="4"/>
  <c r="K32" i="4"/>
  <c r="K28" i="4"/>
  <c r="K24" i="4"/>
  <c r="F7" i="4"/>
  <c r="N18" i="4" l="1"/>
  <c r="M18" i="4"/>
  <c r="L1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E97501-21B7-4CFC-8FAC-0524419BD9A1}" keepAlive="1" name="ModelConnection_ExternalData_1" description="Data Model" type="5" refreshedVersion="8" minRefreshableVersion="5" saveData="1">
    <dbPr connection="Data Model Connection" command="MasterData" commandType="3"/>
    <extLst>
      <ext xmlns:x15="http://schemas.microsoft.com/office/spreadsheetml/2010/11/main" uri="{DE250136-89BD-433C-8126-D09CA5730AF9}">
        <x15:connection id="" model="1"/>
      </ext>
    </extLst>
  </connection>
  <connection id="2" xr16:uid="{7C6F391D-524B-4E8B-8228-5E099DB07DD5}" keepAlive="1" name="ModelConnection_ExternalData_2" description="Data Model" type="5" refreshedVersion="8" minRefreshableVersion="5" saveData="1">
    <dbPr connection="Data Model Connection" command="InputData" commandType="3"/>
    <extLst>
      <ext xmlns:x15="http://schemas.microsoft.com/office/spreadsheetml/2010/11/main" uri="{DE250136-89BD-433C-8126-D09CA5730AF9}">
        <x15:connection id="" model="1"/>
      </ext>
    </extLst>
  </connection>
  <connection id="3" xr16:uid="{2D199F97-7EFA-43E8-BA0E-1B4B2336DBB3}" name="Query - InputData" description="Connection to the 'InputData' query in the workbook." type="100" refreshedVersion="8" minRefreshableVersion="5">
    <extLst>
      <ext xmlns:x15="http://schemas.microsoft.com/office/spreadsheetml/2010/11/main" uri="{DE250136-89BD-433C-8126-D09CA5730AF9}">
        <x15:connection id="06f7ebf7-7fd0-4da8-8dca-de5a150be7a5"/>
      </ext>
    </extLst>
  </connection>
  <connection id="4" xr16:uid="{BBC6AA74-32F4-40E6-A1C8-8D477AE896FE}" name="Query - MasterData" description="Connection to the 'MasterData' query in the workbook." type="100" refreshedVersion="8" minRefreshableVersion="5">
    <extLst>
      <ext xmlns:x15="http://schemas.microsoft.com/office/spreadsheetml/2010/11/main" uri="{DE250136-89BD-433C-8126-D09CA5730AF9}">
        <x15:connection id="7367eaed-2f8a-46bc-8d19-bd47981c9b44"/>
      </ext>
    </extLst>
  </connection>
  <connection id="5" xr16:uid="{3057D600-B2BE-4AF9-B3B2-AE56DBFCC11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<sst xmlns="http://schemas.openxmlformats.org/spreadsheetml/2006/main" count="1896" uniqueCount="141">
  <si>
    <t>PRODUCT ID</t>
  </si>
  <si>
    <t>PRODUCT</t>
  </si>
  <si>
    <t>CATEGORY</t>
  </si>
  <si>
    <t>UOM</t>
  </si>
  <si>
    <t>BUYING PRIZE</t>
  </si>
  <si>
    <t>SELLING PRICE</t>
  </si>
  <si>
    <t>P0001</t>
  </si>
  <si>
    <t>Product01</t>
  </si>
  <si>
    <t>Category01</t>
  </si>
  <si>
    <t>Kg</t>
  </si>
  <si>
    <t>P0002</t>
  </si>
  <si>
    <t>Product02</t>
  </si>
  <si>
    <t>P0003</t>
  </si>
  <si>
    <t>Product03</t>
  </si>
  <si>
    <t>P0004</t>
  </si>
  <si>
    <t>Product04</t>
  </si>
  <si>
    <t>Lt</t>
  </si>
  <si>
    <t>P0005</t>
  </si>
  <si>
    <t>Product05</t>
  </si>
  <si>
    <t>Ft</t>
  </si>
  <si>
    <t>P0006</t>
  </si>
  <si>
    <t>Product06</t>
  </si>
  <si>
    <t>P0007</t>
  </si>
  <si>
    <t>Product07</t>
  </si>
  <si>
    <t>P0008</t>
  </si>
  <si>
    <t>Product08</t>
  </si>
  <si>
    <t>P0009</t>
  </si>
  <si>
    <t>Product09</t>
  </si>
  <si>
    <t>No.</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</si>
  <si>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</si>
  <si>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</si>
  <si>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</si>
  <si>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</si>
  <si>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</si>
  <si>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</si>
  <si>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</si>
  <si>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</si>
  <si>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</si>
  <si>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</si>
  <si>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</si>
  <si>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</si>
  <si>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</si>
  <si>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</si>
  <si>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</si>
  <si>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</si>
  <si>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</si>
  <si>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</si>
  <si>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</si>
  <si>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</si>
  <si>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</si>
  <si>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</si>
  <si>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</si>
  <si>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</si>
  <si>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</si>
  <si>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</si>
  <si>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</si>
  <si>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</si>
  <si>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</si>
  <si>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</si>
  <si>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</si>
  <si>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</si>
  <si>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</si>
  <si>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</si>
  <si>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</si>
  <si>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</si>
  <si>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</si>
  <si>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</si>
  <si>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</si>
  <si>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</si>
  <si>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</si>
  <si>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</si>
  <si>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</si>
  <si>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</si>
  <si>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</si>
  <si>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</si>
  <si>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</si>
  <si>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</si>
  <si>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</si>
  <si>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</si>
  <si>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</si>
  <si>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</si>
  <si>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</si>
  <si>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</si>
  <si>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</si>
  <si>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</si>
  <si>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</si>
  <si>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</si>
  <si>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</si>
  <si>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</si>
  <si>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</si>
  <si>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</si>
  <si>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</si>
  <si>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</si>
  <si>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</si>
  <si>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</si>
  <si>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</si>
  <si>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</si>
  <si>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</si>
  <si>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</si>
  <si>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</si>
  <si>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</si>
  <si>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</si>
  <si>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</si>
  <si>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P0045</t>
  </si>
  <si>
    <t>Product45</t>
  </si>
  <si>
    <t>DATE</t>
  </si>
  <si>
    <t>QUANTITY</t>
  </si>
  <si>
    <t>SALE TYPE</t>
  </si>
  <si>
    <t>PAYMENT MODE</t>
  </si>
  <si>
    <t>DISCOUNT %</t>
  </si>
  <si>
    <t>Direct Sales</t>
  </si>
  <si>
    <t>Cash</t>
  </si>
  <si>
    <t>Online</t>
  </si>
  <si>
    <t>Wholesaler</t>
  </si>
  <si>
    <t>Total Buying Price</t>
  </si>
  <si>
    <t>Total Selling Price</t>
  </si>
  <si>
    <t>Day</t>
  </si>
  <si>
    <t>Month</t>
  </si>
  <si>
    <t>Year</t>
  </si>
  <si>
    <t>Row Labels</t>
  </si>
  <si>
    <t>Sum of Total Selling Price</t>
  </si>
  <si>
    <t>Sum of Total Buying Price</t>
  </si>
  <si>
    <t>Jan</t>
  </si>
  <si>
    <t>Feb</t>
  </si>
  <si>
    <t>Mar</t>
  </si>
  <si>
    <t>Apr</t>
  </si>
  <si>
    <t>May</t>
  </si>
  <si>
    <t>Jun</t>
  </si>
  <si>
    <t>Jul</t>
  </si>
  <si>
    <t>Aug</t>
  </si>
  <si>
    <t>Sep</t>
  </si>
  <si>
    <t>Oct</t>
  </si>
  <si>
    <t>Nov</t>
  </si>
  <si>
    <t>Dec</t>
  </si>
  <si>
    <t>Sum of QUANTITY</t>
  </si>
  <si>
    <t>Total Sales</t>
  </si>
  <si>
    <t>Total Profit</t>
  </si>
  <si>
    <t>Profit%</t>
  </si>
  <si>
    <t>Sales</t>
  </si>
  <si>
    <t>Profit</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</si>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</sst>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409]#,##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9" fontId="0" fillId="0" borderId="0" xfId="1" applyFont="1"/>
    <xf numFmtId="0" fontId="0" fillId="2" borderId="0" xfId="0" applyFill="1"/>
  </cellXfs>
  <cellStyles count="2">
    <cellStyle name="Normal" xfId="0" builtinId="0"/>
    <cellStyle name="Percent" xfId="1" builtinId="5"/>
  </cellStyles>
  <dxfs count="22">
    <dxf>
      <numFmt numFmtId="165" formatCode="[$$-409]#,##0.00"/>
    </dxf>
    <dxf>
      <numFmt numFmtId="165" formatCode="[$$-409]#,##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font>
        <b/>
        <i val="0"/>
        <sz val="8"/>
        <color theme="0"/>
      </font>
    </dxf>
    <dxf>
      <font>
        <b val="0"/>
        <i val="0"/>
        <sz val="10"/>
        <name val="Arial Black"/>
        <family val="2"/>
        <scheme val="none"/>
      </font>
      <fill>
        <patternFill>
          <bgColor theme="9" tint="-0.499984740745262"/>
        </patternFill>
      </fill>
      <border diagonalUp="0" diagonalDown="0">
        <left/>
        <right/>
        <top/>
        <bottom/>
        <vertical/>
        <horizontal/>
      </border>
    </dxf>
  </dxfs>
  <tableStyles count="1" defaultTableStyle="TableStyleMedium2" defaultPivotStyle="PivotStyleLight16">
    <tableStyle name="Slicer" pivot="0" table="0" count="3" xr9:uid="{0284B6FA-2C46-49B7-8DBB-8AE5B10A68C8}">
      <tableStyleElement type="wholeTable" dxfId="21"/>
      <tableStyleElement type="headerRow" dxfId="20"/>
    </tableStyle>
  </tableStyles>
  <colors>
    <mruColors>
      <color rgb="FFBFEDCE"/>
      <color rgb="FFD7BDEF"/>
      <color rgb="FF003366"/>
      <color rgb="FF3B1698"/>
      <color rgb="FF0E939A"/>
    </mruColors>
  </colors>
  <extLst>
    <ext xmlns:x14="http://schemas.microsoft.com/office/spreadsheetml/2009/9/main" uri="{46F421CA-312F-682f-3DD2-61675219B42D}">
      <x14:dxfs count="1">
        <dxf>
          <fill>
            <patternFill>
              <bgColor theme="5" tint="0.59996337778862885"/>
            </patternFill>
          </fill>
        </dxf>
      </x14:dxfs>
    </ext>
    <ext xmlns:x14="http://schemas.microsoft.com/office/spreadsheetml/2009/9/main" uri="{EB79DEF2-80B8-43e5-95BD-54CBDDF9020C}">
      <x14:slicerStyles defaultSlicerStyle="SlicerStyleLight1">
        <x14:slicerStyle name="Slicer">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[Excel_Dashboard.xlsx]Analysis!Datewise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[$$-409]#,##0.00</c:formatCode>
                <c:ptCount val="31"/>
                <c:pt idx="0">
                  <c:v>13167.81</c:v>
                </c:pt>
                <c:pt idx="1">
                  <c:v>13210.22</c:v>
                </c:pt>
                <c:pt idx="2">
                  <c:v>20202.099999999995</c:v>
                </c:pt>
                <c:pt idx="3">
                  <c:v>11312.2</c:v>
                </c:pt>
                <c:pt idx="4">
                  <c:v>11711.449999999999</c:v>
                </c:pt>
                <c:pt idx="5">
                  <c:v>14365.540000000003</c:v>
                </c:pt>
                <c:pt idx="6">
                  <c:v>7132.7900000000009</c:v>
                </c:pt>
                <c:pt idx="7">
                  <c:v>14262.459999999997</c:v>
                </c:pt>
                <c:pt idx="8">
                  <c:v>16824.669999999998</c:v>
                </c:pt>
                <c:pt idx="9">
                  <c:v>15229.349999999999</c:v>
                </c:pt>
                <c:pt idx="10">
                  <c:v>11915.58</c:v>
                </c:pt>
                <c:pt idx="11">
                  <c:v>14837.359999999999</c:v>
                </c:pt>
                <c:pt idx="12">
                  <c:v>8084.26</c:v>
                </c:pt>
                <c:pt idx="13">
                  <c:v>9461.1400000000031</c:v>
                </c:pt>
                <c:pt idx="14">
                  <c:v>12189.7</c:v>
                </c:pt>
                <c:pt idx="15">
                  <c:v>12762.63</c:v>
                </c:pt>
                <c:pt idx="16">
                  <c:v>3659.2400000000002</c:v>
                </c:pt>
                <c:pt idx="17">
                  <c:v>18582.39</c:v>
                </c:pt>
                <c:pt idx="18">
                  <c:v>10204.230000000001</c:v>
                </c:pt>
                <c:pt idx="19">
                  <c:v>20482.780000000002</c:v>
                </c:pt>
                <c:pt idx="20">
                  <c:v>10665.400000000001</c:v>
                </c:pt>
                <c:pt idx="21">
                  <c:v>11315.84</c:v>
                </c:pt>
                <c:pt idx="22">
                  <c:v>18818.189999999999</c:v>
                </c:pt>
                <c:pt idx="23">
                  <c:v>11488.400000000003</c:v>
                </c:pt>
                <c:pt idx="24">
                  <c:v>18688.430000000004</c:v>
                </c:pt>
                <c:pt idx="25">
                  <c:v>13710.08</c:v>
                </c:pt>
                <c:pt idx="26">
                  <c:v>11440.67</c:v>
                </c:pt>
                <c:pt idx="27">
                  <c:v>13306.16</c:v>
                </c:pt>
                <c:pt idx="28">
                  <c:v>8794.4800000000014</c:v>
                </c:pt>
                <c:pt idx="29">
                  <c:v>16666.269999999997</c:v>
                </c:pt>
                <c:pt idx="30">
                  <c:v>6920.0999999999995</c:v>
                </c:pt>
              </c:numCache>
            </c:numRef>
          </c:val>
          <c:extLst>
            <c:ext xmlns:c16="http://schemas.microsoft.com/office/drawing/2014/chart" uri="{C3380CC4-5D6E-409C-BE32-E72D297353CC}">
              <c16:uniqueId val="{00000000-673D-469E-9C58-B1562B64F45C}"/>
            </c:ext>
          </c:extLst>
        </c:ser>
        <c:dLbls>
          <c:showLegendKey val="0"/>
          <c:showVal val="0"/>
          <c:showCatName val="0"/>
          <c:showSerName val="0"/>
          <c:showPercent val="0"/>
          <c:showBubbleSize val="0"/>
        </c:dLbls>
        <c:axId val="2117115359"/>
        <c:axId val="1871947199"/>
      </c:areaChart>
      <c:catAx>
        <c:axId val="2117115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947199"/>
        <c:crosses val="autoZero"/>
        <c:auto val="1"/>
        <c:lblAlgn val="ctr"/>
        <c:lblOffset val="100"/>
        <c:noMultiLvlLbl val="0"/>
      </c:catAx>
      <c:valAx>
        <c:axId val="1871947199"/>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1153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128029313653916"/>
          <c:y val="5.591612051487576E-2"/>
          <c:w val="0.81432174103237098"/>
          <c:h val="0.8416746864975212"/>
        </c:manualLayout>
      </c:layout>
      <c:barChart>
        <c:barDir val="col"/>
        <c:grouping val="clustered"/>
        <c:varyColors val="0"/>
        <c:ser>
          <c:idx val="0"/>
          <c:order val="0"/>
          <c:tx>
            <c:strRef>
              <c:f>Analysis!$M$3</c:f>
              <c:strCache>
                <c:ptCount val="1"/>
                <c:pt idx="0">
                  <c:v>Sales</c:v>
                </c:pt>
              </c:strCache>
            </c:strRef>
          </c:tx>
          <c:spPr>
            <a:solidFill>
              <a:schemeClr val="accent2">
                <a:lumMod val="40000"/>
                <a:lumOff val="60000"/>
              </a:schemeClr>
            </a:solidFill>
            <a:ln>
              <a:noFill/>
            </a:ln>
            <a:effectLst/>
          </c:spPr>
          <c:invertIfNegative val="0"/>
          <c:cat>
            <c:strRef>
              <c:f>Analysis!$L$4:$L$15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Analysis!$M$4:$M$15</c:f>
              <c:numCache>
                <c:formatCode>[$$-409]#,##0.00</c:formatCode>
                <c:ptCount val="12"/>
                <c:pt idx="0">
                  <c:v>41346.959999999999</c:v>
                </c:pt>
                <c:pt idx="1">
                  <c:v>30857.300000000003</c:v>
                </c:pt>
                <c:pt idx="2">
                  <c:v>28616.649999999994</c:v>
                </c:pt>
                <c:pt idx="3">
                  <c:v>26579.110000000004</c:v>
                </c:pt>
                <c:pt idx="4">
                  <c:v>30910.45</c:v>
                </c:pt>
                <c:pt idx="5">
                  <c:v>30533.71</c:v>
                </c:pt>
                <c:pt idx="6">
                  <c:v>35251.789999999994</c:v>
                </c:pt>
                <c:pt idx="7">
                  <c:v>35350.399999999994</c:v>
                </c:pt>
                <c:pt idx="8">
                  <c:v>35242.81</c:v>
                </c:pt>
                <c:pt idx="9">
                  <c:v>33500.69</c:v>
                </c:pt>
                <c:pt idx="10">
                  <c:v>36124.07</c:v>
                </c:pt>
                <c:pt idx="11">
                  <c:v>37097.980000000003</c:v>
                </c:pt>
              </c:numCache>
            </c:numRef>
          </c:val>
          <c:extLst>
            <c:ext xmlns:c16="http://schemas.microsoft.com/office/drawing/2014/chart" uri="{C3380CC4-5D6E-409C-BE32-E72D297353CC}">
              <c16:uniqueId val="{00000000-A546-47F9-981A-10BF6B668DC2}"/>
            </c:ext>
          </c:extLst>
        </c:ser>
        <c:ser>
          <c:idx val="1"/>
          <c:order val="1"/>
          <c:tx>
            <c:strRef>
              <c:f>Analysis!$N$3</c:f>
              <c:strCache>
                <c:ptCount val="1"/>
                <c:pt idx="0">
                  <c:v>Profit</c:v>
                </c:pt>
              </c:strCache>
            </c:strRef>
          </c:tx>
          <c:spPr>
            <a:solidFill>
              <a:srgbClr val="C00000"/>
            </a:solidFill>
            <a:ln>
              <a:noFill/>
            </a:ln>
            <a:effectLst/>
          </c:spPr>
          <c:invertIfNegative val="0"/>
          <c:cat>
            <c:strRef>
              <c:f>Analysis!$L$4:$L$15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Analysis!$N$4:$N$15</c:f>
              <c:numCache>
                <c:formatCode>[$$-409]#,##0.00</c:formatCode>
                <c:ptCount val="12"/>
                <c:pt idx="0">
                  <c:v>7056.9599999999991</c:v>
                </c:pt>
                <c:pt idx="1">
                  <c:v>5516.3000000000029</c:v>
                </c:pt>
                <c:pt idx="2">
                  <c:v>5179.6499999999942</c:v>
                </c:pt>
                <c:pt idx="3">
                  <c:v>5297.1100000000042</c:v>
                </c:pt>
                <c:pt idx="4">
                  <c:v>4384.4500000000007</c:v>
                </c:pt>
                <c:pt idx="5">
                  <c:v>5654.7099999999991</c:v>
                </c:pt>
                <c:pt idx="6">
                  <c:v>5373.7899999999936</c:v>
                </c:pt>
                <c:pt idx="7">
                  <c:v>5519.3999999999942</c:v>
                </c:pt>
                <c:pt idx="8">
                  <c:v>6484.8099999999977</c:v>
                </c:pt>
                <c:pt idx="9">
                  <c:v>5658.6900000000023</c:v>
                </c:pt>
                <c:pt idx="10">
                  <c:v>6818.07</c:v>
                </c:pt>
                <c:pt idx="11">
                  <c:v>5963.9800000000032</c:v>
                </c:pt>
              </c:numCache>
            </c:numRef>
          </c:val>
          <c:extLst>
            <c:ext xmlns:c16="http://schemas.microsoft.com/office/drawing/2014/chart" uri="{C3380CC4-5D6E-409C-BE32-E72D297353CC}">
              <c16:uniqueId val="{0000000D-A546-47F9-981A-10BF6B668DC2}"/>
            </c:ext>
          </c:extLst>
        </c:ser>
        <c:dLbls>
          <c:showLegendKey val="0"/>
          <c:showVal val="0"/>
          <c:showCatName val="0"/>
          <c:showSerName val="0"/>
          <c:showPercent val="0"/>
          <c:showBubbleSize val="0"/>
        </c:dLbls>
        <c:gapWidth val="50"/>
        <c:overlap val="100"/>
        <c:axId val="533627775"/>
        <c:axId val="533624895"/>
      </c:barChart>
      <c:catAx>
        <c:axId val="533627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533624895"/>
        <c:crosses val="autoZero"/>
        <c:auto val="1"/>
        <c:lblAlgn val="ctr"/>
        <c:lblOffset val="100"/>
        <c:noMultiLvlLbl val="0"/>
      </c:catAx>
      <c:valAx>
        <c:axId val="533624895"/>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53362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12270341207349"/>
          <c:y val="5.0925925925925923E-2"/>
          <c:w val="0.81432174103237098"/>
          <c:h val="0.8416746864975212"/>
        </c:manualLayout>
      </c:layout>
      <c:barChart>
        <c:barDir val="col"/>
        <c:grouping val="clustered"/>
        <c:varyColors val="0"/>
        <c:ser>
          <c:idx val="0"/>
          <c:order val="0"/>
          <c:tx>
            <c:strRef>
              <c:f>Analysis!$M$3</c:f>
              <c:strCache>
                <c:ptCount val="1"/>
                <c:pt idx="0">
                  <c:v>Sales</c:v>
                </c:pt>
              </c:strCache>
            </c:strRef>
          </c:tx>
          <c:spPr>
            <a:solidFill>
              <a:schemeClr val="accent1"/>
            </a:solidFill>
            <a:ln>
              <a:noFill/>
            </a:ln>
            <a:effectLst/>
          </c:spPr>
          <c:invertIfNegative val="0"/>
          <c:cat>
            <c:strRef>
              <c:f>Analysis!$L$4:$L$15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Analysis!$M$4:$M$15</c:f>
              <c:numCache>
                <c:formatCode>[$$-409]#,##0.00</c:formatCode>
                <c:ptCount val="12"/>
                <c:pt idx="0">
                  <c:v>41346.959999999999</c:v>
                </c:pt>
                <c:pt idx="1">
                  <c:v>30857.300000000003</c:v>
                </c:pt>
                <c:pt idx="2">
                  <c:v>28616.649999999994</c:v>
                </c:pt>
                <c:pt idx="3">
                  <c:v>26579.110000000004</c:v>
                </c:pt>
                <c:pt idx="4">
                  <c:v>30910.45</c:v>
                </c:pt>
                <c:pt idx="5">
                  <c:v>30533.71</c:v>
                </c:pt>
                <c:pt idx="6">
                  <c:v>35251.789999999994</c:v>
                </c:pt>
                <c:pt idx="7">
                  <c:v>35350.399999999994</c:v>
                </c:pt>
                <c:pt idx="8">
                  <c:v>35242.81</c:v>
                </c:pt>
                <c:pt idx="9">
                  <c:v>33500.69</c:v>
                </c:pt>
                <c:pt idx="10">
                  <c:v>36124.07</c:v>
                </c:pt>
                <c:pt idx="11">
                  <c:v>37097.980000000003</c:v>
                </c:pt>
              </c:numCache>
            </c:numRef>
          </c:val>
          <c:extLst>
            <c:ext xmlns:c16="http://schemas.microsoft.com/office/drawing/2014/chart" uri="{C3380CC4-5D6E-409C-BE32-E72D297353CC}">
              <c16:uniqueId val="{00000000-A224-4344-A63D-A5EEA54C59B4}"/>
            </c:ext>
          </c:extLst>
        </c:ser>
        <c:ser>
          <c:idx val="1"/>
          <c:order val="1"/>
          <c:tx>
            <c:strRef>
              <c:f>Analysis!$N$3</c:f>
              <c:strCache>
                <c:ptCount val="1"/>
                <c:pt idx="0">
                  <c:v>Profit</c:v>
                </c:pt>
              </c:strCache>
            </c:strRef>
          </c:tx>
          <c:spPr>
            <a:solidFill>
              <a:schemeClr val="accent2"/>
            </a:solidFill>
            <a:ln>
              <a:noFill/>
            </a:ln>
            <a:effectLst/>
          </c:spPr>
          <c:invertIfNegative val="0"/>
          <c:dLbls>
            <c:dLbl>
              <c:idx val="0"/>
              <c:tx>
                <c:rich>
                  <a:bodyPr/>
                  <a:lstStyle/>
                  <a:p>
                    <a:fld id="{B882EB60-1A9A-4452-944B-45FA0B1FEC0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224-4344-A63D-A5EEA54C59B4}"/>
                </c:ext>
              </c:extLst>
            </c:dLbl>
            <c:dLbl>
              <c:idx val="1"/>
              <c:tx>
                <c:rich>
                  <a:bodyPr/>
                  <a:lstStyle/>
                  <a:p>
                    <a:fld id="{4FF925AE-CAD4-46E8-AE8E-5350BE386DA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224-4344-A63D-A5EEA54C59B4}"/>
                </c:ext>
              </c:extLst>
            </c:dLbl>
            <c:dLbl>
              <c:idx val="2"/>
              <c:tx>
                <c:rich>
                  <a:bodyPr/>
                  <a:lstStyle/>
                  <a:p>
                    <a:fld id="{AB8975BE-F75B-4EAE-9A26-8EDD4EAD50B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224-4344-A63D-A5EEA54C59B4}"/>
                </c:ext>
              </c:extLst>
            </c:dLbl>
            <c:dLbl>
              <c:idx val="3"/>
              <c:tx>
                <c:rich>
                  <a:bodyPr/>
                  <a:lstStyle/>
                  <a:p>
                    <a:fld id="{D4007744-13CE-4450-9A8A-9EBB0F7B678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224-4344-A63D-A5EEA54C59B4}"/>
                </c:ext>
              </c:extLst>
            </c:dLbl>
            <c:dLbl>
              <c:idx val="4"/>
              <c:tx>
                <c:rich>
                  <a:bodyPr/>
                  <a:lstStyle/>
                  <a:p>
                    <a:fld id="{419277CC-6621-4D39-8E02-A88CD51BE77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224-4344-A63D-A5EEA54C59B4}"/>
                </c:ext>
              </c:extLst>
            </c:dLbl>
            <c:dLbl>
              <c:idx val="5"/>
              <c:tx>
                <c:rich>
                  <a:bodyPr/>
                  <a:lstStyle/>
                  <a:p>
                    <a:fld id="{85A6A284-49A6-42E8-A07A-E7EE837AA4E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224-4344-A63D-A5EEA54C59B4}"/>
                </c:ext>
              </c:extLst>
            </c:dLbl>
            <c:dLbl>
              <c:idx val="6"/>
              <c:tx>
                <c:rich>
                  <a:bodyPr/>
                  <a:lstStyle/>
                  <a:p>
                    <a:fld id="{3BA81A31-4817-4712-9443-34DACDFE74F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224-4344-A63D-A5EEA54C59B4}"/>
                </c:ext>
              </c:extLst>
            </c:dLbl>
            <c:dLbl>
              <c:idx val="7"/>
              <c:tx>
                <c:rich>
                  <a:bodyPr/>
                  <a:lstStyle/>
                  <a:p>
                    <a:fld id="{0034FBE7-3176-4476-9C9E-06254CCC183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224-4344-A63D-A5EEA54C59B4}"/>
                </c:ext>
              </c:extLst>
            </c:dLbl>
            <c:dLbl>
              <c:idx val="8"/>
              <c:tx>
                <c:rich>
                  <a:bodyPr/>
                  <a:lstStyle/>
                  <a:p>
                    <a:fld id="{B9F01641-8231-487C-B65D-CD1C5613CE0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224-4344-A63D-A5EEA54C59B4}"/>
                </c:ext>
              </c:extLst>
            </c:dLbl>
            <c:dLbl>
              <c:idx val="9"/>
              <c:tx>
                <c:rich>
                  <a:bodyPr/>
                  <a:lstStyle/>
                  <a:p>
                    <a:fld id="{F47A9C53-8F2E-469F-A324-ED98779D8E5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224-4344-A63D-A5EEA54C59B4}"/>
                </c:ext>
              </c:extLst>
            </c:dLbl>
            <c:dLbl>
              <c:idx val="10"/>
              <c:tx>
                <c:rich>
                  <a:bodyPr/>
                  <a:lstStyle/>
                  <a:p>
                    <a:fld id="{5D468612-B1C9-425B-BCE7-892F815011E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224-4344-A63D-A5EEA54C59B4}"/>
                </c:ext>
              </c:extLst>
            </c:dLbl>
            <c:dLbl>
              <c:idx val="11"/>
              <c:tx>
                <c:rich>
                  <a:bodyPr/>
                  <a:lstStyle/>
                  <a:p>
                    <a:fld id="{D1C590B4-7856-4761-97F9-90194226529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224-4344-A63D-A5EEA54C59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Analysis!$N$4:$N$15</c:f>
              <c:numCache>
                <c:formatCode>[$$-409]#,##0.00</c:formatCode>
                <c:ptCount val="12"/>
                <c:pt idx="0">
                  <c:v>7056.9599999999991</c:v>
                </c:pt>
                <c:pt idx="1">
                  <c:v>5516.3000000000029</c:v>
                </c:pt>
                <c:pt idx="2">
                  <c:v>5179.6499999999942</c:v>
                </c:pt>
                <c:pt idx="3">
                  <c:v>5297.1100000000042</c:v>
                </c:pt>
                <c:pt idx="4">
                  <c:v>4384.4500000000007</c:v>
                </c:pt>
                <c:pt idx="5">
                  <c:v>5654.7099999999991</c:v>
                </c:pt>
                <c:pt idx="6">
                  <c:v>5373.7899999999936</c:v>
                </c:pt>
                <c:pt idx="7">
                  <c:v>5519.3999999999942</c:v>
                </c:pt>
                <c:pt idx="8">
                  <c:v>6484.8099999999977</c:v>
                </c:pt>
                <c:pt idx="9">
                  <c:v>5658.6900000000023</c:v>
                </c:pt>
                <c:pt idx="10">
                  <c:v>6818.07</c:v>
                </c:pt>
                <c:pt idx="11">
                  <c:v>5963.9800000000032</c:v>
                </c:pt>
              </c:numCache>
            </c:numRef>
          </c:val>
          <c:extLst>
            <c:ext xmlns:c15="http://schemas.microsoft.com/office/drawing/2012/chart" uri="{02D57815-91ED-43cb-92C2-25804820EDAC}">
              <c15:datalabelsRange>
                <c15:f>Analysis!$O$4:$O$15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1-A224-4344-A63D-A5EEA54C59B4}"/>
            </c:ext>
          </c:extLst>
        </c:ser>
        <c:dLbls>
          <c:showLegendKey val="0"/>
          <c:showVal val="0"/>
          <c:showCatName val="0"/>
          <c:showSerName val="0"/>
          <c:showPercent val="0"/>
          <c:showBubbleSize val="0"/>
        </c:dLbls>
        <c:gapWidth val="50"/>
        <c:overlap val="100"/>
        <c:axId val="533627775"/>
        <c:axId val="533624895"/>
      </c:barChart>
      <c:catAx>
        <c:axId val="533627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24895"/>
        <c:crosses val="autoZero"/>
        <c:auto val="1"/>
        <c:lblAlgn val="ctr"/>
        <c:lblOffset val="100"/>
        <c:noMultiLvlLbl val="0"/>
      </c:catAx>
      <c:valAx>
        <c:axId val="533624895"/>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2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Analysis!$P$20:$P$29</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Analysis!$Q$20:$Q$29</c:f>
              <c:numCache>
                <c:formatCode>General</c:formatCode>
                <c:ptCount val="10"/>
                <c:pt idx="0">
                  <c:v>9764.7200000000012</c:v>
                </c:pt>
                <c:pt idx="1">
                  <c:v>13423.2</c:v>
                </c:pt>
                <c:pt idx="2">
                  <c:v>6394.2599999999993</c:v>
                </c:pt>
                <c:pt idx="3">
                  <c:v>6056.1600000000008</c:v>
                </c:pt>
                <c:pt idx="4">
                  <c:v>15716.61</c:v>
                </c:pt>
                <c:pt idx="5">
                  <c:v>4531.5</c:v>
                </c:pt>
                <c:pt idx="6">
                  <c:v>2291.04</c:v>
                </c:pt>
                <c:pt idx="7">
                  <c:v>10502.820000000002</c:v>
                </c:pt>
                <c:pt idx="8">
                  <c:v>581.63999999999987</c:v>
                </c:pt>
                <c:pt idx="9">
                  <c:v>16428.000000000004</c:v>
                </c:pt>
              </c:numCache>
            </c:numRef>
          </c:val>
          <c:extLst>
            <c:ext xmlns:c16="http://schemas.microsoft.com/office/drawing/2014/chart" uri="{C3380CC4-5D6E-409C-BE32-E72D297353CC}">
              <c16:uniqueId val="{00000000-0740-45E5-8B31-8BC93FFDE1B7}"/>
            </c:ext>
          </c:extLst>
        </c:ser>
        <c:dLbls>
          <c:showLegendKey val="0"/>
          <c:showVal val="0"/>
          <c:showCatName val="0"/>
          <c:showSerName val="0"/>
          <c:showPercent val="0"/>
          <c:showBubbleSize val="0"/>
        </c:dLbls>
        <c:gapWidth val="50"/>
        <c:axId val="674721647"/>
        <c:axId val="674722127"/>
      </c:barChart>
      <c:catAx>
        <c:axId val="67472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22127"/>
        <c:crosses val="autoZero"/>
        <c:auto val="1"/>
        <c:lblAlgn val="ctr"/>
        <c:lblOffset val="100"/>
        <c:noMultiLvlLbl val="0"/>
      </c:catAx>
      <c:valAx>
        <c:axId val="674722127"/>
        <c:scaling>
          <c:orientation val="minMax"/>
        </c:scaling>
        <c:delete val="1"/>
        <c:axPos val="b"/>
        <c:numFmt formatCode="General" sourceLinked="1"/>
        <c:majorTickMark val="none"/>
        <c:minorTickMark val="none"/>
        <c:tickLblPos val="nextTo"/>
        <c:crossAx val="67472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[Excel_Dashboard.xlsx]Analysis!Saleswise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Analysis!$B$50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3BAA-4554-A801-879AAE1AFB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CC-471E-A04F-47D162A3EE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CC-471E-A04F-47D162A3EE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Analysis!$A$51:$A$53</c:f>
              <c:strCache>
                <c:ptCount val="3"/>
                <c:pt idx="0">
                  <c:v>Direct Sales</c:v>
                </c:pt>
                <c:pt idx="1">
                  <c:v>Online</c:v>
                </c:pt>
                <c:pt idx="2">
                  <c:v>Wholesaler</c:v>
                </c:pt>
              </c:strCache>
            </c:strRef>
          </c:cat>
          <c:val>
            <c:numRef>
              <c:f>Analysis!$B$51:$B$53</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3BAA-4554-A801-879AAE1AFBD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[Excel_Dashboard.xlsx]Analysis!Payementwise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Analysis!$F$20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12-4C10-8D28-720963D5F3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12-4C10-8D28-720963D5F3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Analysis!$E$21:$E$22</c:f>
              <c:strCache>
                <c:ptCount val="2"/>
                <c:pt idx="0">
                  <c:v>Cash</c:v>
                </c:pt>
                <c:pt idx="1">
                  <c:v>Online</c:v>
                </c:pt>
              </c:strCache>
            </c:strRef>
          </c:cat>
          <c:val>
            <c:numRef>
              <c:f>Analysis!$F$21:$F$22</c:f>
              <c:numCache>
                <c:formatCode>General</c:formatCode>
                <c:ptCount val="2"/>
                <c:pt idx="0">
                  <c:v>199516.90000000005</c:v>
                </c:pt>
                <c:pt idx="1">
                  <c:v>201895.01999999996</c:v>
                </c:pt>
              </c:numCache>
            </c:numRef>
          </c:val>
          <c:extLst>
            <c:ext xmlns:c16="http://schemas.microsoft.com/office/drawing/2014/chart" uri="{C3380CC4-5D6E-409C-BE32-E72D297353CC}">
              <c16:uniqueId val="{00000000-F59F-440A-9C53-4F85644C3EC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[Excel_Dashboard.xlsx]Analysis!Datewise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0000">
                <a:srgbClr val="C00000"/>
              </a:gs>
              <a:gs pos="72000">
                <a:srgbClr val="EBDEF7"/>
              </a:gs>
              <a:gs pos="0">
                <a:srgbClr val="D7BDEF"/>
              </a:gs>
              <a:gs pos="71000">
                <a:schemeClr val="bg1"/>
              </a:gs>
              <a:gs pos="100000">
                <a:srgbClr val="C00000"/>
              </a:gs>
            </a:gsLst>
            <a:path path="circle">
              <a:fillToRect l="50000" t="-80000" r="50000" b="18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63100523675201"/>
          <c:y val="3.551314986951444E-2"/>
          <c:w val="0.80811913446850958"/>
          <c:h val="0.77888323095078815"/>
        </c:manualLayout>
      </c:layout>
      <c:areaChart>
        <c:grouping val="standard"/>
        <c:varyColors val="0"/>
        <c:ser>
          <c:idx val="0"/>
          <c:order val="0"/>
          <c:tx>
            <c:strRef>
              <c:f>Analysis!$B$2</c:f>
              <c:strCache>
                <c:ptCount val="1"/>
                <c:pt idx="0">
                  <c:v>Total</c:v>
                </c:pt>
              </c:strCache>
            </c:strRef>
          </c:tx>
          <c:spPr>
            <a:gradFill>
              <a:gsLst>
                <a:gs pos="30000">
                  <a:srgbClr val="C00000"/>
                </a:gs>
                <a:gs pos="72000">
                  <a:srgbClr val="EBDEF7"/>
                </a:gs>
                <a:gs pos="0">
                  <a:srgbClr val="D7BDEF"/>
                </a:gs>
                <a:gs pos="71000">
                  <a:schemeClr val="bg1"/>
                </a:gs>
                <a:gs pos="100000">
                  <a:srgbClr val="C00000"/>
                </a:gs>
              </a:gsLst>
              <a:path path="circle">
                <a:fillToRect l="50000" t="-80000" r="50000" b="180000"/>
              </a:path>
            </a:gra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[$$-409]#,##0.00</c:formatCode>
                <c:ptCount val="31"/>
                <c:pt idx="0">
                  <c:v>13167.81</c:v>
                </c:pt>
                <c:pt idx="1">
                  <c:v>13210.22</c:v>
                </c:pt>
                <c:pt idx="2">
                  <c:v>20202.099999999995</c:v>
                </c:pt>
                <c:pt idx="3">
                  <c:v>11312.2</c:v>
                </c:pt>
                <c:pt idx="4">
                  <c:v>11711.449999999999</c:v>
                </c:pt>
                <c:pt idx="5">
                  <c:v>14365.540000000003</c:v>
                </c:pt>
                <c:pt idx="6">
                  <c:v>7132.7900000000009</c:v>
                </c:pt>
                <c:pt idx="7">
                  <c:v>14262.459999999997</c:v>
                </c:pt>
                <c:pt idx="8">
                  <c:v>16824.669999999998</c:v>
                </c:pt>
                <c:pt idx="9">
                  <c:v>15229.349999999999</c:v>
                </c:pt>
                <c:pt idx="10">
                  <c:v>11915.58</c:v>
                </c:pt>
                <c:pt idx="11">
                  <c:v>14837.359999999999</c:v>
                </c:pt>
                <c:pt idx="12">
                  <c:v>8084.26</c:v>
                </c:pt>
                <c:pt idx="13">
                  <c:v>9461.1400000000031</c:v>
                </c:pt>
                <c:pt idx="14">
                  <c:v>12189.7</c:v>
                </c:pt>
                <c:pt idx="15">
                  <c:v>12762.63</c:v>
                </c:pt>
                <c:pt idx="16">
                  <c:v>3659.2400000000002</c:v>
                </c:pt>
                <c:pt idx="17">
                  <c:v>18582.39</c:v>
                </c:pt>
                <c:pt idx="18">
                  <c:v>10204.230000000001</c:v>
                </c:pt>
                <c:pt idx="19">
                  <c:v>20482.780000000002</c:v>
                </c:pt>
                <c:pt idx="20">
                  <c:v>10665.400000000001</c:v>
                </c:pt>
                <c:pt idx="21">
                  <c:v>11315.84</c:v>
                </c:pt>
                <c:pt idx="22">
                  <c:v>18818.189999999999</c:v>
                </c:pt>
                <c:pt idx="23">
                  <c:v>11488.400000000003</c:v>
                </c:pt>
                <c:pt idx="24">
                  <c:v>18688.430000000004</c:v>
                </c:pt>
                <c:pt idx="25">
                  <c:v>13710.08</c:v>
                </c:pt>
                <c:pt idx="26">
                  <c:v>11440.67</c:v>
                </c:pt>
                <c:pt idx="27">
                  <c:v>13306.16</c:v>
                </c:pt>
                <c:pt idx="28">
                  <c:v>8794.4800000000014</c:v>
                </c:pt>
                <c:pt idx="29">
                  <c:v>16666.269999999997</c:v>
                </c:pt>
                <c:pt idx="30">
                  <c:v>6920.0999999999995</c:v>
                </c:pt>
              </c:numCache>
            </c:numRef>
          </c:val>
          <c:extLst>
            <c:ext xmlns:c16="http://schemas.microsoft.com/office/drawing/2014/chart" uri="{C3380CC4-5D6E-409C-BE32-E72D297353CC}">
              <c16:uniqueId val="{00000000-2658-4D31-8A14-08382FE12246}"/>
            </c:ext>
          </c:extLst>
        </c:ser>
        <c:dLbls>
          <c:showLegendKey val="0"/>
          <c:showVal val="0"/>
          <c:showCatName val="0"/>
          <c:showSerName val="0"/>
          <c:showPercent val="0"/>
          <c:showBubbleSize val="0"/>
        </c:dLbls>
        <c:axId val="2117115359"/>
        <c:axId val="1871947199"/>
      </c:areaChart>
      <c:catAx>
        <c:axId val="2117115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871947199"/>
        <c:crosses val="autoZero"/>
        <c:auto val="1"/>
        <c:lblAlgn val="ctr"/>
        <c:lblOffset val="100"/>
        <c:noMultiLvlLbl val="0"/>
      </c:catAx>
      <c:valAx>
        <c:axId val="1871947199"/>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21171153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flip="none" rotWithShape="1">
              <a:gsLst>
                <a:gs pos="9000">
                  <a:srgbClr val="C00000"/>
                </a:gs>
                <a:gs pos="35000">
                  <a:schemeClr val="accent6">
                    <a:lumMod val="0"/>
                    <a:lumOff val="100000"/>
                  </a:schemeClr>
                </a:gs>
                <a:gs pos="100000">
                  <a:srgbClr val="C00000"/>
                </a:gs>
              </a:gsLst>
              <a:path path="circle">
                <a:fillToRect l="50000" t="-80000" r="50000" b="18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Analysis!$P$20:$P$29</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Analysis!$Q$20:$Q$29</c:f>
              <c:numCache>
                <c:formatCode>General</c:formatCode>
                <c:ptCount val="10"/>
                <c:pt idx="0">
                  <c:v>9764.7200000000012</c:v>
                </c:pt>
                <c:pt idx="1">
                  <c:v>13423.2</c:v>
                </c:pt>
                <c:pt idx="2">
                  <c:v>6394.2599999999993</c:v>
                </c:pt>
                <c:pt idx="3">
                  <c:v>6056.1600000000008</c:v>
                </c:pt>
                <c:pt idx="4">
                  <c:v>15716.61</c:v>
                </c:pt>
                <c:pt idx="5">
                  <c:v>4531.5</c:v>
                </c:pt>
                <c:pt idx="6">
                  <c:v>2291.04</c:v>
                </c:pt>
                <c:pt idx="7">
                  <c:v>10502.820000000002</c:v>
                </c:pt>
                <c:pt idx="8">
                  <c:v>581.63999999999987</c:v>
                </c:pt>
                <c:pt idx="9">
                  <c:v>16428.000000000004</c:v>
                </c:pt>
              </c:numCache>
            </c:numRef>
          </c:val>
          <c:extLst>
            <c:ext xmlns:c16="http://schemas.microsoft.com/office/drawing/2014/chart" uri="{C3380CC4-5D6E-409C-BE32-E72D297353CC}">
              <c16:uniqueId val="{00000000-27BC-47E3-9164-4DA70352DAF7}"/>
            </c:ext>
          </c:extLst>
        </c:ser>
        <c:dLbls>
          <c:dLblPos val="outEnd"/>
          <c:showLegendKey val="0"/>
          <c:showVal val="1"/>
          <c:showCatName val="0"/>
          <c:showSerName val="0"/>
          <c:showPercent val="0"/>
          <c:showBubbleSize val="0"/>
        </c:dLbls>
        <c:gapWidth val="50"/>
        <c:axId val="674721647"/>
        <c:axId val="674722127"/>
      </c:barChart>
      <c:catAx>
        <c:axId val="67472164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4722127"/>
        <c:crosses val="autoZero"/>
        <c:auto val="1"/>
        <c:lblAlgn val="ctr"/>
        <c:lblOffset val="100"/>
        <c:noMultiLvlLbl val="0"/>
      </c:catAx>
      <c:valAx>
        <c:axId val="674722127"/>
        <c:scaling>
          <c:orientation val="minMax"/>
        </c:scaling>
        <c:delete val="1"/>
        <c:axPos val="b"/>
        <c:numFmt formatCode="General" sourceLinked="1"/>
        <c:majorTickMark val="none"/>
        <c:minorTickMark val="none"/>
        <c:tickLblPos val="nextTo"/>
        <c:crossAx val="67472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[Excel_Dashboard.xlsx]Analysis!Saleswise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gradFill>
            <a:gsLst>
              <a:gs pos="64315">
                <a:srgbClr val="BFDAAC"/>
              </a:gs>
              <a:gs pos="0">
                <a:schemeClr val="accent6">
                  <a:lumMod val="0"/>
                  <a:lumOff val="100000"/>
                </a:schemeClr>
              </a:gs>
              <a:gs pos="35000">
                <a:schemeClr val="accent6">
                  <a:lumMod val="75000"/>
                </a:schemeClr>
              </a:gs>
              <a:gs pos="100000">
                <a:schemeClr val="accent6">
                  <a:lumMod val="100000"/>
                </a:schemeClr>
              </a:gs>
            </a:gsLst>
            <a:path path="circle">
              <a:fillToRect l="50000" t="-80000" r="50000" b="180000"/>
            </a:path>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rgbClr val="C00000"/>
          </a:solidFill>
          <a:ln w="19050">
            <a:solidFill>
              <a:schemeClr val="lt1"/>
            </a:solidFill>
          </a:ln>
          <a:effectLst/>
        </c:spPr>
      </c:pivotFmt>
      <c:pivotFmt>
        <c:idx val="8"/>
        <c:spPr>
          <a:solidFill>
            <a:schemeClr val="accent4">
              <a:lumMod val="60000"/>
              <a:lumOff val="40000"/>
            </a:schemeClr>
          </a:solidFill>
          <a:ln w="19050">
            <a:solidFill>
              <a:schemeClr val="lt1"/>
            </a:solidFill>
          </a:ln>
          <a:effectLst/>
        </c:spPr>
      </c:pivotFmt>
      <c:pivotFmt>
        <c:idx val="9"/>
        <c:spPr>
          <a:solidFill>
            <a:schemeClr val="accent2">
              <a:lumMod val="40000"/>
              <a:lumOff val="60000"/>
            </a:schemeClr>
          </a:solidFill>
          <a:ln w="19050">
            <a:solidFill>
              <a:schemeClr val="lt1"/>
            </a:solidFill>
          </a:ln>
          <a:effectLst/>
        </c:spPr>
      </c:pivotFmt>
    </c:pivotFmts>
    <c:plotArea>
      <c:layout/>
      <c:pieChart>
        <c:varyColors val="1"/>
        <c:ser>
          <c:idx val="0"/>
          <c:order val="0"/>
          <c:tx>
            <c:strRef>
              <c:f>Analysis!$B$50</c:f>
              <c:strCache>
                <c:ptCount val="1"/>
                <c:pt idx="0">
                  <c:v>Total</c:v>
                </c:pt>
              </c:strCache>
            </c:strRef>
          </c:tx>
          <c:spPr>
            <a:gradFill>
              <a:gsLst>
                <a:gs pos="64315">
                  <a:srgbClr val="BFDAAC"/>
                </a:gs>
                <a:gs pos="0">
                  <a:schemeClr val="accent6">
                    <a:lumMod val="0"/>
                    <a:lumOff val="100000"/>
                  </a:schemeClr>
                </a:gs>
                <a:gs pos="35000">
                  <a:schemeClr val="accent6">
                    <a:lumMod val="75000"/>
                  </a:schemeClr>
                </a:gs>
                <a:gs pos="100000">
                  <a:schemeClr val="accent6">
                    <a:lumMod val="100000"/>
                  </a:schemeClr>
                </a:gs>
              </a:gsLst>
              <a:path path="circle">
                <a:fillToRect l="50000" t="-80000" r="50000" b="180000"/>
              </a:path>
            </a:gradFill>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1-816E-4833-8870-097A60E64A6C}"/>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816E-4833-8870-097A60E64A6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5-816E-4833-8870-097A60E64A6C}"/>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Analysis!$A$51:$A$53</c:f>
              <c:strCache>
                <c:ptCount val="3"/>
                <c:pt idx="0">
                  <c:v>Direct Sales</c:v>
                </c:pt>
                <c:pt idx="1">
                  <c:v>Online</c:v>
                </c:pt>
                <c:pt idx="2">
                  <c:v>Wholesaler</c:v>
                </c:pt>
              </c:strCache>
            </c:strRef>
          </c:cat>
          <c:val>
            <c:numRef>
              <c:f>Analysis!$B$51:$B$53</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816E-4833-8870-097A60E64A6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[Excel_Dashboard.xlsx]Analysis!Payementwise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4">
              <a:lumMod val="40000"/>
              <a:lumOff val="6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s>
    <c:plotArea>
      <c:layout/>
      <c:pieChart>
        <c:varyColors val="1"/>
        <c:ser>
          <c:idx val="0"/>
          <c:order val="0"/>
          <c:tx>
            <c:strRef>
              <c:f>Analysis!$F$20</c:f>
              <c:strCache>
                <c:ptCount val="1"/>
                <c:pt idx="0">
                  <c:v>Total</c:v>
                </c:pt>
              </c:strCache>
            </c:strRef>
          </c:tx>
          <c:dPt>
            <c:idx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1-45D5-44C3-AEAA-EB994B74850E}"/>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45D5-44C3-AEAA-EB994B74850E}"/>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Analysis!$E$21:$E$22</c:f>
              <c:strCache>
                <c:ptCount val="2"/>
                <c:pt idx="0">
                  <c:v>Cash</c:v>
                </c:pt>
                <c:pt idx="1">
                  <c:v>Online</c:v>
                </c:pt>
              </c:strCache>
            </c:strRef>
          </c:cat>
          <c:val>
            <c:numRef>
              <c:f>Analysis!$F$21:$F$22</c:f>
              <c:numCache>
                <c:formatCode>General</c:formatCode>
                <c:ptCount val="2"/>
                <c:pt idx="0">
                  <c:v>199516.90000000005</c:v>
                </c:pt>
                <c:pt idx="1">
                  <c:v>201895.01999999996</c:v>
                </c:pt>
              </c:numCache>
            </c:numRef>
          </c:val>
          <c:extLst>
            <c:ext xmlns:c16="http://schemas.microsoft.com/office/drawing/2014/chart" uri="{C3380CC4-5D6E-409C-BE32-E72D297353CC}">
              <c16:uniqueId val="{00000004-45D5-44C3-AEAA-EB994B74850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FAFA7658-04C2-436F-92EA-31FA570D93B9}">
          <cx:dataLabels pos="inEnd">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FAFA7658-04C2-436F-92EA-31FA570D93B9}">
          <cx:spPr>
            <a:solidFill>
              <a:srgbClr val="C00000"/>
            </a:solidFill>
          </cx:spPr>
          <cx:dataPt idx="0">
            <cx:spPr>
              <a:solidFill>
                <a:srgbClr val="70AD47">
                  <a:lumMod val="75000"/>
                </a:srgbClr>
              </a:solidFill>
            </cx:spPr>
          </cx:dataPt>
          <cx:dataPt idx="1">
            <cx:spPr>
              <a:solidFill>
                <a:srgbClr val="E7E6E6">
                  <a:lumMod val="75000"/>
                </a:srgbClr>
              </a:solidFill>
            </cx:spPr>
          </cx:dataPt>
          <cx:dataPt idx="2">
            <cx:spPr>
              <a:solidFill>
                <a:srgbClr val="FFC000">
                  <a:lumMod val="60000"/>
                  <a:lumOff val="40000"/>
                </a:srgbClr>
              </a:solidFill>
            </cx:spPr>
          </cx:dataPt>
          <cx:dataPt idx="4">
            <cx:spPr>
              <a:solidFill>
                <a:srgbClr val="4472C4">
                  <a:lumMod val="75000"/>
                </a:srgbClr>
              </a:solidFill>
            </cx:spPr>
          </cx:dataPt>
          <cx:dataLabels pos="inEnd">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M$2" lockText="1" noThreeD="1"/>
</file>

<file path=xl/ctrlProps/ctrlProp2.xml><?xml version="1.0" encoding="utf-8"?>
<formControlPr xmlns="http://schemas.microsoft.com/office/spreadsheetml/2009/9/main" objectType="CheckBox" checked="Checked" fmlaLink="$N$2" lockText="1" noThreeD="1"/>
</file>

<file path=xl/ctrlProps/ctrlProp3.xml><?xml version="1.0" encoding="utf-8"?>
<formControlPr xmlns="http://schemas.microsoft.com/office/spreadsheetml/2009/9/main" objectType="CheckBox" checked="Checked" fmlaLink="$O$2" lockText="1" noThreeD="1"/>
</file>

<file path=xl/ctrlProps/ctrlProp4.xml><?xml version="1.0" encoding="utf-8"?>
<formControlPr xmlns="http://schemas.microsoft.com/office/spreadsheetml/2009/9/main" objectType="Scroll" dx="26" fmlaLink="Analysis!$P$18" max="100" min="1" page="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chart" Target="../charts/chart7.xml"/><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chart" Target="../charts/chart6.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8.xml"/><Relationship Id="rId10" Type="http://schemas.openxmlformats.org/officeDocument/2006/relationships/image" Target="../media/image10.svg"/><Relationship Id="rId19" Type="http://schemas.openxmlformats.org/officeDocument/2006/relationships/image" Target="../media/image19.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microsoft.com/office/2014/relationships/chartEx" Target="../charts/chartEx2.xml"/><Relationship Id="rId30"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23</xdr:row>
      <xdr:rowOff>99061</xdr:rowOff>
    </xdr:from>
    <xdr:to>
      <xdr:col>4</xdr:col>
      <xdr:colOff>1242060</xdr:colOff>
      <xdr:row>30</xdr:row>
      <xdr:rowOff>53341</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4AC1BF51-5169-4675-A410-D638B5A3BD37}"/>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009900" y="4305301"/>
              <a:ext cx="185166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213360</xdr:colOff>
      <xdr:row>23</xdr:row>
      <xdr:rowOff>30481</xdr:rowOff>
    </xdr:from>
    <xdr:to>
      <xdr:col>6</xdr:col>
      <xdr:colOff>495300</xdr:colOff>
      <xdr:row>28</xdr:row>
      <xdr:rowOff>152401</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FA92D9C6-FFBE-7085-27D5-500963170B4B}"/>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5372100" y="4236721"/>
              <a:ext cx="1844040" cy="1036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29</xdr:row>
      <xdr:rowOff>68580</xdr:rowOff>
    </xdr:from>
    <xdr:to>
      <xdr:col>6</xdr:col>
      <xdr:colOff>411480</xdr:colOff>
      <xdr:row>49</xdr:row>
      <xdr:rowOff>53340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F49E7E46-5EA8-C8AC-2A43-A4534C3F29A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303520" y="5372100"/>
              <a:ext cx="1828800" cy="3642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220980</xdr:colOff>
      <xdr:row>30</xdr:row>
      <xdr:rowOff>167641</xdr:rowOff>
    </xdr:from>
    <xdr:to>
      <xdr:col>4</xdr:col>
      <xdr:colOff>868680</xdr:colOff>
      <xdr:row>36</xdr:row>
      <xdr:rowOff>15241</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6194D9C7-95AD-C34E-A97C-A8510E3C0C5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21280" y="5654041"/>
              <a:ext cx="18669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36</xdr:row>
      <xdr:rowOff>60960</xdr:rowOff>
    </xdr:from>
    <xdr:to>
      <xdr:col>4</xdr:col>
      <xdr:colOff>891540</xdr:colOff>
      <xdr:row>47</xdr:row>
      <xdr:rowOff>0</xdr:rowOff>
    </xdr:to>
    <xdr:graphicFrame macro="">
      <xdr:nvGraphicFramePr>
        <xdr:cNvPr id="6" name="Chart 5">
          <a:extLst>
            <a:ext uri="{FF2B5EF4-FFF2-40B4-BE49-F238E27FC236}">
              <a16:creationId xmlns:a16="http://schemas.microsoft.com/office/drawing/2014/main" id="{56A88D0E-2937-C527-F5ED-25D5D7E9D4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327660</xdr:colOff>
      <xdr:row>1</xdr:row>
      <xdr:rowOff>22860</xdr:rowOff>
    </xdr:from>
    <xdr:to>
      <xdr:col>22</xdr:col>
      <xdr:colOff>198120</xdr:colOff>
      <xdr:row>15</xdr:row>
      <xdr:rowOff>7620</xdr:rowOff>
    </xdr:to>
    <xdr:graphicFrame macro="">
      <xdr:nvGraphicFramePr>
        <xdr:cNvPr id="7" name="Chart 6">
          <a:extLst>
            <a:ext uri="{FF2B5EF4-FFF2-40B4-BE49-F238E27FC236}">
              <a16:creationId xmlns:a16="http://schemas.microsoft.com/office/drawing/2014/main" id="{EF45A10B-19A7-BC1E-7C7E-44F6035DA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23</xdr:col>
          <xdr:colOff>220980</xdr:colOff>
          <xdr:row>2</xdr:row>
          <xdr:rowOff>91440</xdr:rowOff>
        </xdr:from>
        <xdr:to>
          <xdr:col>25</xdr:col>
          <xdr:colOff>144780</xdr:colOff>
          <xdr:row>4</xdr:row>
          <xdr:rowOff>121920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243840</xdr:colOff>
          <xdr:row>3</xdr:row>
          <xdr:rowOff>121920</xdr:rowOff>
        </xdr:from>
        <xdr:to>
          <xdr:col>25</xdr:col>
          <xdr:colOff>167640</xdr:colOff>
          <xdr:row>5</xdr:row>
          <xdr:rowOff>152400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274320</xdr:colOff>
          <xdr:row>4</xdr:row>
          <xdr:rowOff>160020</xdr:rowOff>
        </xdr:from>
        <xdr:to>
          <xdr:col>25</xdr:col>
          <xdr:colOff>198120</xdr:colOff>
          <xdr:row>7</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731520</xdr:colOff>
      <xdr:row>30</xdr:row>
      <xdr:rowOff>60960</xdr:rowOff>
    </xdr:from>
    <xdr:to>
      <xdr:col>17</xdr:col>
      <xdr:colOff>320040</xdr:colOff>
      <xdr:row>45</xdr:row>
      <xdr:rowOff>60960</xdr:rowOff>
    </xdr:to>
    <xdr:graphicFrame macro="">
      <xdr:nvGraphicFramePr>
        <xdr:cNvPr id="8" name="Chart 7">
          <a:extLst>
            <a:ext uri="{FF2B5EF4-FFF2-40B4-BE49-F238E27FC236}">
              <a16:creationId xmlns:a16="http://schemas.microsoft.com/office/drawing/2014/main" id="{5CC4205A-2B0B-582A-E0E6-5F291AE76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15</xdr:col>
          <xdr:colOff>350520</xdr:colOff>
          <xdr:row>30</xdr:row>
          <xdr:rowOff>99060</xdr:rowOff>
        </xdr:from>
        <xdr:to>
          <xdr:col>15</xdr:col>
          <xdr:colOff>640080</xdr:colOff>
          <xdr:row>45</xdr:row>
          <xdr:rowOff>0</xdr:rowOff>
        </xdr:to>
        <xdr:sp macro="" textlink="">
          <xdr:nvSpPr>
            <xdr:cNvPr id="1030" name="Scroll Bar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26</xdr:col>
      <xdr:colOff>533400</xdr:colOff>
      <xdr:row>6</xdr:row>
      <xdr:rowOff>160020</xdr:rowOff>
    </xdr:from>
    <xdr:to>
      <xdr:col>29</xdr:col>
      <xdr:colOff>91440</xdr:colOff>
      <xdr:row>21</xdr:row>
      <xdr:rowOff>160020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E38E3456-4506-0938-1E0D-F68775B111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4627840" y="1257300"/>
              <a:ext cx="256794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274320</xdr:colOff>
      <xdr:row>54</xdr:row>
      <xdr:rowOff>129540</xdr:rowOff>
    </xdr:from>
    <xdr:to>
      <xdr:col>3</xdr:col>
      <xdr:colOff>76200</xdr:colOff>
      <xdr:row>69</xdr:row>
      <xdr:rowOff>129540</xdr:rowOff>
    </xdr:to>
    <xdr:graphicFrame macro="">
      <xdr:nvGraphicFramePr>
        <xdr:cNvPr id="10" name="Chart 9">
          <a:extLst>
            <a:ext uri="{FF2B5EF4-FFF2-40B4-BE49-F238E27FC236}">
              <a16:creationId xmlns:a16="http://schemas.microsoft.com/office/drawing/2014/main" id="{8E726C29-7670-AE22-A275-4A1E84D9C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236220</xdr:colOff>
      <xdr:row>63</xdr:row>
      <xdr:rowOff>106680</xdr:rowOff>
    </xdr:from>
    <xdr:to>
      <xdr:col>5</xdr:col>
      <xdr:colOff>1089660</xdr:colOff>
      <xdr:row>74</xdr:row>
      <xdr:rowOff>144780</xdr:rowOff>
    </xdr:to>
    <xdr:graphicFrame macro="">
      <xdr:nvGraphicFramePr>
        <xdr:cNvPr id="11" name="Chart 10">
          <a:extLst>
            <a:ext uri="{FF2B5EF4-FFF2-40B4-BE49-F238E27FC236}">
              <a16:creationId xmlns:a16="http://schemas.microsoft.com/office/drawing/2014/main" id="{CE7BFD21-1AD5-6A16-B1CF-8D0B4B071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128642</xdr:colOff>
      <xdr:row>0</xdr:row>
      <xdr:rowOff>123768</xdr:rowOff>
    </xdr:from>
    <xdr:to>
      <xdr:col>7</xdr:col>
      <xdr:colOff>51477</xdr:colOff>
      <xdr:row>3</xdr:row>
      <xdr:rowOff>56249</xdr:rowOff>
    </xdr:to>
    <xdr:sp macro="" textlink="">
      <xdr:nvSpPr>
        <xdr:cNvPr id="3" name="Rectangle: Rounded Corners 2">
          <a:extLst>
            <a:ext uri="{FF2B5EF4-FFF2-40B4-BE49-F238E27FC236}">
              <a16:creationId xmlns:a16="http://schemas.microsoft.com/office/drawing/2014/main" id="{FF156339-3F76-0190-5F7A-D25E4B23781B}"/>
            </a:ext>
          </a:extLst>
        </xdr:cNvPr>
        <xdr:cNvSpPr/>
      </xdr:nvSpPr>
      <xdr:spPr>
        <a:xfrm>
          <a:off x="128642" y="123768"/>
          <a:ext cx="4190035" cy="485934"/>
        </a:xfrm>
        <a:prstGeom prst="roundRect">
          <a:avLst>
            <a:gd name="adj" fmla="val 10667"/>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104477</xdr:colOff>
      <xdr:row>0</xdr:row>
      <xdr:rowOff>115442</xdr:rowOff>
    </xdr:from>
    <xdr:to>
      <xdr:col>24</xdr:col>
      <xdr:colOff>489284</xdr:colOff>
      <xdr:row>3</xdr:row>
      <xdr:rowOff>47923</xdr:rowOff>
    </xdr:to>
    <xdr:sp macro="" textlink="">
      <xdr:nvSpPr>
        <xdr:cNvPr id="4" name="Rectangle: Rounded Corners 3">
          <a:extLst>
            <a:ext uri="{FF2B5EF4-FFF2-40B4-BE49-F238E27FC236}">
              <a16:creationId xmlns:a16="http://schemas.microsoft.com/office/drawing/2014/main" id="{74259BF6-AD94-4D2E-A196-8CF13983F51E}"/>
            </a:ext>
          </a:extLst>
        </xdr:cNvPr>
        <xdr:cNvSpPr/>
      </xdr:nvSpPr>
      <xdr:spPr>
        <a:xfrm>
          <a:off x="4360328" y="115442"/>
          <a:ext cx="10720445" cy="491821"/>
        </a:xfrm>
        <a:prstGeom prst="roundRect">
          <a:avLst>
            <a:gd name="adj" fmla="val 10667"/>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136664</xdr:colOff>
      <xdr:row>3</xdr:row>
      <xdr:rowOff>99704</xdr:rowOff>
    </xdr:from>
    <xdr:to>
      <xdr:col>2</xdr:col>
      <xdr:colOff>360948</xdr:colOff>
      <xdr:row>9</xdr:row>
      <xdr:rowOff>160421</xdr:rowOff>
    </xdr:to>
    <xdr:sp macro="" textlink="">
      <xdr:nvSpPr>
        <xdr:cNvPr id="5" name="Rectangle: Rounded Corners 4">
          <a:extLst>
            <a:ext uri="{FF2B5EF4-FFF2-40B4-BE49-F238E27FC236}">
              <a16:creationId xmlns:a16="http://schemas.microsoft.com/office/drawing/2014/main" id="{83912753-F044-429A-B0AF-5CAE23D2C8D5}"/>
            </a:ext>
          </a:extLst>
        </xdr:cNvPr>
        <xdr:cNvSpPr/>
      </xdr:nvSpPr>
      <xdr:spPr>
        <a:xfrm>
          <a:off x="136664" y="653157"/>
          <a:ext cx="1443484" cy="1167622"/>
        </a:xfrm>
        <a:prstGeom prst="roundRect">
          <a:avLst>
            <a:gd name="adj" fmla="val 10667"/>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144685</xdr:colOff>
      <xdr:row>10</xdr:row>
      <xdr:rowOff>3451</xdr:rowOff>
    </xdr:from>
    <xdr:to>
      <xdr:col>2</xdr:col>
      <xdr:colOff>368969</xdr:colOff>
      <xdr:row>29</xdr:row>
      <xdr:rowOff>112294</xdr:rowOff>
    </xdr:to>
    <xdr:sp macro="" textlink="">
      <xdr:nvSpPr>
        <xdr:cNvPr id="6" name="Rectangle: Rounded Corners 5">
          <a:extLst>
            <a:ext uri="{FF2B5EF4-FFF2-40B4-BE49-F238E27FC236}">
              <a16:creationId xmlns:a16="http://schemas.microsoft.com/office/drawing/2014/main" id="{059F7D05-7E60-4EFE-8058-223C10401CF1}"/>
            </a:ext>
          </a:extLst>
        </xdr:cNvPr>
        <xdr:cNvSpPr/>
      </xdr:nvSpPr>
      <xdr:spPr>
        <a:xfrm>
          <a:off x="144685" y="1848293"/>
          <a:ext cx="1443484" cy="3614043"/>
        </a:xfrm>
        <a:prstGeom prst="roundRect">
          <a:avLst>
            <a:gd name="adj" fmla="val 10667"/>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152708</xdr:colOff>
      <xdr:row>29</xdr:row>
      <xdr:rowOff>160421</xdr:rowOff>
    </xdr:from>
    <xdr:to>
      <xdr:col>2</xdr:col>
      <xdr:colOff>344906</xdr:colOff>
      <xdr:row>33</xdr:row>
      <xdr:rowOff>80209</xdr:rowOff>
    </xdr:to>
    <xdr:sp macro="" textlink="">
      <xdr:nvSpPr>
        <xdr:cNvPr id="7" name="Rectangle: Rounded Corners 6">
          <a:extLst>
            <a:ext uri="{FF2B5EF4-FFF2-40B4-BE49-F238E27FC236}">
              <a16:creationId xmlns:a16="http://schemas.microsoft.com/office/drawing/2014/main" id="{9657FE37-5C27-4569-9ED2-AE073D4D8331}"/>
            </a:ext>
          </a:extLst>
        </xdr:cNvPr>
        <xdr:cNvSpPr/>
      </xdr:nvSpPr>
      <xdr:spPr>
        <a:xfrm>
          <a:off x="152708" y="5510463"/>
          <a:ext cx="1411398" cy="657725"/>
        </a:xfrm>
        <a:prstGeom prst="roundRect">
          <a:avLst>
            <a:gd name="adj" fmla="val 10667"/>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401359</xdr:colOff>
      <xdr:row>3</xdr:row>
      <xdr:rowOff>123767</xdr:rowOff>
    </xdr:from>
    <xdr:to>
      <xdr:col>7</xdr:col>
      <xdr:colOff>64168</xdr:colOff>
      <xdr:row>7</xdr:row>
      <xdr:rowOff>56148</xdr:rowOff>
    </xdr:to>
    <xdr:sp macro="" textlink="">
      <xdr:nvSpPr>
        <xdr:cNvPr id="8" name="Rectangle: Rounded Corners 7">
          <a:extLst>
            <a:ext uri="{FF2B5EF4-FFF2-40B4-BE49-F238E27FC236}">
              <a16:creationId xmlns:a16="http://schemas.microsoft.com/office/drawing/2014/main" id="{37E76660-A056-4D61-96DE-A6EB48217B89}"/>
            </a:ext>
          </a:extLst>
        </xdr:cNvPr>
        <xdr:cNvSpPr/>
      </xdr:nvSpPr>
      <xdr:spPr>
        <a:xfrm>
          <a:off x="1620559" y="677220"/>
          <a:ext cx="2710809" cy="670317"/>
        </a:xfrm>
        <a:prstGeom prst="roundRect">
          <a:avLst>
            <a:gd name="adj" fmla="val 10667"/>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128337</xdr:colOff>
      <xdr:row>3</xdr:row>
      <xdr:rowOff>131788</xdr:rowOff>
    </xdr:from>
    <xdr:to>
      <xdr:col>11</xdr:col>
      <xdr:colOff>441158</xdr:colOff>
      <xdr:row>7</xdr:row>
      <xdr:rowOff>48127</xdr:rowOff>
    </xdr:to>
    <xdr:sp macro="" textlink="">
      <xdr:nvSpPr>
        <xdr:cNvPr id="10" name="Rectangle: Rounded Corners 9">
          <a:extLst>
            <a:ext uri="{FF2B5EF4-FFF2-40B4-BE49-F238E27FC236}">
              <a16:creationId xmlns:a16="http://schemas.microsoft.com/office/drawing/2014/main" id="{4243228A-B811-4EF5-B1F3-41476953E339}"/>
            </a:ext>
          </a:extLst>
        </xdr:cNvPr>
        <xdr:cNvSpPr/>
      </xdr:nvSpPr>
      <xdr:spPr>
        <a:xfrm>
          <a:off x="4395537" y="685241"/>
          <a:ext cx="2751221" cy="654275"/>
        </a:xfrm>
        <a:prstGeom prst="roundRect">
          <a:avLst>
            <a:gd name="adj" fmla="val 10667"/>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505634</xdr:colOff>
      <xdr:row>3</xdr:row>
      <xdr:rowOff>123767</xdr:rowOff>
    </xdr:from>
    <xdr:to>
      <xdr:col>16</xdr:col>
      <xdr:colOff>144380</xdr:colOff>
      <xdr:row>7</xdr:row>
      <xdr:rowOff>56148</xdr:rowOff>
    </xdr:to>
    <xdr:sp macro="" textlink="">
      <xdr:nvSpPr>
        <xdr:cNvPr id="11" name="Rectangle: Rounded Corners 10">
          <a:extLst>
            <a:ext uri="{FF2B5EF4-FFF2-40B4-BE49-F238E27FC236}">
              <a16:creationId xmlns:a16="http://schemas.microsoft.com/office/drawing/2014/main" id="{71B0E537-6B31-4D99-B9B0-442E929CD264}"/>
            </a:ext>
          </a:extLst>
        </xdr:cNvPr>
        <xdr:cNvSpPr/>
      </xdr:nvSpPr>
      <xdr:spPr>
        <a:xfrm>
          <a:off x="7211234" y="677220"/>
          <a:ext cx="2686746" cy="670317"/>
        </a:xfrm>
        <a:prstGeom prst="roundRect">
          <a:avLst>
            <a:gd name="adj" fmla="val 10667"/>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425423</xdr:colOff>
      <xdr:row>7</xdr:row>
      <xdr:rowOff>99618</xdr:rowOff>
    </xdr:from>
    <xdr:to>
      <xdr:col>7</xdr:col>
      <xdr:colOff>64168</xdr:colOff>
      <xdr:row>20</xdr:row>
      <xdr:rowOff>7935</xdr:rowOff>
    </xdr:to>
    <xdr:sp macro="" textlink="">
      <xdr:nvSpPr>
        <xdr:cNvPr id="12" name="Rectangle: Rounded Corners 11">
          <a:extLst>
            <a:ext uri="{FF2B5EF4-FFF2-40B4-BE49-F238E27FC236}">
              <a16:creationId xmlns:a16="http://schemas.microsoft.com/office/drawing/2014/main" id="{B1229FC1-1C2E-4EBF-85BF-34A37949291D}"/>
            </a:ext>
          </a:extLst>
        </xdr:cNvPr>
        <xdr:cNvSpPr/>
      </xdr:nvSpPr>
      <xdr:spPr>
        <a:xfrm>
          <a:off x="1641380" y="1404746"/>
          <a:ext cx="2678639" cy="2332125"/>
        </a:xfrm>
        <a:prstGeom prst="roundRect">
          <a:avLst>
            <a:gd name="adj" fmla="val 2669"/>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112380</xdr:colOff>
      <xdr:row>7</xdr:row>
      <xdr:rowOff>99533</xdr:rowOff>
    </xdr:from>
    <xdr:to>
      <xdr:col>11</xdr:col>
      <xdr:colOff>481348</xdr:colOff>
      <xdr:row>20</xdr:row>
      <xdr:rowOff>7850</xdr:rowOff>
    </xdr:to>
    <xdr:sp macro="" textlink="">
      <xdr:nvSpPr>
        <xdr:cNvPr id="13" name="Rectangle: Rounded Corners 12">
          <a:extLst>
            <a:ext uri="{FF2B5EF4-FFF2-40B4-BE49-F238E27FC236}">
              <a16:creationId xmlns:a16="http://schemas.microsoft.com/office/drawing/2014/main" id="{EAB1145B-535C-4710-B062-39892E156C7D}"/>
            </a:ext>
          </a:extLst>
        </xdr:cNvPr>
        <xdr:cNvSpPr/>
      </xdr:nvSpPr>
      <xdr:spPr>
        <a:xfrm>
          <a:off x="4368231" y="1404661"/>
          <a:ext cx="2800883" cy="2332125"/>
        </a:xfrm>
        <a:prstGeom prst="roundRect">
          <a:avLst>
            <a:gd name="adj" fmla="val 2669"/>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529390</xdr:colOff>
      <xdr:row>7</xdr:row>
      <xdr:rowOff>123768</xdr:rowOff>
    </xdr:from>
    <xdr:to>
      <xdr:col>16</xdr:col>
      <xdr:colOff>160421</xdr:colOff>
      <xdr:row>20</xdr:row>
      <xdr:rowOff>32085</xdr:rowOff>
    </xdr:to>
    <xdr:sp macro="" textlink="">
      <xdr:nvSpPr>
        <xdr:cNvPr id="14" name="Rectangle: Rounded Corners 13">
          <a:extLst>
            <a:ext uri="{FF2B5EF4-FFF2-40B4-BE49-F238E27FC236}">
              <a16:creationId xmlns:a16="http://schemas.microsoft.com/office/drawing/2014/main" id="{DA4B001F-BD0C-46F9-9373-AB5AF67C9541}"/>
            </a:ext>
          </a:extLst>
        </xdr:cNvPr>
        <xdr:cNvSpPr/>
      </xdr:nvSpPr>
      <xdr:spPr>
        <a:xfrm>
          <a:off x="7234990" y="1415157"/>
          <a:ext cx="2679031" cy="2306612"/>
        </a:xfrm>
        <a:prstGeom prst="roundRect">
          <a:avLst>
            <a:gd name="adj" fmla="val 2669"/>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401360</xdr:colOff>
      <xdr:row>20</xdr:row>
      <xdr:rowOff>75726</xdr:rowOff>
    </xdr:from>
    <xdr:to>
      <xdr:col>11</xdr:col>
      <xdr:colOff>473242</xdr:colOff>
      <xdr:row>33</xdr:row>
      <xdr:rowOff>80296</xdr:rowOff>
    </xdr:to>
    <xdr:sp macro="" textlink="">
      <xdr:nvSpPr>
        <xdr:cNvPr id="15" name="Rectangle: Rounded Corners 14">
          <a:extLst>
            <a:ext uri="{FF2B5EF4-FFF2-40B4-BE49-F238E27FC236}">
              <a16:creationId xmlns:a16="http://schemas.microsoft.com/office/drawing/2014/main" id="{4EE4C625-406F-4356-B780-CD6D406E74C6}"/>
            </a:ext>
          </a:extLst>
        </xdr:cNvPr>
        <xdr:cNvSpPr/>
      </xdr:nvSpPr>
      <xdr:spPr>
        <a:xfrm>
          <a:off x="1617317" y="3804662"/>
          <a:ext cx="5543691" cy="2428379"/>
        </a:xfrm>
        <a:prstGeom prst="roundRect">
          <a:avLst>
            <a:gd name="adj" fmla="val 2669"/>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521368</xdr:colOff>
      <xdr:row>20</xdr:row>
      <xdr:rowOff>96252</xdr:rowOff>
    </xdr:from>
    <xdr:to>
      <xdr:col>16</xdr:col>
      <xdr:colOff>176463</xdr:colOff>
      <xdr:row>33</xdr:row>
      <xdr:rowOff>72188</xdr:rowOff>
    </xdr:to>
    <xdr:sp macro="" textlink="">
      <xdr:nvSpPr>
        <xdr:cNvPr id="16" name="Rectangle: Rounded Corners 15">
          <a:extLst>
            <a:ext uri="{FF2B5EF4-FFF2-40B4-BE49-F238E27FC236}">
              <a16:creationId xmlns:a16="http://schemas.microsoft.com/office/drawing/2014/main" id="{AACF9954-0011-4965-9013-1B9B90B99C5D}"/>
            </a:ext>
          </a:extLst>
        </xdr:cNvPr>
        <xdr:cNvSpPr/>
      </xdr:nvSpPr>
      <xdr:spPr>
        <a:xfrm>
          <a:off x="7226968" y="3785936"/>
          <a:ext cx="2703095" cy="2374231"/>
        </a:xfrm>
        <a:prstGeom prst="roundRect">
          <a:avLst>
            <a:gd name="adj" fmla="val 2669"/>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289011</xdr:colOff>
      <xdr:row>4</xdr:row>
      <xdr:rowOff>8107</xdr:rowOff>
    </xdr:from>
    <xdr:to>
      <xdr:col>20</xdr:col>
      <xdr:colOff>289012</xdr:colOff>
      <xdr:row>6</xdr:row>
      <xdr:rowOff>59342</xdr:rowOff>
    </xdr:to>
    <xdr:sp macro="" textlink="">
      <xdr:nvSpPr>
        <xdr:cNvPr id="23" name="Rectangle 22">
          <a:extLst>
            <a:ext uri="{FF2B5EF4-FFF2-40B4-BE49-F238E27FC236}">
              <a16:creationId xmlns:a16="http://schemas.microsoft.com/office/drawing/2014/main" id="{73CAFE49-96EC-ED8A-29D2-C3D211787261}"/>
            </a:ext>
          </a:extLst>
        </xdr:cNvPr>
        <xdr:cNvSpPr/>
      </xdr:nvSpPr>
      <xdr:spPr>
        <a:xfrm>
          <a:off x="10016671" y="753894"/>
          <a:ext cx="2431915" cy="424129"/>
        </a:xfrm>
        <a:prstGeom prst="rect">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33084</xdr:colOff>
      <xdr:row>3</xdr:row>
      <xdr:rowOff>185906</xdr:rowOff>
    </xdr:from>
    <xdr:to>
      <xdr:col>19</xdr:col>
      <xdr:colOff>599217</xdr:colOff>
      <xdr:row>17</xdr:row>
      <xdr:rowOff>160060</xdr:rowOff>
    </xdr:to>
    <xdr:sp macro="" textlink="">
      <xdr:nvSpPr>
        <xdr:cNvPr id="17" name="Flowchart: Off-page Connector 16">
          <a:extLst>
            <a:ext uri="{FF2B5EF4-FFF2-40B4-BE49-F238E27FC236}">
              <a16:creationId xmlns:a16="http://schemas.microsoft.com/office/drawing/2014/main" id="{8E5D3E7E-7489-A109-D7C5-DC8A2A82F445}"/>
            </a:ext>
          </a:extLst>
        </xdr:cNvPr>
        <xdr:cNvSpPr/>
      </xdr:nvSpPr>
      <xdr:spPr>
        <a:xfrm>
          <a:off x="10396284" y="744706"/>
          <a:ext cx="1785333" cy="2581887"/>
        </a:xfrm>
        <a:prstGeom prst="flowChartOffpageConnector">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20</xdr:col>
      <xdr:colOff>409966</xdr:colOff>
      <xdr:row>4</xdr:row>
      <xdr:rowOff>6683</xdr:rowOff>
    </xdr:from>
    <xdr:to>
      <xdr:col>24</xdr:col>
      <xdr:colOff>361840</xdr:colOff>
      <xdr:row>17</xdr:row>
      <xdr:rowOff>160867</xdr:rowOff>
    </xdr:to>
    <xdr:grpSp>
      <xdr:nvGrpSpPr>
        <xdr:cNvPr id="25" name="Group 24">
          <a:extLst>
            <a:ext uri="{FF2B5EF4-FFF2-40B4-BE49-F238E27FC236}">
              <a16:creationId xmlns:a16="http://schemas.microsoft.com/office/drawing/2014/main" id="{2BA4081C-B4D4-465D-85E6-706E44F19873}"/>
            </a:ext>
          </a:extLst>
        </xdr:cNvPr>
        <xdr:cNvGrpSpPr/>
      </xdr:nvGrpSpPr>
      <xdr:grpSpPr>
        <a:xfrm>
          <a:off x="12567719" y="725874"/>
          <a:ext cx="2383424" cy="2491555"/>
          <a:chOff x="10363200" y="1171074"/>
          <a:chExt cx="1981200" cy="2101515"/>
        </a:xfrm>
      </xdr:grpSpPr>
      <xdr:sp macro="" textlink="">
        <xdr:nvSpPr>
          <xdr:cNvPr id="26" name="Rectangle 25">
            <a:extLst>
              <a:ext uri="{FF2B5EF4-FFF2-40B4-BE49-F238E27FC236}">
                <a16:creationId xmlns:a16="http://schemas.microsoft.com/office/drawing/2014/main" id="{4F86B442-6A35-28A8-74A1-0C720177FD20}"/>
              </a:ext>
            </a:extLst>
          </xdr:cNvPr>
          <xdr:cNvSpPr/>
        </xdr:nvSpPr>
        <xdr:spPr>
          <a:xfrm>
            <a:off x="10363200" y="1171074"/>
            <a:ext cx="1981200" cy="344905"/>
          </a:xfrm>
          <a:prstGeom prst="rect">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7" name="Flowchart: Off-page Connector 26">
            <a:extLst>
              <a:ext uri="{FF2B5EF4-FFF2-40B4-BE49-F238E27FC236}">
                <a16:creationId xmlns:a16="http://schemas.microsoft.com/office/drawing/2014/main" id="{A296948C-B2F1-2C8A-10A4-DA79D59E3C28}"/>
              </a:ext>
            </a:extLst>
          </xdr:cNvPr>
          <xdr:cNvSpPr/>
        </xdr:nvSpPr>
        <xdr:spPr>
          <a:xfrm>
            <a:off x="10635916" y="1171074"/>
            <a:ext cx="1451810" cy="2101515"/>
          </a:xfrm>
          <a:prstGeom prst="flowChartOffpageConnector">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xdr:from>
      <xdr:col>16</xdr:col>
      <xdr:colOff>232610</xdr:colOff>
      <xdr:row>18</xdr:row>
      <xdr:rowOff>55086</xdr:rowOff>
    </xdr:from>
    <xdr:to>
      <xdr:col>24</xdr:col>
      <xdr:colOff>481263</xdr:colOff>
      <xdr:row>33</xdr:row>
      <xdr:rowOff>66489</xdr:rowOff>
    </xdr:to>
    <xdr:sp macro="" textlink="">
      <xdr:nvSpPr>
        <xdr:cNvPr id="28" name="Rectangle: Rounded Corners 27">
          <a:extLst>
            <a:ext uri="{FF2B5EF4-FFF2-40B4-BE49-F238E27FC236}">
              <a16:creationId xmlns:a16="http://schemas.microsoft.com/office/drawing/2014/main" id="{02769C85-9E1D-42D5-AF4E-715364045ADF}"/>
            </a:ext>
          </a:extLst>
        </xdr:cNvPr>
        <xdr:cNvSpPr/>
      </xdr:nvSpPr>
      <xdr:spPr>
        <a:xfrm>
          <a:off x="9927453" y="3360146"/>
          <a:ext cx="5096075" cy="2765620"/>
        </a:xfrm>
        <a:prstGeom prst="roundRect">
          <a:avLst>
            <a:gd name="adj" fmla="val 2669"/>
          </a:avLst>
        </a:prstGeom>
        <a:solidFill>
          <a:srgbClr val="BFEDCE"/>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0</xdr:col>
      <xdr:colOff>425117</xdr:colOff>
      <xdr:row>29</xdr:row>
      <xdr:rowOff>112295</xdr:rowOff>
    </xdr:from>
    <xdr:to>
      <xdr:col>2</xdr:col>
      <xdr:colOff>40105</xdr:colOff>
      <xdr:row>33</xdr:row>
      <xdr:rowOff>120316</xdr:rowOff>
    </xdr:to>
    <xdr:pic>
      <xdr:nvPicPr>
        <xdr:cNvPr id="30" name="Graphic 29" descr="Shopping cart">
          <a:extLst>
            <a:ext uri="{FF2B5EF4-FFF2-40B4-BE49-F238E27FC236}">
              <a16:creationId xmlns:a16="http://schemas.microsoft.com/office/drawing/2014/main" id="{B9FEDE18-BC92-3748-0D6E-21DEF4CB0AC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25117" y="5462337"/>
          <a:ext cx="834188" cy="745958"/>
        </a:xfrm>
        <a:prstGeom prst="rect">
          <a:avLst/>
        </a:prstGeom>
      </xdr:spPr>
    </xdr:pic>
    <xdr:clientData/>
  </xdr:twoCellAnchor>
  <xdr:twoCellAnchor editAs="oneCell">
    <xdr:from>
      <xdr:col>0</xdr:col>
      <xdr:colOff>176463</xdr:colOff>
      <xdr:row>0</xdr:row>
      <xdr:rowOff>72190</xdr:rowOff>
    </xdr:from>
    <xdr:to>
      <xdr:col>1</xdr:col>
      <xdr:colOff>376990</xdr:colOff>
      <xdr:row>3</xdr:row>
      <xdr:rowOff>104274</xdr:rowOff>
    </xdr:to>
    <xdr:pic>
      <xdr:nvPicPr>
        <xdr:cNvPr id="32" name="Graphic 31" descr="Presentation with bar chart RTL">
          <a:extLst>
            <a:ext uri="{FF2B5EF4-FFF2-40B4-BE49-F238E27FC236}">
              <a16:creationId xmlns:a16="http://schemas.microsoft.com/office/drawing/2014/main" id="{3E704937-1090-97A4-7911-68DB487B4B8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76463" y="72190"/>
          <a:ext cx="810127" cy="585537"/>
        </a:xfrm>
        <a:prstGeom prst="rect">
          <a:avLst/>
        </a:prstGeom>
      </xdr:spPr>
    </xdr:pic>
    <xdr:clientData/>
  </xdr:twoCellAnchor>
  <xdr:twoCellAnchor editAs="oneCell">
    <xdr:from>
      <xdr:col>10</xdr:col>
      <xdr:colOff>296778</xdr:colOff>
      <xdr:row>3</xdr:row>
      <xdr:rowOff>53748</xdr:rowOff>
    </xdr:from>
    <xdr:to>
      <xdr:col>11</xdr:col>
      <xdr:colOff>502927</xdr:colOff>
      <xdr:row>7</xdr:row>
      <xdr:rowOff>131561</xdr:rowOff>
    </xdr:to>
    <xdr:pic>
      <xdr:nvPicPr>
        <xdr:cNvPr id="34" name="Graphic 33" descr="Bar chart">
          <a:extLst>
            <a:ext uri="{FF2B5EF4-FFF2-40B4-BE49-F238E27FC236}">
              <a16:creationId xmlns:a16="http://schemas.microsoft.com/office/drawing/2014/main" id="{8A7A751A-D00C-1BF5-9DBD-10E8B635BBD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92778" y="607201"/>
          <a:ext cx="815749" cy="815749"/>
        </a:xfrm>
        <a:prstGeom prst="rect">
          <a:avLst/>
        </a:prstGeom>
      </xdr:spPr>
    </xdr:pic>
    <xdr:clientData/>
  </xdr:twoCellAnchor>
  <xdr:twoCellAnchor editAs="oneCell">
    <xdr:from>
      <xdr:col>5</xdr:col>
      <xdr:colOff>376988</xdr:colOff>
      <xdr:row>3</xdr:row>
      <xdr:rowOff>3222</xdr:rowOff>
    </xdr:from>
    <xdr:to>
      <xdr:col>7</xdr:col>
      <xdr:colOff>27283</xdr:colOff>
      <xdr:row>7</xdr:row>
      <xdr:rowOff>134781</xdr:rowOff>
    </xdr:to>
    <xdr:pic>
      <xdr:nvPicPr>
        <xdr:cNvPr id="36" name="Graphic 35" descr="Money">
          <a:extLst>
            <a:ext uri="{FF2B5EF4-FFF2-40B4-BE49-F238E27FC236}">
              <a16:creationId xmlns:a16="http://schemas.microsoft.com/office/drawing/2014/main" id="{811A071E-D899-9BFC-665A-C2C22C8C384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424988" y="556675"/>
          <a:ext cx="869495" cy="869495"/>
        </a:xfrm>
        <a:prstGeom prst="rect">
          <a:avLst/>
        </a:prstGeom>
      </xdr:spPr>
    </xdr:pic>
    <xdr:clientData/>
  </xdr:twoCellAnchor>
  <xdr:twoCellAnchor editAs="oneCell">
    <xdr:from>
      <xdr:col>14</xdr:col>
      <xdr:colOff>474064</xdr:colOff>
      <xdr:row>2</xdr:row>
      <xdr:rowOff>161243</xdr:rowOff>
    </xdr:from>
    <xdr:to>
      <xdr:col>16</xdr:col>
      <xdr:colOff>169264</xdr:colOff>
      <xdr:row>7</xdr:row>
      <xdr:rowOff>153222</xdr:rowOff>
    </xdr:to>
    <xdr:pic>
      <xdr:nvPicPr>
        <xdr:cNvPr id="38" name="Graphic 37" descr="Piggy Bank">
          <a:extLst>
            <a:ext uri="{FF2B5EF4-FFF2-40B4-BE49-F238E27FC236}">
              <a16:creationId xmlns:a16="http://schemas.microsoft.com/office/drawing/2014/main" id="{CE95A3C2-7B43-811D-7470-864F2C1074A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008464" y="530211"/>
          <a:ext cx="914400" cy="914400"/>
        </a:xfrm>
        <a:prstGeom prst="rect">
          <a:avLst/>
        </a:prstGeom>
      </xdr:spPr>
    </xdr:pic>
    <xdr:clientData/>
  </xdr:twoCellAnchor>
  <xdr:twoCellAnchor editAs="oneCell">
    <xdr:from>
      <xdr:col>6</xdr:col>
      <xdr:colOff>235085</xdr:colOff>
      <xdr:row>7</xdr:row>
      <xdr:rowOff>40106</xdr:rowOff>
    </xdr:from>
    <xdr:to>
      <xdr:col>7</xdr:col>
      <xdr:colOff>6442</xdr:colOff>
      <xdr:row>9</xdr:row>
      <xdr:rowOff>51920</xdr:rowOff>
    </xdr:to>
    <xdr:pic>
      <xdr:nvPicPr>
        <xdr:cNvPr id="40" name="Graphic 39" descr="Daily calendar">
          <a:extLst>
            <a:ext uri="{FF2B5EF4-FFF2-40B4-BE49-F238E27FC236}">
              <a16:creationId xmlns:a16="http://schemas.microsoft.com/office/drawing/2014/main" id="{51A03729-AC08-74CC-9EB3-049DEFBCF14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882957" y="1345234"/>
          <a:ext cx="379336" cy="384707"/>
        </a:xfrm>
        <a:prstGeom prst="rect">
          <a:avLst/>
        </a:prstGeom>
      </xdr:spPr>
    </xdr:pic>
    <xdr:clientData/>
  </xdr:twoCellAnchor>
  <xdr:twoCellAnchor editAs="oneCell">
    <xdr:from>
      <xdr:col>22</xdr:col>
      <xdr:colOff>88231</xdr:colOff>
      <xdr:row>13</xdr:row>
      <xdr:rowOff>128336</xdr:rowOff>
    </xdr:from>
    <xdr:to>
      <xdr:col>23</xdr:col>
      <xdr:colOff>118711</xdr:colOff>
      <xdr:row>17</xdr:row>
      <xdr:rowOff>30479</xdr:rowOff>
    </xdr:to>
    <xdr:pic>
      <xdr:nvPicPr>
        <xdr:cNvPr id="44" name="Graphic 43" descr="Ribbon">
          <a:extLst>
            <a:ext uri="{FF2B5EF4-FFF2-40B4-BE49-F238E27FC236}">
              <a16:creationId xmlns:a16="http://schemas.microsoft.com/office/drawing/2014/main" id="{6AE62A36-F866-60DB-590E-2A6D3C4161B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3499431" y="2526631"/>
          <a:ext cx="640080" cy="640080"/>
        </a:xfrm>
        <a:prstGeom prst="rect">
          <a:avLst/>
        </a:prstGeom>
      </xdr:spPr>
    </xdr:pic>
    <xdr:clientData/>
  </xdr:twoCellAnchor>
  <xdr:twoCellAnchor editAs="oneCell">
    <xdr:from>
      <xdr:col>17</xdr:col>
      <xdr:colOff>553453</xdr:colOff>
      <xdr:row>13</xdr:row>
      <xdr:rowOff>152400</xdr:rowOff>
    </xdr:from>
    <xdr:to>
      <xdr:col>18</xdr:col>
      <xdr:colOff>592801</xdr:colOff>
      <xdr:row>17</xdr:row>
      <xdr:rowOff>63411</xdr:rowOff>
    </xdr:to>
    <xdr:pic>
      <xdr:nvPicPr>
        <xdr:cNvPr id="46" name="Graphic 45" descr="Trophy">
          <a:extLst>
            <a:ext uri="{FF2B5EF4-FFF2-40B4-BE49-F238E27FC236}">
              <a16:creationId xmlns:a16="http://schemas.microsoft.com/office/drawing/2014/main" id="{080BE9F9-D042-41BC-D4F5-949636DD42F8}"/>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0916653" y="2550695"/>
          <a:ext cx="648948" cy="648948"/>
        </a:xfrm>
        <a:prstGeom prst="rect">
          <a:avLst/>
        </a:prstGeom>
      </xdr:spPr>
    </xdr:pic>
    <xdr:clientData/>
  </xdr:twoCellAnchor>
  <xdr:twoCellAnchor editAs="oneCell">
    <xdr:from>
      <xdr:col>10</xdr:col>
      <xdr:colOff>502595</xdr:colOff>
      <xdr:row>20</xdr:row>
      <xdr:rowOff>144039</xdr:rowOff>
    </xdr:from>
    <xdr:to>
      <xdr:col>11</xdr:col>
      <xdr:colOff>359835</xdr:colOff>
      <xdr:row>23</xdr:row>
      <xdr:rowOff>56396</xdr:rowOff>
    </xdr:to>
    <xdr:pic>
      <xdr:nvPicPr>
        <xdr:cNvPr id="48" name="Graphic 47" descr="Flip calendar">
          <a:extLst>
            <a:ext uri="{FF2B5EF4-FFF2-40B4-BE49-F238E27FC236}">
              <a16:creationId xmlns:a16="http://schemas.microsoft.com/office/drawing/2014/main" id="{5478E91A-403F-4DD3-4480-9138F9A9AF4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6582382" y="3872975"/>
          <a:ext cx="465219" cy="471698"/>
        </a:xfrm>
        <a:prstGeom prst="rect">
          <a:avLst/>
        </a:prstGeom>
      </xdr:spPr>
    </xdr:pic>
    <xdr:clientData/>
  </xdr:twoCellAnchor>
  <xdr:twoCellAnchor editAs="oneCell">
    <xdr:from>
      <xdr:col>15</xdr:col>
      <xdr:colOff>144379</xdr:colOff>
      <xdr:row>20</xdr:row>
      <xdr:rowOff>45726</xdr:rowOff>
    </xdr:from>
    <xdr:to>
      <xdr:col>16</xdr:col>
      <xdr:colOff>133957</xdr:colOff>
      <xdr:row>23</xdr:row>
      <xdr:rowOff>91451</xdr:rowOff>
    </xdr:to>
    <xdr:pic>
      <xdr:nvPicPr>
        <xdr:cNvPr id="50" name="Graphic 49" descr="Coins">
          <a:extLst>
            <a:ext uri="{FF2B5EF4-FFF2-40B4-BE49-F238E27FC236}">
              <a16:creationId xmlns:a16="http://schemas.microsoft.com/office/drawing/2014/main" id="{54DBB998-164E-193C-EB41-28FB20C3D2BB}"/>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288379" y="3735410"/>
          <a:ext cx="599178" cy="599178"/>
        </a:xfrm>
        <a:prstGeom prst="rect">
          <a:avLst/>
        </a:prstGeom>
      </xdr:spPr>
    </xdr:pic>
    <xdr:clientData/>
  </xdr:twoCellAnchor>
  <xdr:twoCellAnchor editAs="oneCell">
    <xdr:from>
      <xdr:col>23</xdr:col>
      <xdr:colOff>266242</xdr:colOff>
      <xdr:row>18</xdr:row>
      <xdr:rowOff>135037</xdr:rowOff>
    </xdr:from>
    <xdr:to>
      <xdr:col>24</xdr:col>
      <xdr:colOff>275130</xdr:colOff>
      <xdr:row>21</xdr:row>
      <xdr:rowOff>37475</xdr:rowOff>
    </xdr:to>
    <xdr:pic>
      <xdr:nvPicPr>
        <xdr:cNvPr id="52" name="Graphic 51" descr="Pyramid with levels">
          <a:extLst>
            <a:ext uri="{FF2B5EF4-FFF2-40B4-BE49-F238E27FC236}">
              <a16:creationId xmlns:a16="http://schemas.microsoft.com/office/drawing/2014/main" id="{8A2A711E-01A5-BB94-46B9-525E121E4963}"/>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14202579" y="3440097"/>
          <a:ext cx="614816" cy="453282"/>
        </a:xfrm>
        <a:prstGeom prst="rect">
          <a:avLst/>
        </a:prstGeom>
      </xdr:spPr>
    </xdr:pic>
    <xdr:clientData/>
  </xdr:twoCellAnchor>
  <xdr:twoCellAnchor editAs="oneCell">
    <xdr:from>
      <xdr:col>15</xdr:col>
      <xdr:colOff>144378</xdr:colOff>
      <xdr:row>7</xdr:row>
      <xdr:rowOff>96253</xdr:rowOff>
    </xdr:from>
    <xdr:to>
      <xdr:col>16</xdr:col>
      <xdr:colOff>128335</xdr:colOff>
      <xdr:row>10</xdr:row>
      <xdr:rowOff>136357</xdr:rowOff>
    </xdr:to>
    <xdr:pic>
      <xdr:nvPicPr>
        <xdr:cNvPr id="54" name="Graphic 53" descr="Register">
          <a:extLst>
            <a:ext uri="{FF2B5EF4-FFF2-40B4-BE49-F238E27FC236}">
              <a16:creationId xmlns:a16="http://schemas.microsoft.com/office/drawing/2014/main" id="{0614A66B-8785-CABF-42B6-3DAC3168C298}"/>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9288378" y="1387642"/>
          <a:ext cx="593557" cy="593557"/>
        </a:xfrm>
        <a:prstGeom prst="rect">
          <a:avLst/>
        </a:prstGeom>
      </xdr:spPr>
    </xdr:pic>
    <xdr:clientData/>
  </xdr:twoCellAnchor>
  <xdr:twoCellAnchor>
    <xdr:from>
      <xdr:col>1</xdr:col>
      <xdr:colOff>393032</xdr:colOff>
      <xdr:row>0</xdr:row>
      <xdr:rowOff>168443</xdr:rowOff>
    </xdr:from>
    <xdr:to>
      <xdr:col>6</xdr:col>
      <xdr:colOff>532482</xdr:colOff>
      <xdr:row>2</xdr:row>
      <xdr:rowOff>168443</xdr:rowOff>
    </xdr:to>
    <xdr:sp macro="" textlink="">
      <xdr:nvSpPr>
        <xdr:cNvPr id="55" name="TextBox 54">
          <a:extLst>
            <a:ext uri="{FF2B5EF4-FFF2-40B4-BE49-F238E27FC236}">
              <a16:creationId xmlns:a16="http://schemas.microsoft.com/office/drawing/2014/main" id="{43B4FCB4-BD0B-2E3D-12B5-F22F517AD9CD}"/>
            </a:ext>
          </a:extLst>
        </xdr:cNvPr>
        <xdr:cNvSpPr txBox="1"/>
      </xdr:nvSpPr>
      <xdr:spPr>
        <a:xfrm>
          <a:off x="998960" y="168443"/>
          <a:ext cx="3169088" cy="36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ln>
                <a:solidFill>
                  <a:schemeClr val="bg1">
                    <a:lumMod val="95000"/>
                  </a:schemeClr>
                </a:solidFill>
              </a:ln>
              <a:solidFill>
                <a:schemeClr val="accent4">
                  <a:lumMod val="50000"/>
                </a:schemeClr>
              </a:solidFill>
              <a:latin typeface="Arial Black" panose="020B0A04020102020204" pitchFamily="34" charset="0"/>
            </a:rPr>
            <a:t>Sales</a:t>
          </a:r>
          <a:r>
            <a:rPr lang="en-US" sz="2000" b="1">
              <a:ln>
                <a:solidFill>
                  <a:schemeClr val="bg1">
                    <a:lumMod val="95000"/>
                  </a:schemeClr>
                </a:solidFill>
              </a:ln>
              <a:solidFill>
                <a:schemeClr val="bg1"/>
              </a:solidFill>
              <a:latin typeface="Arial Black" panose="020B0A04020102020204" pitchFamily="34" charset="0"/>
            </a:rPr>
            <a:t> </a:t>
          </a:r>
          <a:r>
            <a:rPr lang="en-US" sz="2000" b="1">
              <a:ln>
                <a:solidFill>
                  <a:schemeClr val="bg1">
                    <a:lumMod val="95000"/>
                  </a:schemeClr>
                </a:solidFill>
              </a:ln>
              <a:solidFill>
                <a:schemeClr val="accent4">
                  <a:lumMod val="50000"/>
                </a:schemeClr>
              </a:solidFill>
              <a:latin typeface="Arial Black" panose="020B0A04020102020204" pitchFamily="34" charset="0"/>
            </a:rPr>
            <a:t>Dashboard</a:t>
          </a:r>
        </a:p>
      </xdr:txBody>
    </xdr:sp>
    <xdr:clientData/>
  </xdr:twoCellAnchor>
  <xdr:twoCellAnchor>
    <xdr:from>
      <xdr:col>2</xdr:col>
      <xdr:colOff>457199</xdr:colOff>
      <xdr:row>3</xdr:row>
      <xdr:rowOff>152398</xdr:rowOff>
    </xdr:from>
    <xdr:to>
      <xdr:col>4</xdr:col>
      <xdr:colOff>192505</xdr:colOff>
      <xdr:row>5</xdr:row>
      <xdr:rowOff>48125</xdr:rowOff>
    </xdr:to>
    <xdr:sp macro="" textlink="">
      <xdr:nvSpPr>
        <xdr:cNvPr id="57" name="TextBox 56">
          <a:extLst>
            <a:ext uri="{FF2B5EF4-FFF2-40B4-BE49-F238E27FC236}">
              <a16:creationId xmlns:a16="http://schemas.microsoft.com/office/drawing/2014/main" id="{7C6787F0-14C7-D584-5270-690806F4E8B2}"/>
            </a:ext>
          </a:extLst>
        </xdr:cNvPr>
        <xdr:cNvSpPr txBox="1"/>
      </xdr:nvSpPr>
      <xdr:spPr>
        <a:xfrm>
          <a:off x="1676399" y="705851"/>
          <a:ext cx="954506" cy="264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solidFill>
                <a:schemeClr val="accent4">
                  <a:lumMod val="50000"/>
                </a:schemeClr>
              </a:solidFill>
            </a:rPr>
            <a:t>Total Sales</a:t>
          </a:r>
        </a:p>
      </xdr:txBody>
    </xdr:sp>
    <xdr:clientData/>
  </xdr:twoCellAnchor>
  <xdr:twoCellAnchor>
    <xdr:from>
      <xdr:col>7</xdr:col>
      <xdr:colOff>152399</xdr:colOff>
      <xdr:row>3</xdr:row>
      <xdr:rowOff>176462</xdr:rowOff>
    </xdr:from>
    <xdr:to>
      <xdr:col>8</xdr:col>
      <xdr:colOff>385011</xdr:colOff>
      <xdr:row>5</xdr:row>
      <xdr:rowOff>40105</xdr:rowOff>
    </xdr:to>
    <xdr:sp macro="" textlink="">
      <xdr:nvSpPr>
        <xdr:cNvPr id="58" name="TextBox 57">
          <a:extLst>
            <a:ext uri="{FF2B5EF4-FFF2-40B4-BE49-F238E27FC236}">
              <a16:creationId xmlns:a16="http://schemas.microsoft.com/office/drawing/2014/main" id="{D80EF8CF-EC52-465D-8A71-E1C6512D828B}"/>
            </a:ext>
          </a:extLst>
        </xdr:cNvPr>
        <xdr:cNvSpPr txBox="1"/>
      </xdr:nvSpPr>
      <xdr:spPr>
        <a:xfrm>
          <a:off x="4419599" y="729915"/>
          <a:ext cx="842212" cy="232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lumMod val="50000"/>
                </a:schemeClr>
              </a:solidFill>
            </a:rPr>
            <a:t>Total Profit</a:t>
          </a:r>
        </a:p>
      </xdr:txBody>
    </xdr:sp>
    <xdr:clientData/>
  </xdr:twoCellAnchor>
  <xdr:twoCellAnchor>
    <xdr:from>
      <xdr:col>11</xdr:col>
      <xdr:colOff>561473</xdr:colOff>
      <xdr:row>3</xdr:row>
      <xdr:rowOff>168441</xdr:rowOff>
    </xdr:from>
    <xdr:to>
      <xdr:col>13</xdr:col>
      <xdr:colOff>144379</xdr:colOff>
      <xdr:row>5</xdr:row>
      <xdr:rowOff>40105</xdr:rowOff>
    </xdr:to>
    <xdr:sp macro="" textlink="">
      <xdr:nvSpPr>
        <xdr:cNvPr id="59" name="TextBox 58">
          <a:extLst>
            <a:ext uri="{FF2B5EF4-FFF2-40B4-BE49-F238E27FC236}">
              <a16:creationId xmlns:a16="http://schemas.microsoft.com/office/drawing/2014/main" id="{79515993-1A46-454B-B834-51FF0E6B7F00}"/>
            </a:ext>
          </a:extLst>
        </xdr:cNvPr>
        <xdr:cNvSpPr txBox="1"/>
      </xdr:nvSpPr>
      <xdr:spPr>
        <a:xfrm>
          <a:off x="7267073" y="721894"/>
          <a:ext cx="802106" cy="240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solidFill>
                <a:schemeClr val="accent4">
                  <a:lumMod val="50000"/>
                </a:schemeClr>
              </a:solidFill>
              <a:latin typeface="+mn-lt"/>
              <a:ea typeface="+mn-ea"/>
              <a:cs typeface="+mn-cs"/>
            </a:rPr>
            <a:t>Profit</a:t>
          </a:r>
          <a:r>
            <a:rPr lang="en-US" sz="1100" b="1" baseline="0">
              <a:ln>
                <a:noFill/>
              </a:ln>
              <a:solidFill>
                <a:schemeClr val="accent4">
                  <a:lumMod val="50000"/>
                </a:schemeClr>
              </a:solidFill>
            </a:rPr>
            <a:t> %</a:t>
          </a:r>
          <a:endParaRPr lang="en-US" sz="1100" b="1">
            <a:ln>
              <a:noFill/>
            </a:ln>
            <a:solidFill>
              <a:schemeClr val="accent4">
                <a:lumMod val="50000"/>
              </a:schemeClr>
            </a:solidFill>
          </a:endParaRPr>
        </a:p>
      </xdr:txBody>
    </xdr:sp>
    <xdr:clientData/>
  </xdr:twoCellAnchor>
  <xdr:twoCellAnchor>
    <xdr:from>
      <xdr:col>2</xdr:col>
      <xdr:colOff>437745</xdr:colOff>
      <xdr:row>7</xdr:row>
      <xdr:rowOff>121595</xdr:rowOff>
    </xdr:from>
    <xdr:to>
      <xdr:col>4</xdr:col>
      <xdr:colOff>48638</xdr:colOff>
      <xdr:row>8</xdr:row>
      <xdr:rowOff>154022</xdr:rowOff>
    </xdr:to>
    <xdr:sp macro="" textlink="">
      <xdr:nvSpPr>
        <xdr:cNvPr id="60" name="TextBox 59">
          <a:extLst>
            <a:ext uri="{FF2B5EF4-FFF2-40B4-BE49-F238E27FC236}">
              <a16:creationId xmlns:a16="http://schemas.microsoft.com/office/drawing/2014/main" id="{3C20C996-3E77-4B69-AA03-C2284B3B3D37}"/>
            </a:ext>
          </a:extLst>
        </xdr:cNvPr>
        <xdr:cNvSpPr txBox="1"/>
      </xdr:nvSpPr>
      <xdr:spPr>
        <a:xfrm>
          <a:off x="1653702" y="1426723"/>
          <a:ext cx="826851" cy="21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ln>
                <a:noFill/>
              </a:ln>
              <a:solidFill>
                <a:schemeClr val="accent4">
                  <a:lumMod val="50000"/>
                </a:schemeClr>
              </a:solidFill>
            </a:rPr>
            <a:t>Monthly</a:t>
          </a:r>
        </a:p>
      </xdr:txBody>
    </xdr:sp>
    <xdr:clientData/>
  </xdr:twoCellAnchor>
  <xdr:twoCellAnchor>
    <xdr:from>
      <xdr:col>7</xdr:col>
      <xdr:colOff>176462</xdr:colOff>
      <xdr:row>7</xdr:row>
      <xdr:rowOff>168442</xdr:rowOff>
    </xdr:from>
    <xdr:to>
      <xdr:col>8</xdr:col>
      <xdr:colOff>368968</xdr:colOff>
      <xdr:row>9</xdr:row>
      <xdr:rowOff>40105</xdr:rowOff>
    </xdr:to>
    <xdr:sp macro="" textlink="">
      <xdr:nvSpPr>
        <xdr:cNvPr id="61" name="TextBox 60">
          <a:extLst>
            <a:ext uri="{FF2B5EF4-FFF2-40B4-BE49-F238E27FC236}">
              <a16:creationId xmlns:a16="http://schemas.microsoft.com/office/drawing/2014/main" id="{94B4811B-68F3-405D-8AAE-C955E9643EC4}"/>
            </a:ext>
          </a:extLst>
        </xdr:cNvPr>
        <xdr:cNvSpPr txBox="1"/>
      </xdr:nvSpPr>
      <xdr:spPr>
        <a:xfrm>
          <a:off x="4443662" y="1459831"/>
          <a:ext cx="802106" cy="240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ln>
                <a:noFill/>
              </a:ln>
              <a:solidFill>
                <a:schemeClr val="accent4">
                  <a:lumMod val="50000"/>
                </a:schemeClr>
              </a:solidFill>
              <a:latin typeface="+mn-lt"/>
              <a:ea typeface="+mn-ea"/>
              <a:cs typeface="+mn-cs"/>
            </a:rPr>
            <a:t>Product</a:t>
          </a:r>
        </a:p>
      </xdr:txBody>
    </xdr:sp>
    <xdr:clientData/>
  </xdr:twoCellAnchor>
  <xdr:twoCellAnchor>
    <xdr:from>
      <xdr:col>11</xdr:col>
      <xdr:colOff>569494</xdr:colOff>
      <xdr:row>7</xdr:row>
      <xdr:rowOff>160420</xdr:rowOff>
    </xdr:from>
    <xdr:to>
      <xdr:col>13</xdr:col>
      <xdr:colOff>152400</xdr:colOff>
      <xdr:row>9</xdr:row>
      <xdr:rowOff>32083</xdr:rowOff>
    </xdr:to>
    <xdr:sp macro="" textlink="">
      <xdr:nvSpPr>
        <xdr:cNvPr id="62" name="TextBox 61">
          <a:extLst>
            <a:ext uri="{FF2B5EF4-FFF2-40B4-BE49-F238E27FC236}">
              <a16:creationId xmlns:a16="http://schemas.microsoft.com/office/drawing/2014/main" id="{901A6E8F-C61F-4106-A816-30CCED4F45CA}"/>
            </a:ext>
          </a:extLst>
        </xdr:cNvPr>
        <xdr:cNvSpPr txBox="1"/>
      </xdr:nvSpPr>
      <xdr:spPr>
        <a:xfrm>
          <a:off x="7275094" y="1451809"/>
          <a:ext cx="802106" cy="240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ln>
                <a:noFill/>
              </a:ln>
              <a:solidFill>
                <a:schemeClr val="accent4">
                  <a:lumMod val="50000"/>
                </a:schemeClr>
              </a:solidFill>
              <a:latin typeface="+mn-lt"/>
              <a:ea typeface="+mn-ea"/>
              <a:cs typeface="+mn-cs"/>
            </a:rPr>
            <a:t>Sales</a:t>
          </a:r>
          <a:r>
            <a:rPr lang="en-US" sz="1100" baseline="0"/>
            <a:t> </a:t>
          </a:r>
          <a:r>
            <a:rPr lang="en-US" sz="1100" b="1" u="sng">
              <a:ln>
                <a:noFill/>
              </a:ln>
              <a:solidFill>
                <a:schemeClr val="accent4">
                  <a:lumMod val="50000"/>
                </a:schemeClr>
              </a:solidFill>
              <a:latin typeface="+mn-lt"/>
              <a:ea typeface="+mn-ea"/>
              <a:cs typeface="+mn-cs"/>
            </a:rPr>
            <a:t>Type</a:t>
          </a:r>
        </a:p>
      </xdr:txBody>
    </xdr:sp>
    <xdr:clientData/>
  </xdr:twoCellAnchor>
  <xdr:twoCellAnchor>
    <xdr:from>
      <xdr:col>11</xdr:col>
      <xdr:colOff>569493</xdr:colOff>
      <xdr:row>20</xdr:row>
      <xdr:rowOff>144377</xdr:rowOff>
    </xdr:from>
    <xdr:to>
      <xdr:col>14</xdr:col>
      <xdr:colOff>24063</xdr:colOff>
      <xdr:row>22</xdr:row>
      <xdr:rowOff>24063</xdr:rowOff>
    </xdr:to>
    <xdr:sp macro="" textlink="">
      <xdr:nvSpPr>
        <xdr:cNvPr id="63" name="TextBox 62">
          <a:extLst>
            <a:ext uri="{FF2B5EF4-FFF2-40B4-BE49-F238E27FC236}">
              <a16:creationId xmlns:a16="http://schemas.microsoft.com/office/drawing/2014/main" id="{23BA69DD-8C2E-409D-9B1B-6EA77A849DD2}"/>
            </a:ext>
          </a:extLst>
        </xdr:cNvPr>
        <xdr:cNvSpPr txBox="1"/>
      </xdr:nvSpPr>
      <xdr:spPr>
        <a:xfrm>
          <a:off x="7275093" y="3834061"/>
          <a:ext cx="1283370" cy="248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solidFill>
                <a:schemeClr val="accent4">
                  <a:lumMod val="50000"/>
                </a:schemeClr>
              </a:solidFill>
              <a:latin typeface="+mn-lt"/>
              <a:ea typeface="+mn-ea"/>
              <a:cs typeface="+mn-cs"/>
            </a:rPr>
            <a:t>Payment</a:t>
          </a:r>
          <a:r>
            <a:rPr lang="en-US" sz="1100" baseline="0"/>
            <a:t> </a:t>
          </a:r>
          <a:r>
            <a:rPr lang="en-US" sz="1100" b="1" u="sng">
              <a:ln>
                <a:noFill/>
              </a:ln>
              <a:solidFill>
                <a:schemeClr val="accent4">
                  <a:lumMod val="50000"/>
                </a:schemeClr>
              </a:solidFill>
              <a:latin typeface="+mn-lt"/>
              <a:ea typeface="+mn-ea"/>
              <a:cs typeface="+mn-cs"/>
            </a:rPr>
            <a:t>Mode</a:t>
          </a:r>
        </a:p>
      </xdr:txBody>
    </xdr:sp>
    <xdr:clientData/>
  </xdr:twoCellAnchor>
  <xdr:twoCellAnchor>
    <xdr:from>
      <xdr:col>2</xdr:col>
      <xdr:colOff>457199</xdr:colOff>
      <xdr:row>20</xdr:row>
      <xdr:rowOff>120314</xdr:rowOff>
    </xdr:from>
    <xdr:to>
      <xdr:col>3</xdr:col>
      <xdr:colOff>457200</xdr:colOff>
      <xdr:row>21</xdr:row>
      <xdr:rowOff>176463</xdr:rowOff>
    </xdr:to>
    <xdr:sp macro="" textlink="">
      <xdr:nvSpPr>
        <xdr:cNvPr id="64" name="TextBox 63">
          <a:extLst>
            <a:ext uri="{FF2B5EF4-FFF2-40B4-BE49-F238E27FC236}">
              <a16:creationId xmlns:a16="http://schemas.microsoft.com/office/drawing/2014/main" id="{51765585-46D2-4236-BC24-2DEDAB48BA04}"/>
            </a:ext>
          </a:extLst>
        </xdr:cNvPr>
        <xdr:cNvSpPr txBox="1"/>
      </xdr:nvSpPr>
      <xdr:spPr>
        <a:xfrm>
          <a:off x="1676399" y="3809998"/>
          <a:ext cx="609601" cy="240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ln>
                <a:noFill/>
              </a:ln>
              <a:solidFill>
                <a:schemeClr val="accent4">
                  <a:lumMod val="50000"/>
                </a:schemeClr>
              </a:solidFill>
              <a:latin typeface="+mn-lt"/>
              <a:ea typeface="+mn-ea"/>
              <a:cs typeface="+mn-cs"/>
            </a:rPr>
            <a:t>Daily</a:t>
          </a:r>
          <a:r>
            <a:rPr lang="en-US" sz="1100" baseline="0"/>
            <a:t> </a:t>
          </a:r>
          <a:endParaRPr lang="en-US" sz="1100"/>
        </a:p>
      </xdr:txBody>
    </xdr:sp>
    <xdr:clientData/>
  </xdr:twoCellAnchor>
  <xdr:twoCellAnchor>
    <xdr:from>
      <xdr:col>16</xdr:col>
      <xdr:colOff>320841</xdr:colOff>
      <xdr:row>18</xdr:row>
      <xdr:rowOff>156073</xdr:rowOff>
    </xdr:from>
    <xdr:to>
      <xdr:col>18</xdr:col>
      <xdr:colOff>137711</xdr:colOff>
      <xdr:row>20</xdr:row>
      <xdr:rowOff>100988</xdr:rowOff>
    </xdr:to>
    <xdr:sp macro="" textlink="">
      <xdr:nvSpPr>
        <xdr:cNvPr id="65" name="TextBox 64">
          <a:extLst>
            <a:ext uri="{FF2B5EF4-FFF2-40B4-BE49-F238E27FC236}">
              <a16:creationId xmlns:a16="http://schemas.microsoft.com/office/drawing/2014/main" id="{7DE6B4C2-1B14-4FB1-9DF2-95AA2B3C7A42}"/>
            </a:ext>
          </a:extLst>
        </xdr:cNvPr>
        <xdr:cNvSpPr txBox="1"/>
      </xdr:nvSpPr>
      <xdr:spPr>
        <a:xfrm>
          <a:off x="10015684" y="3461133"/>
          <a:ext cx="1028726" cy="312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ln>
                <a:noFill/>
              </a:ln>
              <a:solidFill>
                <a:schemeClr val="accent4">
                  <a:lumMod val="50000"/>
                </a:schemeClr>
              </a:solidFill>
            </a:rPr>
            <a:t>Category</a:t>
          </a:r>
        </a:p>
      </xdr:txBody>
    </xdr:sp>
    <xdr:clientData/>
  </xdr:twoCellAnchor>
  <xdr:twoCellAnchor>
    <xdr:from>
      <xdr:col>17</xdr:col>
      <xdr:colOff>80210</xdr:colOff>
      <xdr:row>4</xdr:row>
      <xdr:rowOff>72188</xdr:rowOff>
    </xdr:from>
    <xdr:to>
      <xdr:col>19</xdr:col>
      <xdr:colOff>441158</xdr:colOff>
      <xdr:row>6</xdr:row>
      <xdr:rowOff>16041</xdr:rowOff>
    </xdr:to>
    <xdr:sp macro="" textlink="">
      <xdr:nvSpPr>
        <xdr:cNvPr id="66" name="TextBox 65">
          <a:extLst>
            <a:ext uri="{FF2B5EF4-FFF2-40B4-BE49-F238E27FC236}">
              <a16:creationId xmlns:a16="http://schemas.microsoft.com/office/drawing/2014/main" id="{516B67DF-06AA-4FDA-A183-27B1E7EA2350}"/>
            </a:ext>
          </a:extLst>
        </xdr:cNvPr>
        <xdr:cNvSpPr txBox="1"/>
      </xdr:nvSpPr>
      <xdr:spPr>
        <a:xfrm>
          <a:off x="10443410" y="810125"/>
          <a:ext cx="1580148" cy="31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u="sng">
              <a:ln>
                <a:noFill/>
              </a:ln>
              <a:solidFill>
                <a:schemeClr val="accent4">
                  <a:lumMod val="50000"/>
                </a:schemeClr>
              </a:solidFill>
            </a:rPr>
            <a:t>Top</a:t>
          </a:r>
          <a:r>
            <a:rPr lang="en-US" sz="1600" b="1" u="sng" baseline="0">
              <a:ln>
                <a:noFill/>
              </a:ln>
              <a:solidFill>
                <a:schemeClr val="accent4">
                  <a:lumMod val="50000"/>
                </a:schemeClr>
              </a:solidFill>
            </a:rPr>
            <a:t> Product</a:t>
          </a:r>
          <a:endParaRPr lang="en-US" sz="1600" b="1" u="sng">
            <a:ln>
              <a:noFill/>
            </a:ln>
            <a:solidFill>
              <a:schemeClr val="accent4">
                <a:lumMod val="50000"/>
              </a:schemeClr>
            </a:solidFill>
          </a:endParaRPr>
        </a:p>
      </xdr:txBody>
    </xdr:sp>
    <xdr:clientData/>
  </xdr:twoCellAnchor>
  <xdr:twoCellAnchor>
    <xdr:from>
      <xdr:col>21</xdr:col>
      <xdr:colOff>216569</xdr:colOff>
      <xdr:row>4</xdr:row>
      <xdr:rowOff>80209</xdr:rowOff>
    </xdr:from>
    <xdr:to>
      <xdr:col>23</xdr:col>
      <xdr:colOff>537411</xdr:colOff>
      <xdr:row>6</xdr:row>
      <xdr:rowOff>24063</xdr:rowOff>
    </xdr:to>
    <xdr:sp macro="" textlink="">
      <xdr:nvSpPr>
        <xdr:cNvPr id="68" name="TextBox 67">
          <a:extLst>
            <a:ext uri="{FF2B5EF4-FFF2-40B4-BE49-F238E27FC236}">
              <a16:creationId xmlns:a16="http://schemas.microsoft.com/office/drawing/2014/main" id="{78E58FC7-1D07-46ED-BA80-5645C49298E2}"/>
            </a:ext>
          </a:extLst>
        </xdr:cNvPr>
        <xdr:cNvSpPr txBox="1"/>
      </xdr:nvSpPr>
      <xdr:spPr>
        <a:xfrm>
          <a:off x="13018169" y="818146"/>
          <a:ext cx="1540042" cy="312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ln>
                <a:noFill/>
              </a:ln>
              <a:solidFill>
                <a:schemeClr val="accent4">
                  <a:lumMod val="50000"/>
                </a:schemeClr>
              </a:solidFill>
            </a:rPr>
            <a:t>Top</a:t>
          </a:r>
          <a:r>
            <a:rPr lang="en-US" sz="1800" b="1" u="sng" baseline="0">
              <a:ln>
                <a:noFill/>
              </a:ln>
              <a:solidFill>
                <a:schemeClr val="accent4">
                  <a:lumMod val="50000"/>
                </a:schemeClr>
              </a:solidFill>
            </a:rPr>
            <a:t> Category</a:t>
          </a:r>
          <a:endParaRPr lang="en-US" sz="1800" b="1" u="sng">
            <a:ln>
              <a:noFill/>
            </a:ln>
            <a:solidFill>
              <a:schemeClr val="accent4">
                <a:lumMod val="50000"/>
              </a:schemeClr>
            </a:solidFill>
          </a:endParaRPr>
        </a:p>
      </xdr:txBody>
    </xdr:sp>
    <xdr:clientData/>
  </xdr:twoCellAnchor>
  <xdr:twoCellAnchor>
    <xdr:from>
      <xdr:col>2</xdr:col>
      <xdr:colOff>513347</xdr:colOff>
      <xdr:row>5</xdr:row>
      <xdr:rowOff>48128</xdr:rowOff>
    </xdr:from>
    <xdr:to>
      <xdr:col>5</xdr:col>
      <xdr:colOff>248653</xdr:colOff>
      <xdr:row>6</xdr:row>
      <xdr:rowOff>144380</xdr:rowOff>
    </xdr:to>
    <xdr:sp macro="" textlink="">
      <xdr:nvSpPr>
        <xdr:cNvPr id="70" name="TextBox 69">
          <a:extLst>
            <a:ext uri="{FF2B5EF4-FFF2-40B4-BE49-F238E27FC236}">
              <a16:creationId xmlns:a16="http://schemas.microsoft.com/office/drawing/2014/main" id="{57A2E772-012D-6160-AC2B-D7581AEC1B12}"/>
            </a:ext>
          </a:extLst>
        </xdr:cNvPr>
        <xdr:cNvSpPr txBox="1"/>
      </xdr:nvSpPr>
      <xdr:spPr>
        <a:xfrm>
          <a:off x="1732547" y="970549"/>
          <a:ext cx="1564106" cy="280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n>
                <a:noFill/>
              </a:ln>
              <a:solidFill>
                <a:schemeClr val="accent4">
                  <a:lumMod val="50000"/>
                </a:schemeClr>
              </a:solidFill>
            </a:rPr>
            <a:t> </a:t>
          </a:r>
          <a:r>
            <a:rPr lang="en-US" sz="2000" b="0" i="0" u="none" strike="noStrike">
              <a:ln>
                <a:noFill/>
              </a:ln>
              <a:solidFill>
                <a:schemeClr val="accent4">
                  <a:lumMod val="50000"/>
                </a:schemeClr>
              </a:solidFill>
              <a:effectLst/>
              <a:latin typeface="+mn-lt"/>
              <a:ea typeface="+mn-ea"/>
              <a:cs typeface="+mn-cs"/>
            </a:rPr>
            <a:t>$</a:t>
          </a:r>
          <a:r>
            <a:rPr lang="en-US" sz="2000" b="1" i="0" u="none" strike="noStrike">
              <a:ln>
                <a:noFill/>
              </a:ln>
              <a:solidFill>
                <a:schemeClr val="accent4">
                  <a:lumMod val="50000"/>
                </a:schemeClr>
              </a:solidFill>
              <a:effectLst/>
              <a:latin typeface="+mn-lt"/>
              <a:ea typeface="+mn-ea"/>
              <a:cs typeface="+mn-cs"/>
            </a:rPr>
            <a:t>401,411.92</a:t>
          </a:r>
          <a:r>
            <a:rPr lang="en-US" sz="2000">
              <a:ln>
                <a:noFill/>
              </a:ln>
              <a:solidFill>
                <a:schemeClr val="accent4">
                  <a:lumMod val="50000"/>
                </a:schemeClr>
              </a:solidFill>
            </a:rPr>
            <a:t> </a:t>
          </a:r>
        </a:p>
      </xdr:txBody>
    </xdr:sp>
    <xdr:clientData/>
  </xdr:twoCellAnchor>
  <xdr:twoCellAnchor>
    <xdr:from>
      <xdr:col>7</xdr:col>
      <xdr:colOff>152400</xdr:colOff>
      <xdr:row>5</xdr:row>
      <xdr:rowOff>0</xdr:rowOff>
    </xdr:from>
    <xdr:to>
      <xdr:col>9</xdr:col>
      <xdr:colOff>465221</xdr:colOff>
      <xdr:row>6</xdr:row>
      <xdr:rowOff>120316</xdr:rowOff>
    </xdr:to>
    <xdr:sp macro="" textlink="">
      <xdr:nvSpPr>
        <xdr:cNvPr id="72" name="TextBox 71">
          <a:extLst>
            <a:ext uri="{FF2B5EF4-FFF2-40B4-BE49-F238E27FC236}">
              <a16:creationId xmlns:a16="http://schemas.microsoft.com/office/drawing/2014/main" id="{324DEFBB-CDFA-5C96-F60A-FC3BB65AFC88}"/>
            </a:ext>
          </a:extLst>
        </xdr:cNvPr>
        <xdr:cNvSpPr txBox="1"/>
      </xdr:nvSpPr>
      <xdr:spPr>
        <a:xfrm>
          <a:off x="4419600" y="922421"/>
          <a:ext cx="153202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ln>
                <a:noFill/>
              </a:ln>
              <a:solidFill>
                <a:schemeClr val="accent4">
                  <a:lumMod val="50000"/>
                </a:schemeClr>
              </a:solidFill>
              <a:effectLst/>
              <a:latin typeface="+mn-lt"/>
              <a:ea typeface="+mn-ea"/>
              <a:cs typeface="+mn-cs"/>
            </a:rPr>
            <a:t>$10,556.90</a:t>
          </a:r>
          <a:r>
            <a:rPr lang="en-US" sz="2000" b="1">
              <a:ln>
                <a:noFill/>
              </a:ln>
              <a:solidFill>
                <a:schemeClr val="accent4">
                  <a:lumMod val="50000"/>
                </a:schemeClr>
              </a:solidFill>
            </a:rPr>
            <a:t> </a:t>
          </a:r>
        </a:p>
      </xdr:txBody>
    </xdr:sp>
    <xdr:clientData/>
  </xdr:twoCellAnchor>
  <xdr:twoCellAnchor>
    <xdr:from>
      <xdr:col>11</xdr:col>
      <xdr:colOff>569494</xdr:colOff>
      <xdr:row>4</xdr:row>
      <xdr:rowOff>176462</xdr:rowOff>
    </xdr:from>
    <xdr:to>
      <xdr:col>14</xdr:col>
      <xdr:colOff>80210</xdr:colOff>
      <xdr:row>6</xdr:row>
      <xdr:rowOff>152399</xdr:rowOff>
    </xdr:to>
    <xdr:sp macro="" textlink="">
      <xdr:nvSpPr>
        <xdr:cNvPr id="73" name="TextBox 72">
          <a:extLst>
            <a:ext uri="{FF2B5EF4-FFF2-40B4-BE49-F238E27FC236}">
              <a16:creationId xmlns:a16="http://schemas.microsoft.com/office/drawing/2014/main" id="{871B3DC9-0387-40F7-BE44-F848E0952229}"/>
            </a:ext>
          </a:extLst>
        </xdr:cNvPr>
        <xdr:cNvSpPr txBox="1"/>
      </xdr:nvSpPr>
      <xdr:spPr>
        <a:xfrm>
          <a:off x="7275094" y="914399"/>
          <a:ext cx="1339516" cy="344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ln>
                <a:noFill/>
              </a:ln>
              <a:solidFill>
                <a:schemeClr val="accent4">
                  <a:lumMod val="50000"/>
                </a:schemeClr>
              </a:solidFill>
              <a:effectLst/>
              <a:latin typeface="+mn-lt"/>
              <a:ea typeface="+mn-ea"/>
              <a:cs typeface="+mn-cs"/>
            </a:rPr>
            <a:t>22%</a:t>
          </a:r>
          <a:r>
            <a:rPr lang="en-US" sz="2000" b="1">
              <a:ln>
                <a:noFill/>
              </a:ln>
              <a:solidFill>
                <a:schemeClr val="accent4">
                  <a:lumMod val="50000"/>
                </a:schemeClr>
              </a:solidFill>
            </a:rPr>
            <a:t> </a:t>
          </a:r>
        </a:p>
      </xdr:txBody>
    </xdr:sp>
    <xdr:clientData/>
  </xdr:twoCellAnchor>
  <xdr:twoCellAnchor editAs="oneCell">
    <xdr:from>
      <xdr:col>14</xdr:col>
      <xdr:colOff>113865</xdr:colOff>
      <xdr:row>0</xdr:row>
      <xdr:rowOff>111341</xdr:rowOff>
    </xdr:from>
    <xdr:to>
      <xdr:col>20</xdr:col>
      <xdr:colOff>328685</xdr:colOff>
      <xdr:row>3</xdr:row>
      <xdr:rowOff>38384</xdr:rowOff>
    </xdr:to>
    <mc:AlternateContent xmlns:mc="http://schemas.openxmlformats.org/markup-compatibility/2006">
      <mc:Choice xmlns:a14="http://schemas.microsoft.com/office/drawing/2010/main" Requires="a14">
        <xdr:graphicFrame macro="">
          <xdr:nvGraphicFramePr>
            <xdr:cNvPr id="74" name="SALE TYPE 1">
              <a:extLst>
                <a:ext uri="{FF2B5EF4-FFF2-40B4-BE49-F238E27FC236}">
                  <a16:creationId xmlns:a16="http://schemas.microsoft.com/office/drawing/2014/main" id="{34D527DA-91AF-408B-9066-6261AC4F7FB5}"/>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dr:sp macro="" textlink="">
          <xdr:nvSpPr>
            <xdr:cNvPr id="0" name=""/>
            <xdr:cNvSpPr>
              <a:spLocks noTextEdit="1"/>
            </xdr:cNvSpPr>
          </xdr:nvSpPr>
          <xdr:spPr>
            <a:xfrm>
              <a:off x="8624292" y="111341"/>
              <a:ext cx="3862146" cy="466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348868</xdr:colOff>
      <xdr:row>0</xdr:row>
      <xdr:rowOff>106459</xdr:rowOff>
    </xdr:from>
    <xdr:to>
      <xdr:col>24</xdr:col>
      <xdr:colOff>362737</xdr:colOff>
      <xdr:row>3</xdr:row>
      <xdr:rowOff>64265</xdr:rowOff>
    </xdr:to>
    <mc:AlternateContent xmlns:mc="http://schemas.openxmlformats.org/markup-compatibility/2006" xmlns:a14="http://schemas.microsoft.com/office/drawing/2010/main">
      <mc:Choice Requires="a14">
        <xdr:graphicFrame macro="">
          <xdr:nvGraphicFramePr>
            <xdr:cNvPr id="75" name="PAYMENT MODE 1">
              <a:extLst>
                <a:ext uri="{FF2B5EF4-FFF2-40B4-BE49-F238E27FC236}">
                  <a16:creationId xmlns:a16="http://schemas.microsoft.com/office/drawing/2014/main" id="{D54A77D1-5FC3-4CF6-BC04-691A6B8A1F55}"/>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2506621" y="106459"/>
              <a:ext cx="2445419" cy="497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186447</xdr:colOff>
      <xdr:row>10</xdr:row>
      <xdr:rowOff>27542</xdr:rowOff>
    </xdr:from>
    <xdr:to>
      <xdr:col>2</xdr:col>
      <xdr:colOff>330506</xdr:colOff>
      <xdr:row>29</xdr:row>
      <xdr:rowOff>72958</xdr:rowOff>
    </xdr:to>
    <mc:AlternateContent xmlns:mc="http://schemas.openxmlformats.org/markup-compatibility/2006" xmlns:a14="http://schemas.microsoft.com/office/drawing/2010/main">
      <mc:Choice Requires="a14">
        <xdr:graphicFrame macro="">
          <xdr:nvGraphicFramePr>
            <xdr:cNvPr id="76" name="Month 1">
              <a:extLst>
                <a:ext uri="{FF2B5EF4-FFF2-40B4-BE49-F238E27FC236}">
                  <a16:creationId xmlns:a16="http://schemas.microsoft.com/office/drawing/2014/main" id="{0BD7A6B5-1B03-4BEB-A35B-CE412341C11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86447" y="1951837"/>
              <a:ext cx="1324583" cy="3522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210767</xdr:colOff>
      <xdr:row>3</xdr:row>
      <xdr:rowOff>154022</xdr:rowOff>
    </xdr:from>
    <xdr:to>
      <xdr:col>2</xdr:col>
      <xdr:colOff>299938</xdr:colOff>
      <xdr:row>9</xdr:row>
      <xdr:rowOff>72958</xdr:rowOff>
    </xdr:to>
    <mc:AlternateContent xmlns:mc="http://schemas.openxmlformats.org/markup-compatibility/2006" xmlns:a14="http://schemas.microsoft.com/office/drawing/2010/main">
      <mc:Choice Requires="a14">
        <xdr:graphicFrame macro="">
          <xdr:nvGraphicFramePr>
            <xdr:cNvPr id="77" name="Year 1">
              <a:extLst>
                <a:ext uri="{FF2B5EF4-FFF2-40B4-BE49-F238E27FC236}">
                  <a16:creationId xmlns:a16="http://schemas.microsoft.com/office/drawing/2014/main" id="{28536BFA-9EAE-465D-A49D-B8FD56D98E5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10767" y="712822"/>
              <a:ext cx="1308371" cy="1036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235086</xdr:colOff>
      <xdr:row>22</xdr:row>
      <xdr:rowOff>150223</xdr:rowOff>
    </xdr:from>
    <xdr:to>
      <xdr:col>11</xdr:col>
      <xdr:colOff>97277</xdr:colOff>
      <xdr:row>33</xdr:row>
      <xdr:rowOff>63510</xdr:rowOff>
    </xdr:to>
    <xdr:graphicFrame macro="">
      <xdr:nvGraphicFramePr>
        <xdr:cNvPr id="78" name="Chart 77">
          <a:extLst>
            <a:ext uri="{FF2B5EF4-FFF2-40B4-BE49-F238E27FC236}">
              <a16:creationId xmlns:a16="http://schemas.microsoft.com/office/drawing/2014/main" id="{70885650-B46C-41EC-9BB4-D42AD17A4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185636</xdr:colOff>
      <xdr:row>9</xdr:row>
      <xdr:rowOff>62574</xdr:rowOff>
    </xdr:from>
    <xdr:to>
      <xdr:col>11</xdr:col>
      <xdr:colOff>330416</xdr:colOff>
      <xdr:row>20</xdr:row>
      <xdr:rowOff>0</xdr:rowOff>
    </xdr:to>
    <xdr:graphicFrame macro="">
      <xdr:nvGraphicFramePr>
        <xdr:cNvPr id="80" name="Chart 79">
          <a:extLst>
            <a:ext uri="{FF2B5EF4-FFF2-40B4-BE49-F238E27FC236}">
              <a16:creationId xmlns:a16="http://schemas.microsoft.com/office/drawing/2014/main" id="{ACBCA315-CC25-44E6-BEA8-2BE66E7BA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16</xdr:col>
      <xdr:colOff>381646</xdr:colOff>
      <xdr:row>20</xdr:row>
      <xdr:rowOff>137246</xdr:rowOff>
    </xdr:from>
    <xdr:to>
      <xdr:col>24</xdr:col>
      <xdr:colOff>413426</xdr:colOff>
      <xdr:row>33</xdr:row>
      <xdr:rowOff>16212</xdr:rowOff>
    </xdr:to>
    <mc:AlternateContent xmlns:mc="http://schemas.openxmlformats.org/markup-compatibility/2006">
      <mc:Choice xmlns:cx1="http://schemas.microsoft.com/office/drawing/2015/9/8/chartex" Requires="cx1">
        <xdr:graphicFrame macro="">
          <xdr:nvGraphicFramePr>
            <xdr:cNvPr id="81" name="Chart 80">
              <a:extLst>
                <a:ext uri="{FF2B5EF4-FFF2-40B4-BE49-F238E27FC236}">
                  <a16:creationId xmlns:a16="http://schemas.microsoft.com/office/drawing/2014/main" id="{C47ABE5C-3D4C-48C7-8B3D-26E61DCEF3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xfrm>
              <a:off x="10135246" y="3794846"/>
              <a:ext cx="4908580" cy="22564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575552</xdr:colOff>
      <xdr:row>21</xdr:row>
      <xdr:rowOff>143251</xdr:rowOff>
    </xdr:from>
    <xdr:to>
      <xdr:col>16</xdr:col>
      <xdr:colOff>0</xdr:colOff>
      <xdr:row>32</xdr:row>
      <xdr:rowOff>154022</xdr:rowOff>
    </xdr:to>
    <xdr:graphicFrame macro="">
      <xdr:nvGraphicFramePr>
        <xdr:cNvPr id="82" name="Chart 81">
          <a:extLst>
            <a:ext uri="{FF2B5EF4-FFF2-40B4-BE49-F238E27FC236}">
              <a16:creationId xmlns:a16="http://schemas.microsoft.com/office/drawing/2014/main" id="{53277CF9-20EE-478F-BE84-55FC87B5C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xdr:col>
      <xdr:colOff>575553</xdr:colOff>
      <xdr:row>9</xdr:row>
      <xdr:rowOff>55354</xdr:rowOff>
    </xdr:from>
    <xdr:to>
      <xdr:col>16</xdr:col>
      <xdr:colOff>56745</xdr:colOff>
      <xdr:row>19</xdr:row>
      <xdr:rowOff>89171</xdr:rowOff>
    </xdr:to>
    <xdr:graphicFrame macro="">
      <xdr:nvGraphicFramePr>
        <xdr:cNvPr id="83" name="Chart 82">
          <a:extLst>
            <a:ext uri="{FF2B5EF4-FFF2-40B4-BE49-F238E27FC236}">
              <a16:creationId xmlns:a16="http://schemas.microsoft.com/office/drawing/2014/main" id="{240C86A1-21AA-4754-BED6-E40A3E4A1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xdr:col>
      <xdr:colOff>453956</xdr:colOff>
      <xdr:row>8</xdr:row>
      <xdr:rowOff>105384</xdr:rowOff>
    </xdr:from>
    <xdr:to>
      <xdr:col>6</xdr:col>
      <xdr:colOff>599872</xdr:colOff>
      <xdr:row>20</xdr:row>
      <xdr:rowOff>0</xdr:rowOff>
    </xdr:to>
    <xdr:graphicFrame macro="">
      <xdr:nvGraphicFramePr>
        <xdr:cNvPr id="84" name="Chart 83">
          <a:extLst>
            <a:ext uri="{FF2B5EF4-FFF2-40B4-BE49-F238E27FC236}">
              <a16:creationId xmlns:a16="http://schemas.microsoft.com/office/drawing/2014/main" id="{660EBCED-4B23-4B45-8477-AC863B9E6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17</xdr:col>
      <xdr:colOff>220338</xdr:colOff>
      <xdr:row>7</xdr:row>
      <xdr:rowOff>77629</xdr:rowOff>
    </xdr:from>
    <xdr:to>
      <xdr:col>19</xdr:col>
      <xdr:colOff>532482</xdr:colOff>
      <xdr:row>9</xdr:row>
      <xdr:rowOff>18361</xdr:rowOff>
    </xdr:to>
    <xdr:sp macro="" textlink="">
      <xdr:nvSpPr>
        <xdr:cNvPr id="85" name="TextBox 84">
          <a:extLst>
            <a:ext uri="{FF2B5EF4-FFF2-40B4-BE49-F238E27FC236}">
              <a16:creationId xmlns:a16="http://schemas.microsoft.com/office/drawing/2014/main" id="{E9F1A31B-A666-19AB-0D8B-1169792784CD}"/>
            </a:ext>
          </a:extLst>
        </xdr:cNvPr>
        <xdr:cNvSpPr txBox="1"/>
      </xdr:nvSpPr>
      <xdr:spPr>
        <a:xfrm>
          <a:off x="10521109" y="1362930"/>
          <a:ext cx="1524000" cy="307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n>
                <a:solidFill>
                  <a:schemeClr val="bg1"/>
                </a:solidFill>
              </a:ln>
              <a:solidFill>
                <a:schemeClr val="accent4">
                  <a:lumMod val="50000"/>
                </a:schemeClr>
              </a:solidFill>
              <a:latin typeface="Arial Black" panose="020B0A04020102020204" pitchFamily="34" charset="0"/>
            </a:rPr>
            <a:t>Product 41</a:t>
          </a:r>
        </a:p>
      </xdr:txBody>
    </xdr:sp>
    <xdr:clientData/>
  </xdr:twoCellAnchor>
  <xdr:twoCellAnchor>
    <xdr:from>
      <xdr:col>21</xdr:col>
      <xdr:colOff>293783</xdr:colOff>
      <xdr:row>7</xdr:row>
      <xdr:rowOff>119349</xdr:rowOff>
    </xdr:from>
    <xdr:to>
      <xdr:col>23</xdr:col>
      <xdr:colOff>477398</xdr:colOff>
      <xdr:row>9</xdr:row>
      <xdr:rowOff>156071</xdr:rowOff>
    </xdr:to>
    <xdr:sp macro="" textlink="">
      <xdr:nvSpPr>
        <xdr:cNvPr id="86" name="TextBox 85">
          <a:extLst>
            <a:ext uri="{FF2B5EF4-FFF2-40B4-BE49-F238E27FC236}">
              <a16:creationId xmlns:a16="http://schemas.microsoft.com/office/drawing/2014/main" id="{E74F0A4F-A776-4ED1-90A1-DAA2F0A46797}"/>
            </a:ext>
          </a:extLst>
        </xdr:cNvPr>
        <xdr:cNvSpPr txBox="1"/>
      </xdr:nvSpPr>
      <xdr:spPr>
        <a:xfrm>
          <a:off x="13018265" y="1404650"/>
          <a:ext cx="1395470" cy="403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n>
                <a:solidFill>
                  <a:schemeClr val="bg1"/>
                </a:solidFill>
              </a:ln>
              <a:solidFill>
                <a:schemeClr val="accent4">
                  <a:lumMod val="50000"/>
                </a:schemeClr>
              </a:solidFill>
              <a:latin typeface="Arial Black" panose="020B0A04020102020204" pitchFamily="34" charset="0"/>
            </a:rPr>
            <a:t>Category 04</a:t>
          </a:r>
        </a:p>
      </xdr:txBody>
    </xdr:sp>
    <xdr:clientData/>
  </xdr:twoCellAnchor>
  <xdr:twoCellAnchor>
    <xdr:from>
      <xdr:col>21</xdr:col>
      <xdr:colOff>228599</xdr:colOff>
      <xdr:row>9</xdr:row>
      <xdr:rowOff>25401</xdr:rowOff>
    </xdr:from>
    <xdr:to>
      <xdr:col>23</xdr:col>
      <xdr:colOff>550332</xdr:colOff>
      <xdr:row>11</xdr:row>
      <xdr:rowOff>33866</xdr:rowOff>
    </xdr:to>
    <xdr:sp macro="" textlink="">
      <xdr:nvSpPr>
        <xdr:cNvPr id="87" name="TextBox 86">
          <a:extLst>
            <a:ext uri="{FF2B5EF4-FFF2-40B4-BE49-F238E27FC236}">
              <a16:creationId xmlns:a16="http://schemas.microsoft.com/office/drawing/2014/main" id="{6415AC3D-65B2-402A-BC7E-DDA4B95CB690}"/>
            </a:ext>
          </a:extLst>
        </xdr:cNvPr>
        <xdr:cNvSpPr txBox="1"/>
      </xdr:nvSpPr>
      <xdr:spPr>
        <a:xfrm>
          <a:off x="13030199" y="1701801"/>
          <a:ext cx="1540933" cy="380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ln>
                <a:solidFill>
                  <a:schemeClr val="bg1"/>
                </a:solidFill>
              </a:ln>
              <a:solidFill>
                <a:schemeClr val="accent4">
                  <a:lumMod val="50000"/>
                </a:schemeClr>
              </a:solidFill>
            </a:rPr>
            <a:t>Product 41</a:t>
          </a:r>
        </a:p>
      </xdr:txBody>
    </xdr:sp>
    <xdr:clientData/>
  </xdr:twoCellAnchor>
  <xdr:twoCellAnchor>
    <xdr:from>
      <xdr:col>17</xdr:col>
      <xdr:colOff>102823</xdr:colOff>
      <xdr:row>8</xdr:row>
      <xdr:rowOff>150258</xdr:rowOff>
    </xdr:from>
    <xdr:to>
      <xdr:col>19</xdr:col>
      <xdr:colOff>293782</xdr:colOff>
      <xdr:row>10</xdr:row>
      <xdr:rowOff>110168</xdr:rowOff>
    </xdr:to>
    <xdr:sp macro="" textlink="">
      <xdr:nvSpPr>
        <xdr:cNvPr id="88" name="TextBox 87">
          <a:extLst>
            <a:ext uri="{FF2B5EF4-FFF2-40B4-BE49-F238E27FC236}">
              <a16:creationId xmlns:a16="http://schemas.microsoft.com/office/drawing/2014/main" id="{791F0C89-6382-4794-B338-7AB78A61004B}"/>
            </a:ext>
          </a:extLst>
        </xdr:cNvPr>
        <xdr:cNvSpPr txBox="1"/>
      </xdr:nvSpPr>
      <xdr:spPr>
        <a:xfrm>
          <a:off x="10403594" y="1619174"/>
          <a:ext cx="1402815" cy="327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n>
                <a:solidFill>
                  <a:schemeClr val="bg1"/>
                </a:solidFill>
              </a:ln>
              <a:solidFill>
                <a:schemeClr val="accent4">
                  <a:lumMod val="50000"/>
                </a:schemeClr>
              </a:solidFill>
            </a:rPr>
            <a:t>     132       Ft</a:t>
          </a:r>
        </a:p>
      </xdr:txBody>
    </xdr:sp>
    <xdr:clientData/>
  </xdr:twoCellAnchor>
  <xdr:twoCellAnchor>
    <xdr:from>
      <xdr:col>17</xdr:col>
      <xdr:colOff>400790</xdr:colOff>
      <xdr:row>10</xdr:row>
      <xdr:rowOff>21832</xdr:rowOff>
    </xdr:from>
    <xdr:to>
      <xdr:col>19</xdr:col>
      <xdr:colOff>307655</xdr:colOff>
      <xdr:row>12</xdr:row>
      <xdr:rowOff>72630</xdr:rowOff>
    </xdr:to>
    <xdr:sp macro="" textlink="">
      <xdr:nvSpPr>
        <xdr:cNvPr id="2" name="TextBox 1">
          <a:extLst>
            <a:ext uri="{FF2B5EF4-FFF2-40B4-BE49-F238E27FC236}">
              <a16:creationId xmlns:a16="http://schemas.microsoft.com/office/drawing/2014/main" id="{CFA77EA8-1F2D-4F22-8B5D-7C7A94D90943}"/>
            </a:ext>
          </a:extLst>
        </xdr:cNvPr>
        <xdr:cNvSpPr txBox="1"/>
      </xdr:nvSpPr>
      <xdr:spPr>
        <a:xfrm>
          <a:off x="10701561" y="1857977"/>
          <a:ext cx="1118721" cy="418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n>
                <a:solidFill>
                  <a:schemeClr val="bg1"/>
                </a:solidFill>
              </a:ln>
              <a:solidFill>
                <a:schemeClr val="accent4">
                  <a:lumMod val="50000"/>
                </a:schemeClr>
              </a:solidFill>
            </a:rPr>
            <a:t>$22,9520</a:t>
          </a:r>
        </a:p>
      </xdr:txBody>
    </xdr:sp>
    <xdr:clientData/>
  </xdr:twoCellAnchor>
  <xdr:twoCellAnchor>
    <xdr:from>
      <xdr:col>21</xdr:col>
      <xdr:colOff>474134</xdr:colOff>
      <xdr:row>10</xdr:row>
      <xdr:rowOff>177802</xdr:rowOff>
    </xdr:from>
    <xdr:to>
      <xdr:col>23</xdr:col>
      <xdr:colOff>287868</xdr:colOff>
      <xdr:row>12</xdr:row>
      <xdr:rowOff>101602</xdr:rowOff>
    </xdr:to>
    <xdr:sp macro="" textlink="">
      <xdr:nvSpPr>
        <xdr:cNvPr id="9" name="TextBox 8">
          <a:extLst>
            <a:ext uri="{FF2B5EF4-FFF2-40B4-BE49-F238E27FC236}">
              <a16:creationId xmlns:a16="http://schemas.microsoft.com/office/drawing/2014/main" id="{4A79B6BF-8FE2-4AD9-B45F-D757414A0F7F}"/>
            </a:ext>
          </a:extLst>
        </xdr:cNvPr>
        <xdr:cNvSpPr txBox="1"/>
      </xdr:nvSpPr>
      <xdr:spPr>
        <a:xfrm>
          <a:off x="13275734" y="2040469"/>
          <a:ext cx="1032934"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n>
                <a:solidFill>
                  <a:schemeClr val="bg1"/>
                </a:solidFill>
              </a:ln>
              <a:solidFill>
                <a:schemeClr val="accent4">
                  <a:lumMod val="50000"/>
                </a:schemeClr>
              </a:solidFill>
            </a:rPr>
            <a:t>$22,9520</a:t>
          </a:r>
        </a:p>
      </xdr:txBody>
    </xdr:sp>
    <xdr:clientData/>
  </xdr:twoCellAnchor>
  <xdr:twoCellAnchor>
    <xdr:from>
      <xdr:col>7</xdr:col>
      <xdr:colOff>413132</xdr:colOff>
      <xdr:row>0</xdr:row>
      <xdr:rowOff>165254</xdr:rowOff>
    </xdr:from>
    <xdr:to>
      <xdr:col>13</xdr:col>
      <xdr:colOff>321325</xdr:colOff>
      <xdr:row>3</xdr:row>
      <xdr:rowOff>9181</xdr:rowOff>
    </xdr:to>
    <xdr:sp macro="" textlink="">
      <xdr:nvSpPr>
        <xdr:cNvPr id="18" name="TextBox 17">
          <a:extLst>
            <a:ext uri="{FF2B5EF4-FFF2-40B4-BE49-F238E27FC236}">
              <a16:creationId xmlns:a16="http://schemas.microsoft.com/office/drawing/2014/main" id="{E1DBDF9E-03B3-F691-0CB2-F1F5808436C5}"/>
            </a:ext>
          </a:extLst>
        </xdr:cNvPr>
        <xdr:cNvSpPr txBox="1"/>
      </xdr:nvSpPr>
      <xdr:spPr>
        <a:xfrm>
          <a:off x="4654626" y="165254"/>
          <a:ext cx="3543759" cy="394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ln>
                <a:solidFill>
                  <a:schemeClr val="bg1"/>
                </a:solidFill>
              </a:ln>
              <a:solidFill>
                <a:schemeClr val="accent4">
                  <a:lumMod val="50000"/>
                </a:schemeClr>
              </a:solidFill>
              <a:latin typeface="Arial Black" panose="020B0A04020102020204" pitchFamily="34" charset="0"/>
            </a:rPr>
            <a:t>Top </a:t>
          </a:r>
          <a:r>
            <a:rPr lang="en-US" sz="1800" b="1">
              <a:ln>
                <a:solidFill>
                  <a:schemeClr val="bg1">
                    <a:lumMod val="95000"/>
                  </a:schemeClr>
                </a:solidFill>
              </a:ln>
              <a:solidFill>
                <a:schemeClr val="accent4">
                  <a:lumMod val="50000"/>
                </a:schemeClr>
              </a:solidFill>
              <a:latin typeface="Arial Black" panose="020B0A04020102020204" pitchFamily="34" charset="0"/>
              <a:ea typeface="+mn-ea"/>
              <a:cs typeface="+mn-cs"/>
            </a:rPr>
            <a:t>Performing</a:t>
          </a:r>
          <a:r>
            <a:rPr lang="en-US" sz="1800" b="1">
              <a:ln>
                <a:solidFill>
                  <a:schemeClr val="bg1"/>
                </a:solidFill>
              </a:ln>
              <a:solidFill>
                <a:schemeClr val="accent4">
                  <a:lumMod val="50000"/>
                </a:schemeClr>
              </a:solidFill>
              <a:latin typeface="Arial Black" panose="020B0A04020102020204" pitchFamily="34" charset="0"/>
            </a:rPr>
            <a:t> Branches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Pandey" refreshedDate="45515.906184259256" createdVersion="8" refreshedVersion="8" minRefreshableVersion="3" recordCount="527" xr:uid="{009753B6-4FF8-490B-A202-BEC307B09783}">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Direct Sales"/>
        <s v="Online"/>
        <s v="Wholesaler"/>
      </sharedItems>
    </cacheField>
    <cacheField name="PAYMENT MODE" numFmtId="0">
      <sharedItems count="2">
        <s v="Cash"/>
        <s v="Online"/>
      </sharedItems>
    </cacheField>
    <cacheField name="DISCOUNT %" numFmtId="0">
      <sharedItems containsSemiMixedTypes="0" containsString="0" containsNumber="1" containsInteger="1" minValue="0" maxValue="0"/>
    </cacheField>
    <cacheField name="PRODUCT" numFmtId="0">
      <sharedItems count="44">
        <s v="Product13"/>
        <s v="Product31"/>
        <s v="Product03"/>
        <s v="Product37"/>
        <s v="Product35"/>
        <s v="Product34"/>
        <s v="Product20"/>
        <s v="Product29"/>
        <s v="Product05"/>
        <s v="Product43"/>
        <s v="Product08"/>
        <s v="Product25"/>
        <s v="Product21"/>
        <s v="Product12"/>
        <s v="Product06"/>
        <s v="Product01"/>
        <s v="Product42"/>
        <s v="Product40"/>
        <s v="Product33"/>
        <s v="Product18"/>
        <s v="Product19"/>
        <s v="Product14"/>
        <s v="Product09"/>
        <s v="Product28"/>
        <s v="Product39"/>
        <s v="Product10"/>
        <s v="Product41"/>
        <s v="Product32"/>
        <s v="Product02"/>
        <s v="Product26"/>
        <s v="Product38"/>
        <s v="Product11"/>
        <s v="Product16"/>
        <s v="Product04"/>
        <s v="Product22"/>
        <s v="Product17"/>
        <s v="Product27"/>
        <s v="Product30"/>
        <s v="Product44"/>
        <s v="Product15"/>
        <s v="Product36"/>
        <s v="Product23"/>
        <s v="Product07"/>
        <s v="Product24"/>
      </sharedItems>
    </cacheField>
    <cacheField name="CATEGORY" numFmtId="0">
      <sharedItems count="5">
        <s v="Category02"/>
        <s v="Category04"/>
        <s v="Category01"/>
        <s v="Category05"/>
        <s v="Category03"/>
      </sharedItems>
    </cacheField>
    <cacheField name="UOM" numFmtId="0">
      <sharedItems count="4">
        <s v="Kg"/>
        <s v="No."/>
        <s v="Lt"/>
        <s v="Ft"/>
      </sharedItems>
    </cacheField>
    <cacheField name="BUYING PRIZE" numFmtId="164">
      <sharedItems containsSemiMixedTypes="0" containsString="0" containsNumber="1" containsInteger="1" minValue="5" maxValue="150"/>
    </cacheField>
    <cacheField name="SELLING PRICE" numFmtId="164">
      <sharedItems containsSemiMixedTypes="0" containsString="0" containsNumber="1" minValue="6.7" maxValue="210"/>
    </cacheField>
    <cacheField name="Total Buying Price" numFmtId="164">
      <sharedItems containsSemiMixedTypes="0" containsString="0" containsNumber="1" containsInteger="1" minValue="5" maxValue="2250"/>
    </cacheField>
    <cacheField name="Total Selling Price" numFmtId="164">
      <sharedItems containsSemiMixedTypes="0" containsString="0" containsNumber="1" minValue="6.7" maxValue="3150"/>
    </cacheField>
    <cacheField name="Day" numFmtId="0">
      <sharedItems containsSemiMixedTypes="0" containsString="0" containsNumber="1" containsInteger="1" minValue="1" maxValue="31" count="31">
        <n v="2"/>
        <n v="9"/>
        <n v="11"/>
        <n v="19"/>
        <n v="20"/>
        <n v="25"/>
        <n v="28"/>
        <n v="5"/>
        <n v="6"/>
        <n v="12"/>
        <n v="23"/>
        <n v="7"/>
        <n v="16"/>
        <n v="26"/>
        <n v="31"/>
        <n v="4"/>
        <n v="18"/>
        <n v="3"/>
        <n v="27"/>
        <n v="1"/>
        <n v="13"/>
        <n v="10"/>
        <n v="22"/>
        <n v="15"/>
        <n v="14"/>
        <n v="21"/>
        <n v="17"/>
        <n v="24"/>
        <n v="8"/>
        <n v="30"/>
        <n v="29"/>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659542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2T00:00:00"/>
    <s v="P0013"/>
    <n v="6"/>
    <x v="0"/>
    <x v="0"/>
    <n v="0"/>
    <x v="0"/>
    <x v="0"/>
    <x v="0"/>
    <n v="112"/>
    <n v="122.08"/>
    <n v="672"/>
    <n v="732.48"/>
    <x v="0"/>
    <x v="0"/>
    <x v="0"/>
  </r>
  <r>
    <d v="2021-01-09T00:00:00"/>
    <s v="P0031"/>
    <n v="1"/>
    <x v="0"/>
    <x v="0"/>
    <n v="0"/>
    <x v="1"/>
    <x v="1"/>
    <x v="0"/>
    <n v="93"/>
    <n v="104.16"/>
    <n v="93"/>
    <n v="104.16"/>
    <x v="1"/>
    <x v="0"/>
    <x v="0"/>
  </r>
  <r>
    <d v="2021-01-09T00:00:00"/>
    <s v="P0003"/>
    <n v="8"/>
    <x v="0"/>
    <x v="0"/>
    <n v="0"/>
    <x v="2"/>
    <x v="2"/>
    <x v="0"/>
    <n v="71"/>
    <n v="80.94"/>
    <n v="568"/>
    <n v="647.52"/>
    <x v="1"/>
    <x v="0"/>
    <x v="0"/>
  </r>
  <r>
    <d v="2021-01-11T00:00:00"/>
    <s v="P0037"/>
    <n v="3"/>
    <x v="0"/>
    <x v="0"/>
    <n v="0"/>
    <x v="3"/>
    <x v="3"/>
    <x v="0"/>
    <n v="67"/>
    <n v="85.76"/>
    <n v="201"/>
    <n v="257.28000000000003"/>
    <x v="2"/>
    <x v="0"/>
    <x v="0"/>
  </r>
  <r>
    <d v="2021-01-19T00:00:00"/>
    <s v="P0035"/>
    <n v="6"/>
    <x v="0"/>
    <x v="0"/>
    <n v="0"/>
    <x v="4"/>
    <x v="1"/>
    <x v="1"/>
    <n v="5"/>
    <n v="6.7"/>
    <n v="30"/>
    <n v="40.200000000000003"/>
    <x v="3"/>
    <x v="0"/>
    <x v="0"/>
  </r>
  <r>
    <d v="2021-01-20T00:00:00"/>
    <s v="P0034"/>
    <n v="4"/>
    <x v="0"/>
    <x v="0"/>
    <n v="0"/>
    <x v="5"/>
    <x v="1"/>
    <x v="2"/>
    <n v="55"/>
    <n v="58.3"/>
    <n v="220"/>
    <n v="233.2"/>
    <x v="4"/>
    <x v="0"/>
    <x v="0"/>
  </r>
  <r>
    <d v="2021-01-20T00:00:00"/>
    <s v="P0020"/>
    <n v="4"/>
    <x v="0"/>
    <x v="0"/>
    <n v="0"/>
    <x v="6"/>
    <x v="4"/>
    <x v="2"/>
    <n v="61"/>
    <n v="76.25"/>
    <n v="244"/>
    <n v="305"/>
    <x v="4"/>
    <x v="0"/>
    <x v="0"/>
  </r>
  <r>
    <d v="2021-01-25T00:00:00"/>
    <s v="P0034"/>
    <n v="6"/>
    <x v="0"/>
    <x v="0"/>
    <n v="0"/>
    <x v="5"/>
    <x v="1"/>
    <x v="2"/>
    <n v="55"/>
    <n v="58.3"/>
    <n v="330"/>
    <n v="349.79999999999995"/>
    <x v="5"/>
    <x v="0"/>
    <x v="0"/>
  </r>
  <r>
    <d v="2021-01-28T00:00:00"/>
    <s v="P0029"/>
    <n v="2"/>
    <x v="0"/>
    <x v="0"/>
    <n v="0"/>
    <x v="7"/>
    <x v="1"/>
    <x v="2"/>
    <n v="47"/>
    <n v="53.11"/>
    <n v="94"/>
    <n v="106.22"/>
    <x v="6"/>
    <x v="0"/>
    <x v="0"/>
  </r>
  <r>
    <d v="2021-02-05T00:00:00"/>
    <s v="P0005"/>
    <n v="1"/>
    <x v="0"/>
    <x v="0"/>
    <n v="0"/>
    <x v="8"/>
    <x v="2"/>
    <x v="3"/>
    <n v="133"/>
    <n v="155.61000000000001"/>
    <n v="133"/>
    <n v="155.61000000000001"/>
    <x v="7"/>
    <x v="1"/>
    <x v="0"/>
  </r>
  <r>
    <d v="2021-02-05T00:00:00"/>
    <s v="P0043"/>
    <n v="9"/>
    <x v="0"/>
    <x v="0"/>
    <n v="0"/>
    <x v="9"/>
    <x v="3"/>
    <x v="0"/>
    <n v="67"/>
    <n v="83.08"/>
    <n v="603"/>
    <n v="747.72"/>
    <x v="7"/>
    <x v="1"/>
    <x v="0"/>
  </r>
  <r>
    <d v="2021-02-06T00:00:00"/>
    <s v="P0035"/>
    <n v="1"/>
    <x v="0"/>
    <x v="0"/>
    <n v="0"/>
    <x v="4"/>
    <x v="1"/>
    <x v="1"/>
    <n v="5"/>
    <n v="6.7"/>
    <n v="5"/>
    <n v="6.7"/>
    <x v="8"/>
    <x v="1"/>
    <x v="0"/>
  </r>
  <r>
    <d v="2021-02-12T00:00:00"/>
    <s v="P0008"/>
    <n v="7"/>
    <x v="0"/>
    <x v="0"/>
    <n v="0"/>
    <x v="10"/>
    <x v="2"/>
    <x v="0"/>
    <n v="83"/>
    <n v="94.62"/>
    <n v="581"/>
    <n v="662.34"/>
    <x v="9"/>
    <x v="1"/>
    <x v="0"/>
  </r>
  <r>
    <d v="2021-02-23T00:00:00"/>
    <s v="P0025"/>
    <n v="3"/>
    <x v="0"/>
    <x v="0"/>
    <n v="0"/>
    <x v="11"/>
    <x v="4"/>
    <x v="1"/>
    <n v="7"/>
    <n v="8.33"/>
    <n v="21"/>
    <n v="24.990000000000002"/>
    <x v="10"/>
    <x v="1"/>
    <x v="0"/>
  </r>
  <r>
    <d v="2021-03-07T00:00:00"/>
    <s v="P0021"/>
    <n v="9"/>
    <x v="0"/>
    <x v="0"/>
    <n v="0"/>
    <x v="12"/>
    <x v="4"/>
    <x v="3"/>
    <n v="126"/>
    <n v="162.54"/>
    <n v="1134"/>
    <n v="1462.86"/>
    <x v="11"/>
    <x v="2"/>
    <x v="0"/>
  </r>
  <r>
    <d v="2021-03-11T00:00:00"/>
    <s v="P0025"/>
    <n v="11"/>
    <x v="0"/>
    <x v="0"/>
    <n v="0"/>
    <x v="11"/>
    <x v="4"/>
    <x v="1"/>
    <n v="7"/>
    <n v="8.33"/>
    <n v="77"/>
    <n v="91.63"/>
    <x v="2"/>
    <x v="2"/>
    <x v="0"/>
  </r>
  <r>
    <d v="2021-03-16T00:00:00"/>
    <s v="P0012"/>
    <n v="14"/>
    <x v="0"/>
    <x v="0"/>
    <n v="0"/>
    <x v="13"/>
    <x v="0"/>
    <x v="0"/>
    <n v="73"/>
    <n v="94.17"/>
    <n v="1022"/>
    <n v="1318.38"/>
    <x v="12"/>
    <x v="2"/>
    <x v="0"/>
  </r>
  <r>
    <d v="2021-03-25T00:00:00"/>
    <s v="P0006"/>
    <n v="4"/>
    <x v="0"/>
    <x v="0"/>
    <n v="0"/>
    <x v="14"/>
    <x v="2"/>
    <x v="0"/>
    <n v="75"/>
    <n v="85.5"/>
    <n v="300"/>
    <n v="342"/>
    <x v="5"/>
    <x v="2"/>
    <x v="0"/>
  </r>
  <r>
    <d v="2021-03-25T00:00:00"/>
    <s v="P0029"/>
    <n v="8"/>
    <x v="0"/>
    <x v="0"/>
    <n v="0"/>
    <x v="7"/>
    <x v="1"/>
    <x v="2"/>
    <n v="47"/>
    <n v="53.11"/>
    <n v="376"/>
    <n v="424.88"/>
    <x v="5"/>
    <x v="2"/>
    <x v="0"/>
  </r>
  <r>
    <d v="2021-03-26T00:00:00"/>
    <s v="P0001"/>
    <n v="4"/>
    <x v="0"/>
    <x v="0"/>
    <n v="0"/>
    <x v="15"/>
    <x v="2"/>
    <x v="0"/>
    <n v="98"/>
    <n v="103.88"/>
    <n v="392"/>
    <n v="415.52"/>
    <x v="13"/>
    <x v="2"/>
    <x v="0"/>
  </r>
  <r>
    <d v="2021-03-26T00:00:00"/>
    <s v="P0042"/>
    <n v="1"/>
    <x v="0"/>
    <x v="0"/>
    <n v="0"/>
    <x v="16"/>
    <x v="3"/>
    <x v="3"/>
    <n v="120"/>
    <n v="162"/>
    <n v="120"/>
    <n v="162"/>
    <x v="13"/>
    <x v="2"/>
    <x v="0"/>
  </r>
  <r>
    <d v="2021-03-31T00:00:00"/>
    <s v="P0042"/>
    <n v="3"/>
    <x v="0"/>
    <x v="0"/>
    <n v="0"/>
    <x v="16"/>
    <x v="3"/>
    <x v="3"/>
    <n v="120"/>
    <n v="162"/>
    <n v="360"/>
    <n v="486"/>
    <x v="14"/>
    <x v="2"/>
    <x v="0"/>
  </r>
  <r>
    <d v="2021-04-04T00:00:00"/>
    <s v="P0040"/>
    <n v="4"/>
    <x v="0"/>
    <x v="0"/>
    <n v="0"/>
    <x v="17"/>
    <x v="3"/>
    <x v="0"/>
    <n v="90"/>
    <n v="115.2"/>
    <n v="360"/>
    <n v="460.8"/>
    <x v="15"/>
    <x v="3"/>
    <x v="0"/>
  </r>
  <r>
    <d v="2021-04-12T00:00:00"/>
    <s v="P0037"/>
    <n v="3"/>
    <x v="0"/>
    <x v="0"/>
    <n v="0"/>
    <x v="3"/>
    <x v="3"/>
    <x v="0"/>
    <n v="67"/>
    <n v="85.76"/>
    <n v="201"/>
    <n v="257.28000000000003"/>
    <x v="9"/>
    <x v="3"/>
    <x v="0"/>
  </r>
  <r>
    <d v="2021-04-12T00:00:00"/>
    <s v="P0033"/>
    <n v="13"/>
    <x v="0"/>
    <x v="0"/>
    <n v="0"/>
    <x v="18"/>
    <x v="1"/>
    <x v="0"/>
    <n v="95"/>
    <n v="119.7"/>
    <n v="1235"/>
    <n v="1556.1000000000001"/>
    <x v="9"/>
    <x v="3"/>
    <x v="0"/>
  </r>
  <r>
    <d v="2021-04-16T00:00:00"/>
    <s v="P0018"/>
    <n v="15"/>
    <x v="0"/>
    <x v="0"/>
    <n v="0"/>
    <x v="19"/>
    <x v="0"/>
    <x v="1"/>
    <n v="37"/>
    <n v="49.21"/>
    <n v="555"/>
    <n v="738.15"/>
    <x v="12"/>
    <x v="3"/>
    <x v="0"/>
  </r>
  <r>
    <d v="2021-04-18T00:00:00"/>
    <s v="P0019"/>
    <n v="13"/>
    <x v="0"/>
    <x v="0"/>
    <n v="0"/>
    <x v="20"/>
    <x v="0"/>
    <x v="3"/>
    <n v="150"/>
    <n v="210"/>
    <n v="1950"/>
    <n v="2730"/>
    <x v="16"/>
    <x v="3"/>
    <x v="0"/>
  </r>
  <r>
    <d v="2021-05-04T00:00:00"/>
    <s v="P0014"/>
    <n v="4"/>
    <x v="0"/>
    <x v="0"/>
    <n v="0"/>
    <x v="21"/>
    <x v="0"/>
    <x v="0"/>
    <n v="112"/>
    <n v="146.72"/>
    <n v="448"/>
    <n v="586.88"/>
    <x v="15"/>
    <x v="4"/>
    <x v="0"/>
  </r>
  <r>
    <d v="2021-05-05T00:00:00"/>
    <s v="P0009"/>
    <n v="13"/>
    <x v="0"/>
    <x v="0"/>
    <n v="0"/>
    <x v="22"/>
    <x v="2"/>
    <x v="1"/>
    <n v="6"/>
    <n v="7.8599999999999994"/>
    <n v="78"/>
    <n v="102.17999999999999"/>
    <x v="7"/>
    <x v="4"/>
    <x v="0"/>
  </r>
  <r>
    <d v="2021-05-07T00:00:00"/>
    <s v="P0018"/>
    <n v="1"/>
    <x v="0"/>
    <x v="0"/>
    <n v="0"/>
    <x v="19"/>
    <x v="0"/>
    <x v="1"/>
    <n v="37"/>
    <n v="49.21"/>
    <n v="37"/>
    <n v="49.21"/>
    <x v="11"/>
    <x v="4"/>
    <x v="0"/>
  </r>
  <r>
    <d v="2021-05-09T00:00:00"/>
    <s v="P0028"/>
    <n v="8"/>
    <x v="0"/>
    <x v="0"/>
    <n v="0"/>
    <x v="23"/>
    <x v="1"/>
    <x v="1"/>
    <n v="37"/>
    <n v="41.81"/>
    <n v="296"/>
    <n v="334.48"/>
    <x v="1"/>
    <x v="4"/>
    <x v="0"/>
  </r>
  <r>
    <d v="2021-06-03T00:00:00"/>
    <s v="P0021"/>
    <n v="10"/>
    <x v="0"/>
    <x v="0"/>
    <n v="0"/>
    <x v="12"/>
    <x v="4"/>
    <x v="3"/>
    <n v="126"/>
    <n v="162.54"/>
    <n v="1260"/>
    <n v="1625.3999999999999"/>
    <x v="17"/>
    <x v="5"/>
    <x v="0"/>
  </r>
  <r>
    <d v="2021-06-16T00:00:00"/>
    <s v="P0039"/>
    <n v="11"/>
    <x v="0"/>
    <x v="0"/>
    <n v="0"/>
    <x v="24"/>
    <x v="3"/>
    <x v="1"/>
    <n v="37"/>
    <n v="42.55"/>
    <n v="407"/>
    <n v="468.04999999999995"/>
    <x v="12"/>
    <x v="5"/>
    <x v="0"/>
  </r>
  <r>
    <d v="2021-06-18T00:00:00"/>
    <s v="P0025"/>
    <n v="13"/>
    <x v="0"/>
    <x v="0"/>
    <n v="0"/>
    <x v="11"/>
    <x v="4"/>
    <x v="1"/>
    <n v="7"/>
    <n v="8.33"/>
    <n v="91"/>
    <n v="108.29"/>
    <x v="16"/>
    <x v="5"/>
    <x v="0"/>
  </r>
  <r>
    <d v="2021-06-27T00:00:00"/>
    <s v="P0005"/>
    <n v="11"/>
    <x v="0"/>
    <x v="0"/>
    <n v="0"/>
    <x v="8"/>
    <x v="2"/>
    <x v="3"/>
    <n v="133"/>
    <n v="155.61000000000001"/>
    <n v="1463"/>
    <n v="1711.71"/>
    <x v="18"/>
    <x v="5"/>
    <x v="0"/>
  </r>
  <r>
    <d v="2021-07-01T00:00:00"/>
    <s v="P0005"/>
    <n v="11"/>
    <x v="0"/>
    <x v="0"/>
    <n v="0"/>
    <x v="8"/>
    <x v="2"/>
    <x v="3"/>
    <n v="133"/>
    <n v="155.61000000000001"/>
    <n v="1463"/>
    <n v="1711.71"/>
    <x v="19"/>
    <x v="6"/>
    <x v="0"/>
  </r>
  <r>
    <d v="2021-07-02T00:00:00"/>
    <s v="P0010"/>
    <n v="11"/>
    <x v="0"/>
    <x v="0"/>
    <n v="0"/>
    <x v="25"/>
    <x v="0"/>
    <x v="3"/>
    <n v="148"/>
    <n v="164.28"/>
    <n v="1628"/>
    <n v="1807.08"/>
    <x v="0"/>
    <x v="6"/>
    <x v="0"/>
  </r>
  <r>
    <d v="2021-07-06T00:00:00"/>
    <s v="P0041"/>
    <n v="15"/>
    <x v="0"/>
    <x v="0"/>
    <n v="0"/>
    <x v="26"/>
    <x v="3"/>
    <x v="3"/>
    <n v="138"/>
    <n v="173.88"/>
    <n v="2070"/>
    <n v="2608.1999999999998"/>
    <x v="8"/>
    <x v="6"/>
    <x v="0"/>
  </r>
  <r>
    <d v="2021-07-13T00:00:00"/>
    <s v="P0019"/>
    <n v="1"/>
    <x v="0"/>
    <x v="0"/>
    <n v="0"/>
    <x v="20"/>
    <x v="0"/>
    <x v="3"/>
    <n v="150"/>
    <n v="210"/>
    <n v="150"/>
    <n v="210"/>
    <x v="20"/>
    <x v="6"/>
    <x v="0"/>
  </r>
  <r>
    <d v="2021-08-01T00:00:00"/>
    <s v="P0001"/>
    <n v="11"/>
    <x v="0"/>
    <x v="0"/>
    <n v="0"/>
    <x v="15"/>
    <x v="2"/>
    <x v="0"/>
    <n v="98"/>
    <n v="103.88"/>
    <n v="1078"/>
    <n v="1142.6799999999998"/>
    <x v="19"/>
    <x v="7"/>
    <x v="0"/>
  </r>
  <r>
    <d v="2021-08-05T00:00:00"/>
    <s v="P0028"/>
    <n v="14"/>
    <x v="0"/>
    <x v="0"/>
    <n v="0"/>
    <x v="23"/>
    <x v="1"/>
    <x v="1"/>
    <n v="37"/>
    <n v="41.81"/>
    <n v="518"/>
    <n v="585.34"/>
    <x v="7"/>
    <x v="7"/>
    <x v="0"/>
  </r>
  <r>
    <d v="2021-08-10T00:00:00"/>
    <s v="P0006"/>
    <n v="6"/>
    <x v="0"/>
    <x v="0"/>
    <n v="0"/>
    <x v="14"/>
    <x v="2"/>
    <x v="0"/>
    <n v="75"/>
    <n v="85.5"/>
    <n v="450"/>
    <n v="513"/>
    <x v="21"/>
    <x v="7"/>
    <x v="0"/>
  </r>
  <r>
    <d v="2021-08-20T00:00:00"/>
    <s v="P0020"/>
    <n v="15"/>
    <x v="0"/>
    <x v="0"/>
    <n v="0"/>
    <x v="6"/>
    <x v="4"/>
    <x v="2"/>
    <n v="61"/>
    <n v="76.25"/>
    <n v="915"/>
    <n v="1143.75"/>
    <x v="4"/>
    <x v="7"/>
    <x v="0"/>
  </r>
  <r>
    <d v="2021-09-05T00:00:00"/>
    <s v="P0032"/>
    <n v="1"/>
    <x v="0"/>
    <x v="0"/>
    <n v="0"/>
    <x v="27"/>
    <x v="1"/>
    <x v="0"/>
    <n v="89"/>
    <n v="117.48"/>
    <n v="89"/>
    <n v="117.48"/>
    <x v="7"/>
    <x v="8"/>
    <x v="0"/>
  </r>
  <r>
    <d v="2021-09-13T00:00:00"/>
    <s v="P0041"/>
    <n v="7"/>
    <x v="0"/>
    <x v="0"/>
    <n v="0"/>
    <x v="26"/>
    <x v="3"/>
    <x v="3"/>
    <n v="138"/>
    <n v="173.88"/>
    <n v="966"/>
    <n v="1217.1599999999999"/>
    <x v="20"/>
    <x v="8"/>
    <x v="0"/>
  </r>
  <r>
    <d v="2021-09-22T00:00:00"/>
    <s v="P0002"/>
    <n v="4"/>
    <x v="0"/>
    <x v="0"/>
    <n v="0"/>
    <x v="28"/>
    <x v="2"/>
    <x v="0"/>
    <n v="105"/>
    <n v="142.80000000000001"/>
    <n v="420"/>
    <n v="571.20000000000005"/>
    <x v="22"/>
    <x v="8"/>
    <x v="0"/>
  </r>
  <r>
    <d v="2021-09-23T00:00:00"/>
    <s v="P0018"/>
    <n v="12"/>
    <x v="0"/>
    <x v="0"/>
    <n v="0"/>
    <x v="19"/>
    <x v="0"/>
    <x v="1"/>
    <n v="37"/>
    <n v="49.21"/>
    <n v="444"/>
    <n v="590.52"/>
    <x v="10"/>
    <x v="8"/>
    <x v="0"/>
  </r>
  <r>
    <d v="2021-09-27T00:00:00"/>
    <s v="P0034"/>
    <n v="1"/>
    <x v="0"/>
    <x v="0"/>
    <n v="0"/>
    <x v="5"/>
    <x v="1"/>
    <x v="2"/>
    <n v="55"/>
    <n v="58.3"/>
    <n v="55"/>
    <n v="58.3"/>
    <x v="18"/>
    <x v="8"/>
    <x v="0"/>
  </r>
  <r>
    <d v="2021-10-07T00:00:00"/>
    <s v="P0026"/>
    <n v="6"/>
    <x v="0"/>
    <x v="0"/>
    <n v="0"/>
    <x v="29"/>
    <x v="1"/>
    <x v="1"/>
    <n v="18"/>
    <n v="24.66"/>
    <n v="108"/>
    <n v="147.96"/>
    <x v="11"/>
    <x v="9"/>
    <x v="0"/>
  </r>
  <r>
    <d v="2021-10-09T00:00:00"/>
    <s v="P0038"/>
    <n v="5"/>
    <x v="0"/>
    <x v="0"/>
    <n v="0"/>
    <x v="30"/>
    <x v="3"/>
    <x v="0"/>
    <n v="72"/>
    <n v="79.92"/>
    <n v="360"/>
    <n v="399.6"/>
    <x v="1"/>
    <x v="9"/>
    <x v="0"/>
  </r>
  <r>
    <d v="2021-10-10T00:00:00"/>
    <s v="P0035"/>
    <n v="14"/>
    <x v="0"/>
    <x v="0"/>
    <n v="0"/>
    <x v="4"/>
    <x v="1"/>
    <x v="1"/>
    <n v="5"/>
    <n v="6.7"/>
    <n v="70"/>
    <n v="93.8"/>
    <x v="21"/>
    <x v="9"/>
    <x v="0"/>
  </r>
  <r>
    <d v="2021-10-11T00:00:00"/>
    <s v="P0011"/>
    <n v="15"/>
    <x v="0"/>
    <x v="0"/>
    <n v="0"/>
    <x v="31"/>
    <x v="0"/>
    <x v="2"/>
    <n v="44"/>
    <n v="48.4"/>
    <n v="660"/>
    <n v="726"/>
    <x v="2"/>
    <x v="9"/>
    <x v="0"/>
  </r>
  <r>
    <d v="2021-10-22T00:00:00"/>
    <s v="P0011"/>
    <n v="7"/>
    <x v="0"/>
    <x v="0"/>
    <n v="0"/>
    <x v="31"/>
    <x v="0"/>
    <x v="2"/>
    <n v="44"/>
    <n v="48.4"/>
    <n v="308"/>
    <n v="338.8"/>
    <x v="22"/>
    <x v="9"/>
    <x v="0"/>
  </r>
  <r>
    <d v="2021-10-22T00:00:00"/>
    <s v="P0009"/>
    <n v="1"/>
    <x v="0"/>
    <x v="0"/>
    <n v="0"/>
    <x v="22"/>
    <x v="2"/>
    <x v="1"/>
    <n v="6"/>
    <n v="7.8599999999999994"/>
    <n v="6"/>
    <n v="7.8599999999999994"/>
    <x v="22"/>
    <x v="9"/>
    <x v="0"/>
  </r>
  <r>
    <d v="2021-10-28T00:00:00"/>
    <s v="P0008"/>
    <n v="1"/>
    <x v="0"/>
    <x v="0"/>
    <n v="0"/>
    <x v="10"/>
    <x v="2"/>
    <x v="0"/>
    <n v="83"/>
    <n v="94.62"/>
    <n v="83"/>
    <n v="94.62"/>
    <x v="6"/>
    <x v="9"/>
    <x v="0"/>
  </r>
  <r>
    <d v="2021-11-03T00:00:00"/>
    <s v="P0013"/>
    <n v="12"/>
    <x v="0"/>
    <x v="0"/>
    <n v="0"/>
    <x v="0"/>
    <x v="0"/>
    <x v="0"/>
    <n v="112"/>
    <n v="122.08"/>
    <n v="1344"/>
    <n v="1464.96"/>
    <x v="17"/>
    <x v="10"/>
    <x v="0"/>
  </r>
  <r>
    <d v="2021-11-28T00:00:00"/>
    <s v="P0040"/>
    <n v="2"/>
    <x v="0"/>
    <x v="0"/>
    <n v="0"/>
    <x v="17"/>
    <x v="3"/>
    <x v="0"/>
    <n v="90"/>
    <n v="115.2"/>
    <n v="180"/>
    <n v="230.4"/>
    <x v="6"/>
    <x v="10"/>
    <x v="0"/>
  </r>
  <r>
    <d v="2021-12-02T00:00:00"/>
    <s v="P0016"/>
    <n v="10"/>
    <x v="0"/>
    <x v="0"/>
    <n v="0"/>
    <x v="32"/>
    <x v="0"/>
    <x v="1"/>
    <n v="13"/>
    <n v="16.64"/>
    <n v="130"/>
    <n v="166.4"/>
    <x v="0"/>
    <x v="11"/>
    <x v="0"/>
  </r>
  <r>
    <d v="2021-12-05T00:00:00"/>
    <s v="P0004"/>
    <n v="15"/>
    <x v="0"/>
    <x v="0"/>
    <n v="0"/>
    <x v="33"/>
    <x v="2"/>
    <x v="2"/>
    <n v="44"/>
    <n v="48.84"/>
    <n v="660"/>
    <n v="732.6"/>
    <x v="7"/>
    <x v="11"/>
    <x v="0"/>
  </r>
  <r>
    <d v="2021-12-18T00:00:00"/>
    <s v="P0003"/>
    <n v="2"/>
    <x v="0"/>
    <x v="0"/>
    <n v="0"/>
    <x v="2"/>
    <x v="2"/>
    <x v="0"/>
    <n v="71"/>
    <n v="80.94"/>
    <n v="142"/>
    <n v="161.88"/>
    <x v="16"/>
    <x v="11"/>
    <x v="0"/>
  </r>
  <r>
    <d v="2021-12-27T00:00:00"/>
    <s v="P0029"/>
    <n v="14"/>
    <x v="0"/>
    <x v="0"/>
    <n v="0"/>
    <x v="7"/>
    <x v="1"/>
    <x v="2"/>
    <n v="47"/>
    <n v="53.11"/>
    <n v="658"/>
    <n v="743.54"/>
    <x v="18"/>
    <x v="11"/>
    <x v="0"/>
  </r>
  <r>
    <d v="2021-12-28T00:00:00"/>
    <s v="P0029"/>
    <n v="6"/>
    <x v="0"/>
    <x v="0"/>
    <n v="0"/>
    <x v="7"/>
    <x v="1"/>
    <x v="2"/>
    <n v="47"/>
    <n v="53.11"/>
    <n v="282"/>
    <n v="318.65999999999997"/>
    <x v="6"/>
    <x v="11"/>
    <x v="0"/>
  </r>
  <r>
    <d v="2022-01-02T00:00:00"/>
    <s v="P0010"/>
    <n v="7"/>
    <x v="0"/>
    <x v="0"/>
    <n v="0"/>
    <x v="25"/>
    <x v="0"/>
    <x v="3"/>
    <n v="148"/>
    <n v="164.28"/>
    <n v="1036"/>
    <n v="1149.96"/>
    <x v="0"/>
    <x v="0"/>
    <x v="1"/>
  </r>
  <r>
    <d v="2022-01-02T00:00:00"/>
    <s v="P0033"/>
    <n v="1"/>
    <x v="0"/>
    <x v="0"/>
    <n v="0"/>
    <x v="18"/>
    <x v="1"/>
    <x v="0"/>
    <n v="95"/>
    <n v="119.7"/>
    <n v="95"/>
    <n v="119.7"/>
    <x v="0"/>
    <x v="0"/>
    <x v="1"/>
  </r>
  <r>
    <d v="2022-01-03T00:00:00"/>
    <s v="P0043"/>
    <n v="9"/>
    <x v="0"/>
    <x v="0"/>
    <n v="0"/>
    <x v="9"/>
    <x v="3"/>
    <x v="0"/>
    <n v="67"/>
    <n v="83.08"/>
    <n v="603"/>
    <n v="747.72"/>
    <x v="17"/>
    <x v="0"/>
    <x v="1"/>
  </r>
  <r>
    <d v="2022-01-15T00:00:00"/>
    <s v="P0022"/>
    <n v="10"/>
    <x v="0"/>
    <x v="0"/>
    <n v="0"/>
    <x v="34"/>
    <x v="4"/>
    <x v="3"/>
    <n v="121"/>
    <n v="141.57"/>
    <n v="1210"/>
    <n v="1415.6999999999998"/>
    <x v="23"/>
    <x v="0"/>
    <x v="1"/>
  </r>
  <r>
    <d v="2022-01-20T00:00:00"/>
    <s v="P0021"/>
    <n v="2"/>
    <x v="0"/>
    <x v="0"/>
    <n v="0"/>
    <x v="12"/>
    <x v="4"/>
    <x v="3"/>
    <n v="126"/>
    <n v="162.54"/>
    <n v="252"/>
    <n v="325.08"/>
    <x v="4"/>
    <x v="0"/>
    <x v="1"/>
  </r>
  <r>
    <d v="2022-01-25T00:00:00"/>
    <s v="P0017"/>
    <n v="14"/>
    <x v="0"/>
    <x v="0"/>
    <n v="0"/>
    <x v="35"/>
    <x v="0"/>
    <x v="3"/>
    <n v="134"/>
    <n v="156.78"/>
    <n v="1876"/>
    <n v="2194.92"/>
    <x v="5"/>
    <x v="0"/>
    <x v="1"/>
  </r>
  <r>
    <d v="2022-01-31T00:00:00"/>
    <s v="P0041"/>
    <n v="9"/>
    <x v="0"/>
    <x v="0"/>
    <n v="0"/>
    <x v="26"/>
    <x v="3"/>
    <x v="3"/>
    <n v="138"/>
    <n v="173.88"/>
    <n v="1242"/>
    <n v="1564.92"/>
    <x v="14"/>
    <x v="0"/>
    <x v="1"/>
  </r>
  <r>
    <d v="2022-02-01T00:00:00"/>
    <s v="P0005"/>
    <n v="9"/>
    <x v="0"/>
    <x v="0"/>
    <n v="0"/>
    <x v="8"/>
    <x v="2"/>
    <x v="3"/>
    <n v="133"/>
    <n v="155.61000000000001"/>
    <n v="1197"/>
    <n v="1400.4900000000002"/>
    <x v="19"/>
    <x v="1"/>
    <x v="1"/>
  </r>
  <r>
    <d v="2022-02-05T00:00:00"/>
    <s v="P0018"/>
    <n v="6"/>
    <x v="0"/>
    <x v="0"/>
    <n v="0"/>
    <x v="19"/>
    <x v="0"/>
    <x v="1"/>
    <n v="37"/>
    <n v="49.21"/>
    <n v="222"/>
    <n v="295.26"/>
    <x v="7"/>
    <x v="1"/>
    <x v="1"/>
  </r>
  <r>
    <d v="2022-02-06T00:00:00"/>
    <s v="P0002"/>
    <n v="6"/>
    <x v="0"/>
    <x v="0"/>
    <n v="0"/>
    <x v="28"/>
    <x v="2"/>
    <x v="0"/>
    <n v="105"/>
    <n v="142.80000000000001"/>
    <n v="630"/>
    <n v="856.80000000000007"/>
    <x v="8"/>
    <x v="1"/>
    <x v="1"/>
  </r>
  <r>
    <d v="2022-02-12T00:00:00"/>
    <s v="P0010"/>
    <n v="13"/>
    <x v="0"/>
    <x v="0"/>
    <n v="0"/>
    <x v="25"/>
    <x v="0"/>
    <x v="3"/>
    <n v="148"/>
    <n v="164.28"/>
    <n v="1924"/>
    <n v="2135.64"/>
    <x v="9"/>
    <x v="1"/>
    <x v="1"/>
  </r>
  <r>
    <d v="2022-02-14T00:00:00"/>
    <s v="P0028"/>
    <n v="3"/>
    <x v="0"/>
    <x v="0"/>
    <n v="0"/>
    <x v="23"/>
    <x v="1"/>
    <x v="1"/>
    <n v="37"/>
    <n v="41.81"/>
    <n v="111"/>
    <n v="125.43"/>
    <x v="24"/>
    <x v="1"/>
    <x v="1"/>
  </r>
  <r>
    <d v="2022-02-20T00:00:00"/>
    <s v="P0012"/>
    <n v="6"/>
    <x v="0"/>
    <x v="0"/>
    <n v="0"/>
    <x v="13"/>
    <x v="0"/>
    <x v="0"/>
    <n v="73"/>
    <n v="94.17"/>
    <n v="438"/>
    <n v="565.02"/>
    <x v="4"/>
    <x v="1"/>
    <x v="1"/>
  </r>
  <r>
    <d v="2022-02-27T00:00:00"/>
    <s v="P0012"/>
    <n v="7"/>
    <x v="0"/>
    <x v="0"/>
    <n v="0"/>
    <x v="13"/>
    <x v="0"/>
    <x v="0"/>
    <n v="73"/>
    <n v="94.17"/>
    <n v="511"/>
    <n v="659.19"/>
    <x v="18"/>
    <x v="1"/>
    <x v="1"/>
  </r>
  <r>
    <d v="2022-02-28T00:00:00"/>
    <s v="P0037"/>
    <n v="15"/>
    <x v="0"/>
    <x v="0"/>
    <n v="0"/>
    <x v="3"/>
    <x v="3"/>
    <x v="0"/>
    <n v="67"/>
    <n v="85.76"/>
    <n v="1005"/>
    <n v="1286.4000000000001"/>
    <x v="6"/>
    <x v="1"/>
    <x v="1"/>
  </r>
  <r>
    <d v="2022-03-06T00:00:00"/>
    <s v="P0004"/>
    <n v="2"/>
    <x v="0"/>
    <x v="0"/>
    <n v="0"/>
    <x v="33"/>
    <x v="2"/>
    <x v="2"/>
    <n v="44"/>
    <n v="48.84"/>
    <n v="88"/>
    <n v="97.68"/>
    <x v="8"/>
    <x v="2"/>
    <x v="1"/>
  </r>
  <r>
    <d v="2022-03-07T00:00:00"/>
    <s v="P0003"/>
    <n v="1"/>
    <x v="0"/>
    <x v="0"/>
    <n v="0"/>
    <x v="2"/>
    <x v="2"/>
    <x v="0"/>
    <n v="71"/>
    <n v="80.94"/>
    <n v="71"/>
    <n v="80.94"/>
    <x v="11"/>
    <x v="2"/>
    <x v="1"/>
  </r>
  <r>
    <d v="2022-03-14T00:00:00"/>
    <s v="P0016"/>
    <n v="2"/>
    <x v="0"/>
    <x v="0"/>
    <n v="0"/>
    <x v="32"/>
    <x v="0"/>
    <x v="1"/>
    <n v="13"/>
    <n v="16.64"/>
    <n v="26"/>
    <n v="33.28"/>
    <x v="24"/>
    <x v="2"/>
    <x v="1"/>
  </r>
  <r>
    <d v="2022-03-18T00:00:00"/>
    <s v="P0027"/>
    <n v="10"/>
    <x v="0"/>
    <x v="0"/>
    <n v="0"/>
    <x v="36"/>
    <x v="1"/>
    <x v="2"/>
    <n v="48"/>
    <n v="57.120000000000005"/>
    <n v="480"/>
    <n v="571.20000000000005"/>
    <x v="16"/>
    <x v="2"/>
    <x v="1"/>
  </r>
  <r>
    <d v="2022-03-23T00:00:00"/>
    <s v="P0032"/>
    <n v="9"/>
    <x v="0"/>
    <x v="0"/>
    <n v="0"/>
    <x v="27"/>
    <x v="1"/>
    <x v="0"/>
    <n v="89"/>
    <n v="117.48"/>
    <n v="801"/>
    <n v="1057.32"/>
    <x v="10"/>
    <x v="2"/>
    <x v="1"/>
  </r>
  <r>
    <d v="2022-04-02T00:00:00"/>
    <s v="P0002"/>
    <n v="3"/>
    <x v="0"/>
    <x v="0"/>
    <n v="0"/>
    <x v="28"/>
    <x v="2"/>
    <x v="0"/>
    <n v="105"/>
    <n v="142.80000000000001"/>
    <n v="315"/>
    <n v="428.40000000000003"/>
    <x v="0"/>
    <x v="3"/>
    <x v="1"/>
  </r>
  <r>
    <d v="2022-04-18T00:00:00"/>
    <s v="P0041"/>
    <n v="9"/>
    <x v="0"/>
    <x v="0"/>
    <n v="0"/>
    <x v="26"/>
    <x v="3"/>
    <x v="3"/>
    <n v="138"/>
    <n v="173.88"/>
    <n v="1242"/>
    <n v="1564.92"/>
    <x v="16"/>
    <x v="3"/>
    <x v="1"/>
  </r>
  <r>
    <d v="2022-04-21T00:00:00"/>
    <s v="P0030"/>
    <n v="2"/>
    <x v="0"/>
    <x v="0"/>
    <n v="0"/>
    <x v="37"/>
    <x v="1"/>
    <x v="3"/>
    <n v="148"/>
    <n v="201.28"/>
    <n v="296"/>
    <n v="402.56"/>
    <x v="25"/>
    <x v="3"/>
    <x v="1"/>
  </r>
  <r>
    <d v="2022-04-25T00:00:00"/>
    <s v="P0004"/>
    <n v="9"/>
    <x v="0"/>
    <x v="0"/>
    <n v="0"/>
    <x v="33"/>
    <x v="2"/>
    <x v="2"/>
    <n v="44"/>
    <n v="48.84"/>
    <n v="396"/>
    <n v="439.56000000000006"/>
    <x v="5"/>
    <x v="3"/>
    <x v="1"/>
  </r>
  <r>
    <d v="2022-04-26T00:00:00"/>
    <s v="P0027"/>
    <n v="2"/>
    <x v="0"/>
    <x v="0"/>
    <n v="0"/>
    <x v="36"/>
    <x v="1"/>
    <x v="2"/>
    <n v="48"/>
    <n v="57.120000000000005"/>
    <n v="96"/>
    <n v="114.24000000000001"/>
    <x v="13"/>
    <x v="3"/>
    <x v="1"/>
  </r>
  <r>
    <d v="2022-04-28T00:00:00"/>
    <s v="P0014"/>
    <n v="14"/>
    <x v="0"/>
    <x v="0"/>
    <n v="0"/>
    <x v="21"/>
    <x v="0"/>
    <x v="0"/>
    <n v="112"/>
    <n v="146.72"/>
    <n v="1568"/>
    <n v="2054.08"/>
    <x v="6"/>
    <x v="3"/>
    <x v="1"/>
  </r>
  <r>
    <d v="2022-05-14T00:00:00"/>
    <s v="P0008"/>
    <n v="14"/>
    <x v="0"/>
    <x v="0"/>
    <n v="0"/>
    <x v="10"/>
    <x v="2"/>
    <x v="0"/>
    <n v="83"/>
    <n v="94.62"/>
    <n v="1162"/>
    <n v="1324.68"/>
    <x v="24"/>
    <x v="4"/>
    <x v="1"/>
  </r>
  <r>
    <d v="2022-05-16T00:00:00"/>
    <s v="P0010"/>
    <n v="13"/>
    <x v="0"/>
    <x v="0"/>
    <n v="0"/>
    <x v="25"/>
    <x v="0"/>
    <x v="3"/>
    <n v="148"/>
    <n v="164.28"/>
    <n v="1924"/>
    <n v="2135.64"/>
    <x v="12"/>
    <x v="4"/>
    <x v="1"/>
  </r>
  <r>
    <d v="2022-05-17T00:00:00"/>
    <s v="P0027"/>
    <n v="8"/>
    <x v="0"/>
    <x v="0"/>
    <n v="0"/>
    <x v="36"/>
    <x v="1"/>
    <x v="2"/>
    <n v="48"/>
    <n v="57.120000000000005"/>
    <n v="384"/>
    <n v="456.96000000000004"/>
    <x v="26"/>
    <x v="4"/>
    <x v="1"/>
  </r>
  <r>
    <d v="2022-05-28T00:00:00"/>
    <s v="P0020"/>
    <n v="14"/>
    <x v="0"/>
    <x v="0"/>
    <n v="0"/>
    <x v="6"/>
    <x v="4"/>
    <x v="2"/>
    <n v="61"/>
    <n v="76.25"/>
    <n v="854"/>
    <n v="1067.5"/>
    <x v="6"/>
    <x v="4"/>
    <x v="1"/>
  </r>
  <r>
    <d v="2022-06-13T00:00:00"/>
    <s v="P0026"/>
    <n v="6"/>
    <x v="0"/>
    <x v="0"/>
    <n v="0"/>
    <x v="29"/>
    <x v="1"/>
    <x v="1"/>
    <n v="18"/>
    <n v="24.66"/>
    <n v="108"/>
    <n v="147.96"/>
    <x v="20"/>
    <x v="5"/>
    <x v="1"/>
  </r>
  <r>
    <d v="2022-06-19T00:00:00"/>
    <s v="P0002"/>
    <n v="8"/>
    <x v="0"/>
    <x v="0"/>
    <n v="0"/>
    <x v="28"/>
    <x v="2"/>
    <x v="0"/>
    <n v="105"/>
    <n v="142.80000000000001"/>
    <n v="840"/>
    <n v="1142.4000000000001"/>
    <x v="3"/>
    <x v="5"/>
    <x v="1"/>
  </r>
  <r>
    <d v="2022-06-21T00:00:00"/>
    <s v="P0017"/>
    <n v="14"/>
    <x v="0"/>
    <x v="0"/>
    <n v="0"/>
    <x v="35"/>
    <x v="0"/>
    <x v="3"/>
    <n v="134"/>
    <n v="156.78"/>
    <n v="1876"/>
    <n v="2194.92"/>
    <x v="25"/>
    <x v="5"/>
    <x v="1"/>
  </r>
  <r>
    <d v="2022-06-22T00:00:00"/>
    <s v="P0001"/>
    <n v="4"/>
    <x v="0"/>
    <x v="0"/>
    <n v="0"/>
    <x v="15"/>
    <x v="2"/>
    <x v="0"/>
    <n v="98"/>
    <n v="103.88"/>
    <n v="392"/>
    <n v="415.52"/>
    <x v="22"/>
    <x v="5"/>
    <x v="1"/>
  </r>
  <r>
    <d v="2022-06-24T00:00:00"/>
    <s v="P0018"/>
    <n v="7"/>
    <x v="0"/>
    <x v="0"/>
    <n v="0"/>
    <x v="19"/>
    <x v="0"/>
    <x v="1"/>
    <n v="37"/>
    <n v="49.21"/>
    <n v="259"/>
    <n v="344.47"/>
    <x v="27"/>
    <x v="5"/>
    <x v="1"/>
  </r>
  <r>
    <d v="2022-06-26T00:00:00"/>
    <s v="P0034"/>
    <n v="4"/>
    <x v="0"/>
    <x v="0"/>
    <n v="0"/>
    <x v="5"/>
    <x v="1"/>
    <x v="2"/>
    <n v="55"/>
    <n v="58.3"/>
    <n v="220"/>
    <n v="233.2"/>
    <x v="13"/>
    <x v="5"/>
    <x v="1"/>
  </r>
  <r>
    <d v="2022-07-03T00:00:00"/>
    <s v="P0033"/>
    <n v="15"/>
    <x v="0"/>
    <x v="0"/>
    <n v="0"/>
    <x v="18"/>
    <x v="1"/>
    <x v="0"/>
    <n v="95"/>
    <n v="119.7"/>
    <n v="1425"/>
    <n v="1795.5"/>
    <x v="17"/>
    <x v="6"/>
    <x v="1"/>
  </r>
  <r>
    <d v="2022-07-06T00:00:00"/>
    <s v="P0041"/>
    <n v="2"/>
    <x v="0"/>
    <x v="0"/>
    <n v="0"/>
    <x v="26"/>
    <x v="3"/>
    <x v="3"/>
    <n v="138"/>
    <n v="173.88"/>
    <n v="276"/>
    <n v="347.76"/>
    <x v="8"/>
    <x v="6"/>
    <x v="1"/>
  </r>
  <r>
    <d v="2022-07-12T00:00:00"/>
    <s v="P0028"/>
    <n v="12"/>
    <x v="0"/>
    <x v="0"/>
    <n v="0"/>
    <x v="23"/>
    <x v="1"/>
    <x v="1"/>
    <n v="37"/>
    <n v="41.81"/>
    <n v="444"/>
    <n v="501.72"/>
    <x v="9"/>
    <x v="6"/>
    <x v="1"/>
  </r>
  <r>
    <d v="2022-07-22T00:00:00"/>
    <s v="P0034"/>
    <n v="6"/>
    <x v="0"/>
    <x v="0"/>
    <n v="0"/>
    <x v="5"/>
    <x v="1"/>
    <x v="2"/>
    <n v="55"/>
    <n v="58.3"/>
    <n v="330"/>
    <n v="349.79999999999995"/>
    <x v="22"/>
    <x v="6"/>
    <x v="1"/>
  </r>
  <r>
    <d v="2022-07-24T00:00:00"/>
    <s v="P0006"/>
    <n v="14"/>
    <x v="0"/>
    <x v="0"/>
    <n v="0"/>
    <x v="14"/>
    <x v="2"/>
    <x v="0"/>
    <n v="75"/>
    <n v="85.5"/>
    <n v="1050"/>
    <n v="1197"/>
    <x v="27"/>
    <x v="6"/>
    <x v="1"/>
  </r>
  <r>
    <d v="2022-07-25T00:00:00"/>
    <s v="P0044"/>
    <n v="2"/>
    <x v="0"/>
    <x v="0"/>
    <n v="0"/>
    <x v="38"/>
    <x v="3"/>
    <x v="0"/>
    <n v="76"/>
    <n v="82.08"/>
    <n v="152"/>
    <n v="164.16"/>
    <x v="5"/>
    <x v="6"/>
    <x v="1"/>
  </r>
  <r>
    <d v="2022-07-25T00:00:00"/>
    <s v="P0017"/>
    <n v="12"/>
    <x v="0"/>
    <x v="0"/>
    <n v="0"/>
    <x v="35"/>
    <x v="0"/>
    <x v="3"/>
    <n v="134"/>
    <n v="156.78"/>
    <n v="1608"/>
    <n v="1881.3600000000001"/>
    <x v="5"/>
    <x v="6"/>
    <x v="1"/>
  </r>
  <r>
    <d v="2022-08-03T00:00:00"/>
    <s v="P0012"/>
    <n v="5"/>
    <x v="0"/>
    <x v="0"/>
    <n v="0"/>
    <x v="13"/>
    <x v="0"/>
    <x v="0"/>
    <n v="73"/>
    <n v="94.17"/>
    <n v="365"/>
    <n v="470.85"/>
    <x v="17"/>
    <x v="7"/>
    <x v="1"/>
  </r>
  <r>
    <d v="2022-08-08T00:00:00"/>
    <s v="P0032"/>
    <n v="12"/>
    <x v="0"/>
    <x v="0"/>
    <n v="0"/>
    <x v="27"/>
    <x v="1"/>
    <x v="0"/>
    <n v="89"/>
    <n v="117.48"/>
    <n v="1068"/>
    <n v="1409.76"/>
    <x v="28"/>
    <x v="7"/>
    <x v="1"/>
  </r>
  <r>
    <d v="2022-08-08T00:00:00"/>
    <s v="P0021"/>
    <n v="11"/>
    <x v="0"/>
    <x v="0"/>
    <n v="0"/>
    <x v="12"/>
    <x v="4"/>
    <x v="3"/>
    <n v="126"/>
    <n v="162.54"/>
    <n v="1386"/>
    <n v="1787.9399999999998"/>
    <x v="28"/>
    <x v="7"/>
    <x v="1"/>
  </r>
  <r>
    <d v="2022-08-14T00:00:00"/>
    <s v="P0030"/>
    <n v="14"/>
    <x v="0"/>
    <x v="0"/>
    <n v="0"/>
    <x v="37"/>
    <x v="1"/>
    <x v="3"/>
    <n v="148"/>
    <n v="201.28"/>
    <n v="2072"/>
    <n v="2817.92"/>
    <x v="24"/>
    <x v="7"/>
    <x v="1"/>
  </r>
  <r>
    <d v="2022-08-23T00:00:00"/>
    <s v="P0029"/>
    <n v="14"/>
    <x v="0"/>
    <x v="0"/>
    <n v="0"/>
    <x v="7"/>
    <x v="1"/>
    <x v="2"/>
    <n v="47"/>
    <n v="53.11"/>
    <n v="658"/>
    <n v="743.54"/>
    <x v="10"/>
    <x v="7"/>
    <x v="1"/>
  </r>
  <r>
    <d v="2022-08-24T00:00:00"/>
    <s v="P0005"/>
    <n v="5"/>
    <x v="0"/>
    <x v="0"/>
    <n v="0"/>
    <x v="8"/>
    <x v="2"/>
    <x v="3"/>
    <n v="133"/>
    <n v="155.61000000000001"/>
    <n v="665"/>
    <n v="778.05000000000007"/>
    <x v="27"/>
    <x v="7"/>
    <x v="1"/>
  </r>
  <r>
    <d v="2022-08-30T00:00:00"/>
    <s v="P0043"/>
    <n v="6"/>
    <x v="0"/>
    <x v="0"/>
    <n v="0"/>
    <x v="9"/>
    <x v="3"/>
    <x v="0"/>
    <n v="67"/>
    <n v="83.08"/>
    <n v="402"/>
    <n v="498.48"/>
    <x v="29"/>
    <x v="7"/>
    <x v="1"/>
  </r>
  <r>
    <d v="2022-08-30T00:00:00"/>
    <s v="P0025"/>
    <n v="5"/>
    <x v="0"/>
    <x v="0"/>
    <n v="0"/>
    <x v="11"/>
    <x v="4"/>
    <x v="1"/>
    <n v="7"/>
    <n v="8.33"/>
    <n v="35"/>
    <n v="41.65"/>
    <x v="29"/>
    <x v="7"/>
    <x v="1"/>
  </r>
  <r>
    <d v="2022-08-31T00:00:00"/>
    <s v="P0015"/>
    <n v="13"/>
    <x v="0"/>
    <x v="0"/>
    <n v="0"/>
    <x v="39"/>
    <x v="0"/>
    <x v="1"/>
    <n v="12"/>
    <n v="15.719999999999999"/>
    <n v="156"/>
    <n v="204.35999999999999"/>
    <x v="14"/>
    <x v="7"/>
    <x v="1"/>
  </r>
  <r>
    <d v="2022-09-04T00:00:00"/>
    <s v="P0002"/>
    <n v="1"/>
    <x v="0"/>
    <x v="0"/>
    <n v="0"/>
    <x v="28"/>
    <x v="2"/>
    <x v="0"/>
    <n v="105"/>
    <n v="142.80000000000001"/>
    <n v="105"/>
    <n v="142.80000000000001"/>
    <x v="15"/>
    <x v="8"/>
    <x v="1"/>
  </r>
  <r>
    <d v="2022-09-10T00:00:00"/>
    <s v="P0038"/>
    <n v="4"/>
    <x v="0"/>
    <x v="0"/>
    <n v="0"/>
    <x v="30"/>
    <x v="3"/>
    <x v="0"/>
    <n v="72"/>
    <n v="79.92"/>
    <n v="288"/>
    <n v="319.68"/>
    <x v="21"/>
    <x v="8"/>
    <x v="1"/>
  </r>
  <r>
    <d v="2022-09-14T00:00:00"/>
    <s v="P0029"/>
    <n v="3"/>
    <x v="0"/>
    <x v="0"/>
    <n v="0"/>
    <x v="7"/>
    <x v="1"/>
    <x v="2"/>
    <n v="47"/>
    <n v="53.11"/>
    <n v="141"/>
    <n v="159.32999999999998"/>
    <x v="24"/>
    <x v="8"/>
    <x v="1"/>
  </r>
  <r>
    <d v="2022-09-21T00:00:00"/>
    <s v="P0026"/>
    <n v="5"/>
    <x v="0"/>
    <x v="0"/>
    <n v="0"/>
    <x v="29"/>
    <x v="1"/>
    <x v="1"/>
    <n v="18"/>
    <n v="24.66"/>
    <n v="90"/>
    <n v="123.3"/>
    <x v="25"/>
    <x v="8"/>
    <x v="1"/>
  </r>
  <r>
    <d v="2022-09-24T00:00:00"/>
    <s v="P0032"/>
    <n v="8"/>
    <x v="0"/>
    <x v="0"/>
    <n v="0"/>
    <x v="27"/>
    <x v="1"/>
    <x v="0"/>
    <n v="89"/>
    <n v="117.48"/>
    <n v="712"/>
    <n v="939.84"/>
    <x v="27"/>
    <x v="8"/>
    <x v="1"/>
  </r>
  <r>
    <d v="2022-09-27T00:00:00"/>
    <s v="P0036"/>
    <n v="4"/>
    <x v="0"/>
    <x v="0"/>
    <n v="0"/>
    <x v="40"/>
    <x v="1"/>
    <x v="0"/>
    <n v="90"/>
    <n v="96.3"/>
    <n v="360"/>
    <n v="385.2"/>
    <x v="18"/>
    <x v="8"/>
    <x v="1"/>
  </r>
  <r>
    <d v="2022-09-27T00:00:00"/>
    <s v="P0044"/>
    <n v="9"/>
    <x v="0"/>
    <x v="0"/>
    <n v="0"/>
    <x v="38"/>
    <x v="3"/>
    <x v="0"/>
    <n v="76"/>
    <n v="82.08"/>
    <n v="684"/>
    <n v="738.72"/>
    <x v="18"/>
    <x v="8"/>
    <x v="1"/>
  </r>
  <r>
    <d v="2022-10-03T00:00:00"/>
    <s v="P0011"/>
    <n v="5"/>
    <x v="0"/>
    <x v="0"/>
    <n v="0"/>
    <x v="31"/>
    <x v="0"/>
    <x v="2"/>
    <n v="44"/>
    <n v="48.4"/>
    <n v="220"/>
    <n v="242"/>
    <x v="17"/>
    <x v="9"/>
    <x v="1"/>
  </r>
  <r>
    <d v="2022-10-15T00:00:00"/>
    <s v="P0015"/>
    <n v="10"/>
    <x v="0"/>
    <x v="0"/>
    <n v="0"/>
    <x v="39"/>
    <x v="0"/>
    <x v="1"/>
    <n v="12"/>
    <n v="15.719999999999999"/>
    <n v="120"/>
    <n v="157.19999999999999"/>
    <x v="23"/>
    <x v="9"/>
    <x v="1"/>
  </r>
  <r>
    <d v="2022-10-30T00:00:00"/>
    <s v="P0042"/>
    <n v="3"/>
    <x v="0"/>
    <x v="0"/>
    <n v="0"/>
    <x v="16"/>
    <x v="3"/>
    <x v="3"/>
    <n v="120"/>
    <n v="162"/>
    <n v="360"/>
    <n v="486"/>
    <x v="29"/>
    <x v="9"/>
    <x v="1"/>
  </r>
  <r>
    <d v="2022-11-02T00:00:00"/>
    <s v="P0030"/>
    <n v="15"/>
    <x v="0"/>
    <x v="0"/>
    <n v="0"/>
    <x v="37"/>
    <x v="1"/>
    <x v="3"/>
    <n v="148"/>
    <n v="201.28"/>
    <n v="2220"/>
    <n v="3019.2"/>
    <x v="0"/>
    <x v="10"/>
    <x v="1"/>
  </r>
  <r>
    <d v="2022-11-02T00:00:00"/>
    <s v="P0035"/>
    <n v="5"/>
    <x v="0"/>
    <x v="0"/>
    <n v="0"/>
    <x v="4"/>
    <x v="1"/>
    <x v="1"/>
    <n v="5"/>
    <n v="6.7"/>
    <n v="25"/>
    <n v="33.5"/>
    <x v="0"/>
    <x v="10"/>
    <x v="1"/>
  </r>
  <r>
    <d v="2022-11-05T00:00:00"/>
    <s v="P0019"/>
    <n v="15"/>
    <x v="0"/>
    <x v="0"/>
    <n v="0"/>
    <x v="20"/>
    <x v="0"/>
    <x v="3"/>
    <n v="150"/>
    <n v="210"/>
    <n v="2250"/>
    <n v="3150"/>
    <x v="7"/>
    <x v="10"/>
    <x v="1"/>
  </r>
  <r>
    <d v="2022-11-06T00:00:00"/>
    <s v="P0043"/>
    <n v="13"/>
    <x v="0"/>
    <x v="0"/>
    <n v="0"/>
    <x v="9"/>
    <x v="3"/>
    <x v="0"/>
    <n v="67"/>
    <n v="83.08"/>
    <n v="871"/>
    <n v="1080.04"/>
    <x v="8"/>
    <x v="10"/>
    <x v="1"/>
  </r>
  <r>
    <d v="2022-11-06T00:00:00"/>
    <s v="P0042"/>
    <n v="13"/>
    <x v="0"/>
    <x v="0"/>
    <n v="0"/>
    <x v="16"/>
    <x v="3"/>
    <x v="3"/>
    <n v="120"/>
    <n v="162"/>
    <n v="1560"/>
    <n v="2106"/>
    <x v="8"/>
    <x v="10"/>
    <x v="1"/>
  </r>
  <r>
    <d v="2022-11-14T00:00:00"/>
    <s v="P0002"/>
    <n v="1"/>
    <x v="0"/>
    <x v="0"/>
    <n v="0"/>
    <x v="28"/>
    <x v="2"/>
    <x v="0"/>
    <n v="105"/>
    <n v="142.80000000000001"/>
    <n v="105"/>
    <n v="142.80000000000001"/>
    <x v="24"/>
    <x v="10"/>
    <x v="1"/>
  </r>
  <r>
    <d v="2022-11-15T00:00:00"/>
    <s v="P0012"/>
    <n v="14"/>
    <x v="0"/>
    <x v="0"/>
    <n v="0"/>
    <x v="13"/>
    <x v="0"/>
    <x v="0"/>
    <n v="73"/>
    <n v="94.17"/>
    <n v="1022"/>
    <n v="1318.38"/>
    <x v="23"/>
    <x v="10"/>
    <x v="1"/>
  </r>
  <r>
    <d v="2022-11-18T00:00:00"/>
    <s v="P0034"/>
    <n v="8"/>
    <x v="0"/>
    <x v="0"/>
    <n v="0"/>
    <x v="5"/>
    <x v="1"/>
    <x v="2"/>
    <n v="55"/>
    <n v="58.3"/>
    <n v="440"/>
    <n v="466.4"/>
    <x v="16"/>
    <x v="10"/>
    <x v="1"/>
  </r>
  <r>
    <d v="2022-11-21T00:00:00"/>
    <s v="P0020"/>
    <n v="6"/>
    <x v="0"/>
    <x v="0"/>
    <n v="0"/>
    <x v="6"/>
    <x v="4"/>
    <x v="2"/>
    <n v="61"/>
    <n v="76.25"/>
    <n v="366"/>
    <n v="457.5"/>
    <x v="25"/>
    <x v="10"/>
    <x v="1"/>
  </r>
  <r>
    <d v="2022-11-25T00:00:00"/>
    <s v="P0004"/>
    <n v="5"/>
    <x v="0"/>
    <x v="0"/>
    <n v="0"/>
    <x v="33"/>
    <x v="2"/>
    <x v="2"/>
    <n v="44"/>
    <n v="48.84"/>
    <n v="220"/>
    <n v="244.20000000000002"/>
    <x v="5"/>
    <x v="10"/>
    <x v="1"/>
  </r>
  <r>
    <d v="2022-11-28T00:00:00"/>
    <s v="P0031"/>
    <n v="8"/>
    <x v="0"/>
    <x v="0"/>
    <n v="0"/>
    <x v="1"/>
    <x v="1"/>
    <x v="0"/>
    <n v="93"/>
    <n v="104.16"/>
    <n v="744"/>
    <n v="833.28"/>
    <x v="6"/>
    <x v="10"/>
    <x v="1"/>
  </r>
  <r>
    <d v="2022-12-04T00:00:00"/>
    <s v="P0026"/>
    <n v="10"/>
    <x v="0"/>
    <x v="0"/>
    <n v="0"/>
    <x v="29"/>
    <x v="1"/>
    <x v="1"/>
    <n v="18"/>
    <n v="24.66"/>
    <n v="180"/>
    <n v="246.6"/>
    <x v="15"/>
    <x v="11"/>
    <x v="1"/>
  </r>
  <r>
    <d v="2022-12-04T00:00:00"/>
    <s v="P0044"/>
    <n v="15"/>
    <x v="0"/>
    <x v="0"/>
    <n v="0"/>
    <x v="38"/>
    <x v="3"/>
    <x v="0"/>
    <n v="76"/>
    <n v="82.08"/>
    <n v="1140"/>
    <n v="1231.2"/>
    <x v="15"/>
    <x v="11"/>
    <x v="1"/>
  </r>
  <r>
    <d v="2022-12-07T00:00:00"/>
    <s v="P0038"/>
    <n v="12"/>
    <x v="0"/>
    <x v="0"/>
    <n v="0"/>
    <x v="30"/>
    <x v="3"/>
    <x v="0"/>
    <n v="72"/>
    <n v="79.92"/>
    <n v="864"/>
    <n v="959.04"/>
    <x v="11"/>
    <x v="11"/>
    <x v="1"/>
  </r>
  <r>
    <d v="2022-12-07T00:00:00"/>
    <s v="P0038"/>
    <n v="5"/>
    <x v="0"/>
    <x v="0"/>
    <n v="0"/>
    <x v="30"/>
    <x v="3"/>
    <x v="0"/>
    <n v="72"/>
    <n v="79.92"/>
    <n v="360"/>
    <n v="399.6"/>
    <x v="11"/>
    <x v="11"/>
    <x v="1"/>
  </r>
  <r>
    <d v="2022-12-14T00:00:00"/>
    <s v="P0005"/>
    <n v="4"/>
    <x v="0"/>
    <x v="0"/>
    <n v="0"/>
    <x v="8"/>
    <x v="2"/>
    <x v="3"/>
    <n v="133"/>
    <n v="155.61000000000001"/>
    <n v="532"/>
    <n v="622.44000000000005"/>
    <x v="24"/>
    <x v="11"/>
    <x v="1"/>
  </r>
  <r>
    <d v="2022-12-19T00:00:00"/>
    <s v="P0011"/>
    <n v="14"/>
    <x v="0"/>
    <x v="0"/>
    <n v="0"/>
    <x v="31"/>
    <x v="0"/>
    <x v="2"/>
    <n v="44"/>
    <n v="48.4"/>
    <n v="616"/>
    <n v="677.6"/>
    <x v="3"/>
    <x v="11"/>
    <x v="1"/>
  </r>
  <r>
    <d v="2021-01-03T00:00:00"/>
    <s v="P0004"/>
    <n v="5"/>
    <x v="0"/>
    <x v="1"/>
    <n v="0"/>
    <x v="33"/>
    <x v="2"/>
    <x v="2"/>
    <n v="44"/>
    <n v="48.84"/>
    <n v="220"/>
    <n v="244.20000000000002"/>
    <x v="17"/>
    <x v="0"/>
    <x v="0"/>
  </r>
  <r>
    <d v="2021-01-09T00:00:00"/>
    <s v="P0025"/>
    <n v="4"/>
    <x v="0"/>
    <x v="1"/>
    <n v="0"/>
    <x v="11"/>
    <x v="4"/>
    <x v="1"/>
    <n v="7"/>
    <n v="8.33"/>
    <n v="28"/>
    <n v="33.32"/>
    <x v="1"/>
    <x v="0"/>
    <x v="0"/>
  </r>
  <r>
    <d v="2021-01-11T00:00:00"/>
    <s v="P0042"/>
    <n v="4"/>
    <x v="0"/>
    <x v="1"/>
    <n v="0"/>
    <x v="16"/>
    <x v="3"/>
    <x v="3"/>
    <n v="120"/>
    <n v="162"/>
    <n v="480"/>
    <n v="648"/>
    <x v="2"/>
    <x v="0"/>
    <x v="0"/>
  </r>
  <r>
    <d v="2021-01-18T00:00:00"/>
    <s v="P0044"/>
    <n v="13"/>
    <x v="0"/>
    <x v="1"/>
    <n v="0"/>
    <x v="38"/>
    <x v="3"/>
    <x v="0"/>
    <n v="76"/>
    <n v="82.08"/>
    <n v="988"/>
    <n v="1067.04"/>
    <x v="16"/>
    <x v="0"/>
    <x v="0"/>
  </r>
  <r>
    <d v="2021-01-21T00:00:00"/>
    <s v="P0003"/>
    <n v="9"/>
    <x v="0"/>
    <x v="1"/>
    <n v="0"/>
    <x v="2"/>
    <x v="2"/>
    <x v="0"/>
    <n v="71"/>
    <n v="80.94"/>
    <n v="639"/>
    <n v="728.46"/>
    <x v="25"/>
    <x v="0"/>
    <x v="0"/>
  </r>
  <r>
    <d v="2021-01-21T00:00:00"/>
    <s v="P0042"/>
    <n v="6"/>
    <x v="0"/>
    <x v="1"/>
    <n v="0"/>
    <x v="16"/>
    <x v="3"/>
    <x v="3"/>
    <n v="120"/>
    <n v="162"/>
    <n v="720"/>
    <n v="972"/>
    <x v="25"/>
    <x v="0"/>
    <x v="0"/>
  </r>
  <r>
    <d v="2021-01-25T00:00:00"/>
    <s v="P0035"/>
    <n v="7"/>
    <x v="0"/>
    <x v="1"/>
    <n v="0"/>
    <x v="4"/>
    <x v="1"/>
    <x v="1"/>
    <n v="5"/>
    <n v="6.7"/>
    <n v="35"/>
    <n v="46.9"/>
    <x v="5"/>
    <x v="0"/>
    <x v="0"/>
  </r>
  <r>
    <d v="2021-01-25T00:00:00"/>
    <s v="P0031"/>
    <n v="14"/>
    <x v="0"/>
    <x v="1"/>
    <n v="0"/>
    <x v="1"/>
    <x v="1"/>
    <x v="0"/>
    <n v="93"/>
    <n v="104.16"/>
    <n v="1302"/>
    <n v="1458.24"/>
    <x v="5"/>
    <x v="0"/>
    <x v="0"/>
  </r>
  <r>
    <d v="2021-02-03T00:00:00"/>
    <s v="P0016"/>
    <n v="13"/>
    <x v="0"/>
    <x v="1"/>
    <n v="0"/>
    <x v="32"/>
    <x v="0"/>
    <x v="1"/>
    <n v="13"/>
    <n v="16.64"/>
    <n v="169"/>
    <n v="216.32"/>
    <x v="17"/>
    <x v="1"/>
    <x v="0"/>
  </r>
  <r>
    <d v="2021-02-09T00:00:00"/>
    <s v="P0034"/>
    <n v="14"/>
    <x v="0"/>
    <x v="1"/>
    <n v="0"/>
    <x v="5"/>
    <x v="1"/>
    <x v="2"/>
    <n v="55"/>
    <n v="58.3"/>
    <n v="770"/>
    <n v="816.19999999999993"/>
    <x v="1"/>
    <x v="1"/>
    <x v="0"/>
  </r>
  <r>
    <d v="2021-02-15T00:00:00"/>
    <s v="P0027"/>
    <n v="4"/>
    <x v="0"/>
    <x v="1"/>
    <n v="0"/>
    <x v="36"/>
    <x v="1"/>
    <x v="2"/>
    <n v="48"/>
    <n v="57.120000000000005"/>
    <n v="192"/>
    <n v="228.48000000000002"/>
    <x v="23"/>
    <x v="1"/>
    <x v="0"/>
  </r>
  <r>
    <d v="2021-02-23T00:00:00"/>
    <s v="P0005"/>
    <n v="2"/>
    <x v="0"/>
    <x v="1"/>
    <n v="0"/>
    <x v="8"/>
    <x v="2"/>
    <x v="3"/>
    <n v="133"/>
    <n v="155.61000000000001"/>
    <n v="266"/>
    <n v="311.22000000000003"/>
    <x v="10"/>
    <x v="1"/>
    <x v="0"/>
  </r>
  <r>
    <d v="2021-02-25T00:00:00"/>
    <s v="P0030"/>
    <n v="2"/>
    <x v="0"/>
    <x v="1"/>
    <n v="0"/>
    <x v="37"/>
    <x v="1"/>
    <x v="3"/>
    <n v="148"/>
    <n v="201.28"/>
    <n v="296"/>
    <n v="402.56"/>
    <x v="5"/>
    <x v="1"/>
    <x v="0"/>
  </r>
  <r>
    <d v="2021-03-03T00:00:00"/>
    <s v="P0011"/>
    <n v="1"/>
    <x v="0"/>
    <x v="1"/>
    <n v="0"/>
    <x v="31"/>
    <x v="0"/>
    <x v="2"/>
    <n v="44"/>
    <n v="48.4"/>
    <n v="44"/>
    <n v="48.4"/>
    <x v="17"/>
    <x v="2"/>
    <x v="0"/>
  </r>
  <r>
    <d v="2021-03-21T00:00:00"/>
    <s v="P0039"/>
    <n v="7"/>
    <x v="0"/>
    <x v="1"/>
    <n v="0"/>
    <x v="24"/>
    <x v="3"/>
    <x v="1"/>
    <n v="37"/>
    <n v="42.55"/>
    <n v="259"/>
    <n v="297.84999999999997"/>
    <x v="25"/>
    <x v="2"/>
    <x v="0"/>
  </r>
  <r>
    <d v="2021-03-25T00:00:00"/>
    <s v="P0038"/>
    <n v="2"/>
    <x v="0"/>
    <x v="1"/>
    <n v="0"/>
    <x v="30"/>
    <x v="3"/>
    <x v="0"/>
    <n v="72"/>
    <n v="79.92"/>
    <n v="144"/>
    <n v="159.84"/>
    <x v="5"/>
    <x v="2"/>
    <x v="0"/>
  </r>
  <r>
    <d v="2021-03-26T00:00:00"/>
    <s v="P0010"/>
    <n v="9"/>
    <x v="0"/>
    <x v="1"/>
    <n v="0"/>
    <x v="25"/>
    <x v="0"/>
    <x v="3"/>
    <n v="148"/>
    <n v="164.28"/>
    <n v="1332"/>
    <n v="1478.52"/>
    <x v="13"/>
    <x v="2"/>
    <x v="0"/>
  </r>
  <r>
    <d v="2021-03-27T00:00:00"/>
    <s v="P0030"/>
    <n v="3"/>
    <x v="0"/>
    <x v="1"/>
    <n v="0"/>
    <x v="37"/>
    <x v="1"/>
    <x v="3"/>
    <n v="148"/>
    <n v="201.28"/>
    <n v="444"/>
    <n v="603.84"/>
    <x v="18"/>
    <x v="2"/>
    <x v="0"/>
  </r>
  <r>
    <d v="2021-04-10T00:00:00"/>
    <s v="P0022"/>
    <n v="14"/>
    <x v="0"/>
    <x v="1"/>
    <n v="0"/>
    <x v="34"/>
    <x v="4"/>
    <x v="3"/>
    <n v="121"/>
    <n v="141.57"/>
    <n v="1694"/>
    <n v="1981.98"/>
    <x v="21"/>
    <x v="3"/>
    <x v="0"/>
  </r>
  <r>
    <d v="2021-04-12T00:00:00"/>
    <s v="P0029"/>
    <n v="4"/>
    <x v="0"/>
    <x v="1"/>
    <n v="0"/>
    <x v="7"/>
    <x v="1"/>
    <x v="2"/>
    <n v="47"/>
    <n v="53.11"/>
    <n v="188"/>
    <n v="212.44"/>
    <x v="9"/>
    <x v="3"/>
    <x v="0"/>
  </r>
  <r>
    <d v="2021-04-12T00:00:00"/>
    <s v="P0027"/>
    <n v="9"/>
    <x v="0"/>
    <x v="1"/>
    <n v="0"/>
    <x v="36"/>
    <x v="1"/>
    <x v="2"/>
    <n v="48"/>
    <n v="57.120000000000005"/>
    <n v="432"/>
    <n v="514.08000000000004"/>
    <x v="9"/>
    <x v="3"/>
    <x v="0"/>
  </r>
  <r>
    <d v="2021-04-15T00:00:00"/>
    <s v="P0017"/>
    <n v="3"/>
    <x v="0"/>
    <x v="1"/>
    <n v="0"/>
    <x v="35"/>
    <x v="0"/>
    <x v="3"/>
    <n v="134"/>
    <n v="156.78"/>
    <n v="402"/>
    <n v="470.34000000000003"/>
    <x v="23"/>
    <x v="3"/>
    <x v="0"/>
  </r>
  <r>
    <d v="2021-04-23T00:00:00"/>
    <s v="P0042"/>
    <n v="6"/>
    <x v="0"/>
    <x v="1"/>
    <n v="0"/>
    <x v="16"/>
    <x v="3"/>
    <x v="3"/>
    <n v="120"/>
    <n v="162"/>
    <n v="720"/>
    <n v="972"/>
    <x v="10"/>
    <x v="3"/>
    <x v="0"/>
  </r>
  <r>
    <d v="2021-04-23T00:00:00"/>
    <s v="P0028"/>
    <n v="10"/>
    <x v="0"/>
    <x v="1"/>
    <n v="0"/>
    <x v="23"/>
    <x v="1"/>
    <x v="1"/>
    <n v="37"/>
    <n v="41.81"/>
    <n v="370"/>
    <n v="418.1"/>
    <x v="10"/>
    <x v="3"/>
    <x v="0"/>
  </r>
  <r>
    <d v="2021-04-26T00:00:00"/>
    <s v="P0037"/>
    <n v="3"/>
    <x v="0"/>
    <x v="1"/>
    <n v="0"/>
    <x v="3"/>
    <x v="3"/>
    <x v="0"/>
    <n v="67"/>
    <n v="85.76"/>
    <n v="201"/>
    <n v="257.28000000000003"/>
    <x v="13"/>
    <x v="3"/>
    <x v="0"/>
  </r>
  <r>
    <d v="2021-04-29T00:00:00"/>
    <s v="P0030"/>
    <n v="7"/>
    <x v="0"/>
    <x v="1"/>
    <n v="0"/>
    <x v="37"/>
    <x v="1"/>
    <x v="3"/>
    <n v="148"/>
    <n v="201.28"/>
    <n v="1036"/>
    <n v="1408.96"/>
    <x v="30"/>
    <x v="3"/>
    <x v="0"/>
  </r>
  <r>
    <d v="2021-04-30T00:00:00"/>
    <s v="P0029"/>
    <n v="1"/>
    <x v="0"/>
    <x v="1"/>
    <n v="0"/>
    <x v="7"/>
    <x v="1"/>
    <x v="2"/>
    <n v="47"/>
    <n v="53.11"/>
    <n v="47"/>
    <n v="53.11"/>
    <x v="29"/>
    <x v="3"/>
    <x v="0"/>
  </r>
  <r>
    <d v="2021-05-06T00:00:00"/>
    <s v="P0008"/>
    <n v="15"/>
    <x v="0"/>
    <x v="1"/>
    <n v="0"/>
    <x v="10"/>
    <x v="2"/>
    <x v="0"/>
    <n v="83"/>
    <n v="94.62"/>
    <n v="1245"/>
    <n v="1419.3000000000002"/>
    <x v="8"/>
    <x v="4"/>
    <x v="0"/>
  </r>
  <r>
    <d v="2021-05-12T00:00:00"/>
    <s v="P0016"/>
    <n v="3"/>
    <x v="0"/>
    <x v="1"/>
    <n v="0"/>
    <x v="32"/>
    <x v="0"/>
    <x v="1"/>
    <n v="13"/>
    <n v="16.64"/>
    <n v="39"/>
    <n v="49.92"/>
    <x v="9"/>
    <x v="4"/>
    <x v="0"/>
  </r>
  <r>
    <d v="2021-05-12T00:00:00"/>
    <s v="P0035"/>
    <n v="15"/>
    <x v="0"/>
    <x v="1"/>
    <n v="0"/>
    <x v="4"/>
    <x v="1"/>
    <x v="1"/>
    <n v="5"/>
    <n v="6.7"/>
    <n v="75"/>
    <n v="100.5"/>
    <x v="9"/>
    <x v="4"/>
    <x v="0"/>
  </r>
  <r>
    <d v="2021-05-13T00:00:00"/>
    <s v="P0029"/>
    <n v="4"/>
    <x v="0"/>
    <x v="1"/>
    <n v="0"/>
    <x v="7"/>
    <x v="1"/>
    <x v="2"/>
    <n v="47"/>
    <n v="53.11"/>
    <n v="188"/>
    <n v="212.44"/>
    <x v="20"/>
    <x v="4"/>
    <x v="0"/>
  </r>
  <r>
    <d v="2021-05-23T00:00:00"/>
    <s v="P0040"/>
    <n v="11"/>
    <x v="0"/>
    <x v="1"/>
    <n v="0"/>
    <x v="17"/>
    <x v="3"/>
    <x v="0"/>
    <n v="90"/>
    <n v="115.2"/>
    <n v="990"/>
    <n v="1267.2"/>
    <x v="10"/>
    <x v="4"/>
    <x v="0"/>
  </r>
  <r>
    <d v="2021-06-05T00:00:00"/>
    <s v="P0035"/>
    <n v="10"/>
    <x v="0"/>
    <x v="1"/>
    <n v="0"/>
    <x v="4"/>
    <x v="1"/>
    <x v="1"/>
    <n v="5"/>
    <n v="6.7"/>
    <n v="50"/>
    <n v="67"/>
    <x v="7"/>
    <x v="5"/>
    <x v="0"/>
  </r>
  <r>
    <d v="2021-06-06T00:00:00"/>
    <s v="P0033"/>
    <n v="6"/>
    <x v="0"/>
    <x v="1"/>
    <n v="0"/>
    <x v="18"/>
    <x v="1"/>
    <x v="0"/>
    <n v="95"/>
    <n v="119.7"/>
    <n v="570"/>
    <n v="718.2"/>
    <x v="8"/>
    <x v="5"/>
    <x v="0"/>
  </r>
  <r>
    <d v="2021-06-08T00:00:00"/>
    <s v="P0028"/>
    <n v="11"/>
    <x v="0"/>
    <x v="1"/>
    <n v="0"/>
    <x v="23"/>
    <x v="1"/>
    <x v="1"/>
    <n v="37"/>
    <n v="41.81"/>
    <n v="407"/>
    <n v="459.91"/>
    <x v="28"/>
    <x v="5"/>
    <x v="0"/>
  </r>
  <r>
    <d v="2021-06-09T00:00:00"/>
    <s v="P0001"/>
    <n v="7"/>
    <x v="0"/>
    <x v="1"/>
    <n v="0"/>
    <x v="15"/>
    <x v="2"/>
    <x v="0"/>
    <n v="98"/>
    <n v="103.88"/>
    <n v="686"/>
    <n v="727.16"/>
    <x v="1"/>
    <x v="5"/>
    <x v="0"/>
  </r>
  <r>
    <d v="2021-06-12T00:00:00"/>
    <s v="P0041"/>
    <n v="6"/>
    <x v="0"/>
    <x v="1"/>
    <n v="0"/>
    <x v="26"/>
    <x v="3"/>
    <x v="3"/>
    <n v="138"/>
    <n v="173.88"/>
    <n v="828"/>
    <n v="1043.28"/>
    <x v="9"/>
    <x v="5"/>
    <x v="0"/>
  </r>
  <r>
    <d v="2021-06-19T00:00:00"/>
    <s v="P0041"/>
    <n v="5"/>
    <x v="0"/>
    <x v="1"/>
    <n v="0"/>
    <x v="26"/>
    <x v="3"/>
    <x v="3"/>
    <n v="138"/>
    <n v="173.88"/>
    <n v="690"/>
    <n v="869.4"/>
    <x v="3"/>
    <x v="5"/>
    <x v="0"/>
  </r>
  <r>
    <d v="2021-06-23T00:00:00"/>
    <s v="P0016"/>
    <n v="4"/>
    <x v="0"/>
    <x v="1"/>
    <n v="0"/>
    <x v="32"/>
    <x v="0"/>
    <x v="1"/>
    <n v="13"/>
    <n v="16.64"/>
    <n v="52"/>
    <n v="66.56"/>
    <x v="10"/>
    <x v="5"/>
    <x v="0"/>
  </r>
  <r>
    <d v="2021-06-24T00:00:00"/>
    <s v="P0011"/>
    <n v="13"/>
    <x v="0"/>
    <x v="1"/>
    <n v="0"/>
    <x v="31"/>
    <x v="0"/>
    <x v="2"/>
    <n v="44"/>
    <n v="48.4"/>
    <n v="572"/>
    <n v="629.19999999999993"/>
    <x v="27"/>
    <x v="5"/>
    <x v="0"/>
  </r>
  <r>
    <d v="2021-06-29T00:00:00"/>
    <s v="P0014"/>
    <n v="4"/>
    <x v="0"/>
    <x v="1"/>
    <n v="0"/>
    <x v="21"/>
    <x v="0"/>
    <x v="0"/>
    <n v="112"/>
    <n v="146.72"/>
    <n v="448"/>
    <n v="586.88"/>
    <x v="30"/>
    <x v="5"/>
    <x v="0"/>
  </r>
  <r>
    <d v="2021-07-05T00:00:00"/>
    <s v="P0002"/>
    <n v="8"/>
    <x v="0"/>
    <x v="1"/>
    <n v="0"/>
    <x v="28"/>
    <x v="2"/>
    <x v="0"/>
    <n v="105"/>
    <n v="142.80000000000001"/>
    <n v="840"/>
    <n v="1142.4000000000001"/>
    <x v="7"/>
    <x v="6"/>
    <x v="0"/>
  </r>
  <r>
    <d v="2021-07-08T00:00:00"/>
    <s v="P0004"/>
    <n v="10"/>
    <x v="0"/>
    <x v="1"/>
    <n v="0"/>
    <x v="33"/>
    <x v="2"/>
    <x v="2"/>
    <n v="44"/>
    <n v="48.84"/>
    <n v="440"/>
    <n v="488.40000000000003"/>
    <x v="28"/>
    <x v="6"/>
    <x v="0"/>
  </r>
  <r>
    <d v="2021-07-20T00:00:00"/>
    <s v="P0043"/>
    <n v="5"/>
    <x v="0"/>
    <x v="1"/>
    <n v="0"/>
    <x v="9"/>
    <x v="3"/>
    <x v="0"/>
    <n v="67"/>
    <n v="83.08"/>
    <n v="335"/>
    <n v="415.4"/>
    <x v="4"/>
    <x v="6"/>
    <x v="0"/>
  </r>
  <r>
    <d v="2021-07-21T00:00:00"/>
    <s v="P0029"/>
    <n v="15"/>
    <x v="0"/>
    <x v="1"/>
    <n v="0"/>
    <x v="7"/>
    <x v="1"/>
    <x v="2"/>
    <n v="47"/>
    <n v="53.11"/>
    <n v="705"/>
    <n v="796.65"/>
    <x v="25"/>
    <x v="6"/>
    <x v="0"/>
  </r>
  <r>
    <d v="2021-07-23T00:00:00"/>
    <s v="P0037"/>
    <n v="8"/>
    <x v="0"/>
    <x v="1"/>
    <n v="0"/>
    <x v="3"/>
    <x v="3"/>
    <x v="0"/>
    <n v="67"/>
    <n v="85.76"/>
    <n v="536"/>
    <n v="686.08"/>
    <x v="10"/>
    <x v="6"/>
    <x v="0"/>
  </r>
  <r>
    <d v="2021-08-02T00:00:00"/>
    <s v="P0023"/>
    <n v="3"/>
    <x v="0"/>
    <x v="1"/>
    <n v="0"/>
    <x v="41"/>
    <x v="4"/>
    <x v="3"/>
    <n v="141"/>
    <n v="149.46"/>
    <n v="423"/>
    <n v="448.38"/>
    <x v="0"/>
    <x v="7"/>
    <x v="0"/>
  </r>
  <r>
    <d v="2021-08-11T00:00:00"/>
    <s v="P0023"/>
    <n v="4"/>
    <x v="0"/>
    <x v="1"/>
    <n v="0"/>
    <x v="41"/>
    <x v="4"/>
    <x v="3"/>
    <n v="141"/>
    <n v="149.46"/>
    <n v="564"/>
    <n v="597.84"/>
    <x v="2"/>
    <x v="7"/>
    <x v="0"/>
  </r>
  <r>
    <d v="2021-08-13T00:00:00"/>
    <s v="P0011"/>
    <n v="13"/>
    <x v="0"/>
    <x v="1"/>
    <n v="0"/>
    <x v="31"/>
    <x v="0"/>
    <x v="2"/>
    <n v="44"/>
    <n v="48.4"/>
    <n v="572"/>
    <n v="629.19999999999993"/>
    <x v="20"/>
    <x v="7"/>
    <x v="0"/>
  </r>
  <r>
    <d v="2021-08-13T00:00:00"/>
    <s v="P0027"/>
    <n v="9"/>
    <x v="0"/>
    <x v="1"/>
    <n v="0"/>
    <x v="36"/>
    <x v="1"/>
    <x v="2"/>
    <n v="48"/>
    <n v="57.120000000000005"/>
    <n v="432"/>
    <n v="514.08000000000004"/>
    <x v="20"/>
    <x v="7"/>
    <x v="0"/>
  </r>
  <r>
    <d v="2021-08-18T00:00:00"/>
    <s v="P0025"/>
    <n v="6"/>
    <x v="0"/>
    <x v="1"/>
    <n v="0"/>
    <x v="11"/>
    <x v="4"/>
    <x v="1"/>
    <n v="7"/>
    <n v="8.33"/>
    <n v="42"/>
    <n v="49.980000000000004"/>
    <x v="16"/>
    <x v="7"/>
    <x v="0"/>
  </r>
  <r>
    <d v="2021-08-20T00:00:00"/>
    <s v="P0031"/>
    <n v="9"/>
    <x v="0"/>
    <x v="1"/>
    <n v="0"/>
    <x v="1"/>
    <x v="1"/>
    <x v="0"/>
    <n v="93"/>
    <n v="104.16"/>
    <n v="837"/>
    <n v="937.43999999999994"/>
    <x v="4"/>
    <x v="7"/>
    <x v="0"/>
  </r>
  <r>
    <d v="2021-08-20T00:00:00"/>
    <s v="P0028"/>
    <n v="13"/>
    <x v="0"/>
    <x v="1"/>
    <n v="0"/>
    <x v="23"/>
    <x v="1"/>
    <x v="1"/>
    <n v="37"/>
    <n v="41.81"/>
    <n v="481"/>
    <n v="543.53"/>
    <x v="4"/>
    <x v="7"/>
    <x v="0"/>
  </r>
  <r>
    <d v="2021-08-26T00:00:00"/>
    <s v="P0039"/>
    <n v="4"/>
    <x v="0"/>
    <x v="1"/>
    <n v="0"/>
    <x v="24"/>
    <x v="3"/>
    <x v="1"/>
    <n v="37"/>
    <n v="42.55"/>
    <n v="148"/>
    <n v="170.2"/>
    <x v="13"/>
    <x v="7"/>
    <x v="0"/>
  </r>
  <r>
    <d v="2021-08-30T00:00:00"/>
    <s v="P0013"/>
    <n v="13"/>
    <x v="0"/>
    <x v="1"/>
    <n v="0"/>
    <x v="0"/>
    <x v="0"/>
    <x v="0"/>
    <n v="112"/>
    <n v="122.08"/>
    <n v="1456"/>
    <n v="1587.04"/>
    <x v="29"/>
    <x v="7"/>
    <x v="0"/>
  </r>
  <r>
    <d v="2021-08-31T00:00:00"/>
    <s v="P0001"/>
    <n v="2"/>
    <x v="0"/>
    <x v="1"/>
    <n v="0"/>
    <x v="15"/>
    <x v="2"/>
    <x v="0"/>
    <n v="98"/>
    <n v="103.88"/>
    <n v="196"/>
    <n v="207.76"/>
    <x v="14"/>
    <x v="7"/>
    <x v="0"/>
  </r>
  <r>
    <d v="2021-08-31T00:00:00"/>
    <s v="P0035"/>
    <n v="11"/>
    <x v="0"/>
    <x v="1"/>
    <n v="0"/>
    <x v="4"/>
    <x v="1"/>
    <x v="1"/>
    <n v="5"/>
    <n v="6.7"/>
    <n v="55"/>
    <n v="73.7"/>
    <x v="14"/>
    <x v="7"/>
    <x v="0"/>
  </r>
  <r>
    <d v="2021-09-03T00:00:00"/>
    <s v="P0041"/>
    <n v="8"/>
    <x v="0"/>
    <x v="1"/>
    <n v="0"/>
    <x v="26"/>
    <x v="3"/>
    <x v="3"/>
    <n v="138"/>
    <n v="173.88"/>
    <n v="1104"/>
    <n v="1391.04"/>
    <x v="17"/>
    <x v="8"/>
    <x v="0"/>
  </r>
  <r>
    <d v="2021-09-04T00:00:00"/>
    <s v="P0028"/>
    <n v="7"/>
    <x v="0"/>
    <x v="1"/>
    <n v="0"/>
    <x v="23"/>
    <x v="1"/>
    <x v="1"/>
    <n v="37"/>
    <n v="41.81"/>
    <n v="259"/>
    <n v="292.67"/>
    <x v="15"/>
    <x v="8"/>
    <x v="0"/>
  </r>
  <r>
    <d v="2021-09-04T00:00:00"/>
    <s v="P0023"/>
    <n v="15"/>
    <x v="0"/>
    <x v="1"/>
    <n v="0"/>
    <x v="41"/>
    <x v="4"/>
    <x v="3"/>
    <n v="141"/>
    <n v="149.46"/>
    <n v="2115"/>
    <n v="2241.9"/>
    <x v="15"/>
    <x v="8"/>
    <x v="0"/>
  </r>
  <r>
    <d v="2021-09-07T00:00:00"/>
    <s v="P0019"/>
    <n v="5"/>
    <x v="0"/>
    <x v="1"/>
    <n v="0"/>
    <x v="20"/>
    <x v="0"/>
    <x v="3"/>
    <n v="150"/>
    <n v="210"/>
    <n v="750"/>
    <n v="1050"/>
    <x v="11"/>
    <x v="8"/>
    <x v="0"/>
  </r>
  <r>
    <d v="2021-09-09T00:00:00"/>
    <s v="P0044"/>
    <n v="4"/>
    <x v="0"/>
    <x v="1"/>
    <n v="0"/>
    <x v="38"/>
    <x v="3"/>
    <x v="0"/>
    <n v="76"/>
    <n v="82.08"/>
    <n v="304"/>
    <n v="328.32"/>
    <x v="1"/>
    <x v="8"/>
    <x v="0"/>
  </r>
  <r>
    <d v="2021-09-10T00:00:00"/>
    <s v="P0030"/>
    <n v="6"/>
    <x v="0"/>
    <x v="1"/>
    <n v="0"/>
    <x v="37"/>
    <x v="1"/>
    <x v="3"/>
    <n v="148"/>
    <n v="201.28"/>
    <n v="888"/>
    <n v="1207.68"/>
    <x v="21"/>
    <x v="8"/>
    <x v="0"/>
  </r>
  <r>
    <d v="2021-09-10T00:00:00"/>
    <s v="P0026"/>
    <n v="2"/>
    <x v="0"/>
    <x v="1"/>
    <n v="0"/>
    <x v="29"/>
    <x v="1"/>
    <x v="1"/>
    <n v="18"/>
    <n v="24.66"/>
    <n v="36"/>
    <n v="49.32"/>
    <x v="21"/>
    <x v="8"/>
    <x v="0"/>
  </r>
  <r>
    <d v="2021-09-15T00:00:00"/>
    <s v="P0042"/>
    <n v="6"/>
    <x v="0"/>
    <x v="1"/>
    <n v="0"/>
    <x v="16"/>
    <x v="3"/>
    <x v="3"/>
    <n v="120"/>
    <n v="162"/>
    <n v="720"/>
    <n v="972"/>
    <x v="23"/>
    <x v="8"/>
    <x v="0"/>
  </r>
  <r>
    <d v="2021-09-15T00:00:00"/>
    <s v="P0042"/>
    <n v="14"/>
    <x v="0"/>
    <x v="1"/>
    <n v="0"/>
    <x v="16"/>
    <x v="3"/>
    <x v="3"/>
    <n v="120"/>
    <n v="162"/>
    <n v="1680"/>
    <n v="2268"/>
    <x v="23"/>
    <x v="8"/>
    <x v="0"/>
  </r>
  <r>
    <d v="2021-10-02T00:00:00"/>
    <s v="P0014"/>
    <n v="15"/>
    <x v="0"/>
    <x v="1"/>
    <n v="0"/>
    <x v="21"/>
    <x v="0"/>
    <x v="0"/>
    <n v="112"/>
    <n v="146.72"/>
    <n v="1680"/>
    <n v="2200.8000000000002"/>
    <x v="0"/>
    <x v="9"/>
    <x v="0"/>
  </r>
  <r>
    <d v="2021-10-03T00:00:00"/>
    <s v="P0019"/>
    <n v="9"/>
    <x v="0"/>
    <x v="1"/>
    <n v="0"/>
    <x v="20"/>
    <x v="0"/>
    <x v="3"/>
    <n v="150"/>
    <n v="210"/>
    <n v="1350"/>
    <n v="1890"/>
    <x v="17"/>
    <x v="9"/>
    <x v="0"/>
  </r>
  <r>
    <d v="2021-10-06T00:00:00"/>
    <s v="P0035"/>
    <n v="1"/>
    <x v="0"/>
    <x v="1"/>
    <n v="0"/>
    <x v="4"/>
    <x v="1"/>
    <x v="1"/>
    <n v="5"/>
    <n v="6.7"/>
    <n v="5"/>
    <n v="6.7"/>
    <x v="8"/>
    <x v="9"/>
    <x v="0"/>
  </r>
  <r>
    <d v="2021-10-17T00:00:00"/>
    <s v="P0001"/>
    <n v="13"/>
    <x v="0"/>
    <x v="1"/>
    <n v="0"/>
    <x v="15"/>
    <x v="2"/>
    <x v="0"/>
    <n v="98"/>
    <n v="103.88"/>
    <n v="1274"/>
    <n v="1350.44"/>
    <x v="26"/>
    <x v="9"/>
    <x v="0"/>
  </r>
  <r>
    <d v="2021-11-06T00:00:00"/>
    <s v="P0036"/>
    <n v="10"/>
    <x v="0"/>
    <x v="1"/>
    <n v="0"/>
    <x v="40"/>
    <x v="1"/>
    <x v="0"/>
    <n v="90"/>
    <n v="96.3"/>
    <n v="900"/>
    <n v="963"/>
    <x v="8"/>
    <x v="10"/>
    <x v="0"/>
  </r>
  <r>
    <d v="2021-11-08T00:00:00"/>
    <s v="P0007"/>
    <n v="15"/>
    <x v="0"/>
    <x v="1"/>
    <n v="0"/>
    <x v="42"/>
    <x v="2"/>
    <x v="2"/>
    <n v="43"/>
    <n v="47.730000000000004"/>
    <n v="645"/>
    <n v="715.95"/>
    <x v="28"/>
    <x v="10"/>
    <x v="0"/>
  </r>
  <r>
    <d v="2021-11-30T00:00:00"/>
    <s v="P0039"/>
    <n v="15"/>
    <x v="0"/>
    <x v="1"/>
    <n v="0"/>
    <x v="24"/>
    <x v="3"/>
    <x v="1"/>
    <n v="37"/>
    <n v="42.55"/>
    <n v="555"/>
    <n v="638.25"/>
    <x v="29"/>
    <x v="10"/>
    <x v="0"/>
  </r>
  <r>
    <d v="2021-12-05T00:00:00"/>
    <s v="P0010"/>
    <n v="1"/>
    <x v="0"/>
    <x v="1"/>
    <n v="0"/>
    <x v="25"/>
    <x v="0"/>
    <x v="3"/>
    <n v="148"/>
    <n v="164.28"/>
    <n v="148"/>
    <n v="164.28"/>
    <x v="7"/>
    <x v="11"/>
    <x v="0"/>
  </r>
  <r>
    <d v="2021-12-07T00:00:00"/>
    <s v="P0013"/>
    <n v="8"/>
    <x v="0"/>
    <x v="1"/>
    <n v="0"/>
    <x v="0"/>
    <x v="0"/>
    <x v="0"/>
    <n v="112"/>
    <n v="122.08"/>
    <n v="896"/>
    <n v="976.64"/>
    <x v="11"/>
    <x v="11"/>
    <x v="0"/>
  </r>
  <r>
    <d v="2021-12-08T00:00:00"/>
    <s v="P0044"/>
    <n v="14"/>
    <x v="0"/>
    <x v="1"/>
    <n v="0"/>
    <x v="38"/>
    <x v="3"/>
    <x v="0"/>
    <n v="76"/>
    <n v="82.08"/>
    <n v="1064"/>
    <n v="1149.1199999999999"/>
    <x v="28"/>
    <x v="11"/>
    <x v="0"/>
  </r>
  <r>
    <d v="2021-12-14T00:00:00"/>
    <s v="P0042"/>
    <n v="4"/>
    <x v="0"/>
    <x v="1"/>
    <n v="0"/>
    <x v="16"/>
    <x v="3"/>
    <x v="3"/>
    <n v="120"/>
    <n v="162"/>
    <n v="480"/>
    <n v="648"/>
    <x v="24"/>
    <x v="11"/>
    <x v="0"/>
  </r>
  <r>
    <d v="2021-12-19T00:00:00"/>
    <s v="P0023"/>
    <n v="12"/>
    <x v="0"/>
    <x v="1"/>
    <n v="0"/>
    <x v="41"/>
    <x v="4"/>
    <x v="3"/>
    <n v="141"/>
    <n v="149.46"/>
    <n v="1692"/>
    <n v="1793.52"/>
    <x v="3"/>
    <x v="11"/>
    <x v="0"/>
  </r>
  <r>
    <d v="2021-12-20T00:00:00"/>
    <s v="P0012"/>
    <n v="14"/>
    <x v="0"/>
    <x v="1"/>
    <n v="0"/>
    <x v="13"/>
    <x v="0"/>
    <x v="0"/>
    <n v="73"/>
    <n v="94.17"/>
    <n v="1022"/>
    <n v="1318.38"/>
    <x v="4"/>
    <x v="11"/>
    <x v="0"/>
  </r>
  <r>
    <d v="2022-01-04T00:00:00"/>
    <s v="P0012"/>
    <n v="8"/>
    <x v="0"/>
    <x v="1"/>
    <n v="0"/>
    <x v="13"/>
    <x v="0"/>
    <x v="0"/>
    <n v="73"/>
    <n v="94.17"/>
    <n v="584"/>
    <n v="753.36"/>
    <x v="15"/>
    <x v="0"/>
    <x v="1"/>
  </r>
  <r>
    <d v="2022-01-09T00:00:00"/>
    <s v="P0032"/>
    <n v="12"/>
    <x v="0"/>
    <x v="1"/>
    <n v="0"/>
    <x v="27"/>
    <x v="1"/>
    <x v="0"/>
    <n v="89"/>
    <n v="117.48"/>
    <n v="1068"/>
    <n v="1409.76"/>
    <x v="1"/>
    <x v="0"/>
    <x v="1"/>
  </r>
  <r>
    <d v="2022-01-11T00:00:00"/>
    <s v="P0032"/>
    <n v="2"/>
    <x v="0"/>
    <x v="1"/>
    <n v="0"/>
    <x v="27"/>
    <x v="1"/>
    <x v="0"/>
    <n v="89"/>
    <n v="117.48"/>
    <n v="178"/>
    <n v="234.96"/>
    <x v="2"/>
    <x v="0"/>
    <x v="1"/>
  </r>
  <r>
    <d v="2022-01-14T00:00:00"/>
    <s v="P0011"/>
    <n v="14"/>
    <x v="0"/>
    <x v="1"/>
    <n v="0"/>
    <x v="31"/>
    <x v="0"/>
    <x v="2"/>
    <n v="44"/>
    <n v="48.4"/>
    <n v="616"/>
    <n v="677.6"/>
    <x v="24"/>
    <x v="0"/>
    <x v="1"/>
  </r>
  <r>
    <d v="2022-01-23T00:00:00"/>
    <s v="P0042"/>
    <n v="8"/>
    <x v="0"/>
    <x v="1"/>
    <n v="0"/>
    <x v="16"/>
    <x v="3"/>
    <x v="3"/>
    <n v="120"/>
    <n v="162"/>
    <n v="960"/>
    <n v="1296"/>
    <x v="10"/>
    <x v="0"/>
    <x v="1"/>
  </r>
  <r>
    <d v="2022-01-28T00:00:00"/>
    <s v="P0016"/>
    <n v="11"/>
    <x v="0"/>
    <x v="1"/>
    <n v="0"/>
    <x v="32"/>
    <x v="0"/>
    <x v="1"/>
    <n v="13"/>
    <n v="16.64"/>
    <n v="143"/>
    <n v="183.04000000000002"/>
    <x v="6"/>
    <x v="0"/>
    <x v="1"/>
  </r>
  <r>
    <d v="2022-02-03T00:00:00"/>
    <s v="P0014"/>
    <n v="8"/>
    <x v="0"/>
    <x v="1"/>
    <n v="0"/>
    <x v="21"/>
    <x v="0"/>
    <x v="0"/>
    <n v="112"/>
    <n v="146.72"/>
    <n v="896"/>
    <n v="1173.76"/>
    <x v="17"/>
    <x v="1"/>
    <x v="1"/>
  </r>
  <r>
    <d v="2022-02-23T00:00:00"/>
    <s v="P0036"/>
    <n v="8"/>
    <x v="0"/>
    <x v="1"/>
    <n v="0"/>
    <x v="40"/>
    <x v="1"/>
    <x v="0"/>
    <n v="90"/>
    <n v="96.3"/>
    <n v="720"/>
    <n v="770.4"/>
    <x v="10"/>
    <x v="1"/>
    <x v="1"/>
  </r>
  <r>
    <d v="2022-02-27T00:00:00"/>
    <s v="P0005"/>
    <n v="15"/>
    <x v="0"/>
    <x v="1"/>
    <n v="0"/>
    <x v="8"/>
    <x v="2"/>
    <x v="3"/>
    <n v="133"/>
    <n v="155.61000000000001"/>
    <n v="1995"/>
    <n v="2334.15"/>
    <x v="18"/>
    <x v="1"/>
    <x v="1"/>
  </r>
  <r>
    <d v="2022-03-08T00:00:00"/>
    <s v="P0044"/>
    <n v="6"/>
    <x v="0"/>
    <x v="1"/>
    <n v="0"/>
    <x v="38"/>
    <x v="3"/>
    <x v="0"/>
    <n v="76"/>
    <n v="82.08"/>
    <n v="456"/>
    <n v="492.48"/>
    <x v="28"/>
    <x v="2"/>
    <x v="1"/>
  </r>
  <r>
    <d v="2022-03-09T00:00:00"/>
    <s v="P0030"/>
    <n v="3"/>
    <x v="0"/>
    <x v="1"/>
    <n v="0"/>
    <x v="37"/>
    <x v="1"/>
    <x v="3"/>
    <n v="148"/>
    <n v="201.28"/>
    <n v="444"/>
    <n v="603.84"/>
    <x v="1"/>
    <x v="2"/>
    <x v="1"/>
  </r>
  <r>
    <d v="2022-03-14T00:00:00"/>
    <s v="P0026"/>
    <n v="13"/>
    <x v="0"/>
    <x v="1"/>
    <n v="0"/>
    <x v="29"/>
    <x v="1"/>
    <x v="1"/>
    <n v="18"/>
    <n v="24.66"/>
    <n v="234"/>
    <n v="320.58"/>
    <x v="24"/>
    <x v="2"/>
    <x v="1"/>
  </r>
  <r>
    <d v="2022-03-25T00:00:00"/>
    <s v="P0030"/>
    <n v="11"/>
    <x v="0"/>
    <x v="1"/>
    <n v="0"/>
    <x v="37"/>
    <x v="1"/>
    <x v="3"/>
    <n v="148"/>
    <n v="201.28"/>
    <n v="1628"/>
    <n v="2214.08"/>
    <x v="5"/>
    <x v="2"/>
    <x v="1"/>
  </r>
  <r>
    <d v="2022-04-07T00:00:00"/>
    <s v="P0026"/>
    <n v="7"/>
    <x v="0"/>
    <x v="1"/>
    <n v="0"/>
    <x v="29"/>
    <x v="1"/>
    <x v="1"/>
    <n v="18"/>
    <n v="24.66"/>
    <n v="126"/>
    <n v="172.62"/>
    <x v="11"/>
    <x v="3"/>
    <x v="1"/>
  </r>
  <r>
    <d v="2022-04-20T00:00:00"/>
    <s v="P0012"/>
    <n v="4"/>
    <x v="0"/>
    <x v="1"/>
    <n v="0"/>
    <x v="13"/>
    <x v="0"/>
    <x v="0"/>
    <n v="73"/>
    <n v="94.17"/>
    <n v="292"/>
    <n v="376.68"/>
    <x v="4"/>
    <x v="3"/>
    <x v="1"/>
  </r>
  <r>
    <d v="2022-04-24T00:00:00"/>
    <s v="P0034"/>
    <n v="4"/>
    <x v="0"/>
    <x v="1"/>
    <n v="0"/>
    <x v="5"/>
    <x v="1"/>
    <x v="2"/>
    <n v="55"/>
    <n v="58.3"/>
    <n v="220"/>
    <n v="233.2"/>
    <x v="27"/>
    <x v="3"/>
    <x v="1"/>
  </r>
  <r>
    <d v="2022-04-30T00:00:00"/>
    <s v="P0027"/>
    <n v="8"/>
    <x v="0"/>
    <x v="1"/>
    <n v="0"/>
    <x v="36"/>
    <x v="1"/>
    <x v="2"/>
    <n v="48"/>
    <n v="57.120000000000005"/>
    <n v="384"/>
    <n v="456.96000000000004"/>
    <x v="29"/>
    <x v="3"/>
    <x v="1"/>
  </r>
  <r>
    <d v="2022-05-04T00:00:00"/>
    <s v="P0020"/>
    <n v="10"/>
    <x v="0"/>
    <x v="1"/>
    <n v="0"/>
    <x v="6"/>
    <x v="4"/>
    <x v="2"/>
    <n v="61"/>
    <n v="76.25"/>
    <n v="610"/>
    <n v="762.5"/>
    <x v="15"/>
    <x v="4"/>
    <x v="1"/>
  </r>
  <r>
    <d v="2022-05-06T00:00:00"/>
    <s v="P0034"/>
    <n v="7"/>
    <x v="0"/>
    <x v="1"/>
    <n v="0"/>
    <x v="5"/>
    <x v="1"/>
    <x v="2"/>
    <n v="55"/>
    <n v="58.3"/>
    <n v="385"/>
    <n v="408.09999999999997"/>
    <x v="8"/>
    <x v="4"/>
    <x v="1"/>
  </r>
  <r>
    <d v="2022-05-10T00:00:00"/>
    <s v="P0009"/>
    <n v="6"/>
    <x v="0"/>
    <x v="1"/>
    <n v="0"/>
    <x v="22"/>
    <x v="2"/>
    <x v="1"/>
    <n v="6"/>
    <n v="7.8599999999999994"/>
    <n v="36"/>
    <n v="47.16"/>
    <x v="21"/>
    <x v="4"/>
    <x v="1"/>
  </r>
  <r>
    <d v="2022-05-13T00:00:00"/>
    <s v="P0012"/>
    <n v="5"/>
    <x v="0"/>
    <x v="1"/>
    <n v="0"/>
    <x v="13"/>
    <x v="0"/>
    <x v="0"/>
    <n v="73"/>
    <n v="94.17"/>
    <n v="365"/>
    <n v="470.85"/>
    <x v="20"/>
    <x v="4"/>
    <x v="1"/>
  </r>
  <r>
    <d v="2022-05-22T00:00:00"/>
    <s v="P0015"/>
    <n v="12"/>
    <x v="0"/>
    <x v="1"/>
    <n v="0"/>
    <x v="39"/>
    <x v="0"/>
    <x v="1"/>
    <n v="12"/>
    <n v="15.719999999999999"/>
    <n v="144"/>
    <n v="188.64"/>
    <x v="22"/>
    <x v="4"/>
    <x v="1"/>
  </r>
  <r>
    <d v="2022-05-26T00:00:00"/>
    <s v="P0028"/>
    <n v="2"/>
    <x v="0"/>
    <x v="1"/>
    <n v="0"/>
    <x v="23"/>
    <x v="1"/>
    <x v="1"/>
    <n v="37"/>
    <n v="41.81"/>
    <n v="74"/>
    <n v="83.62"/>
    <x v="13"/>
    <x v="4"/>
    <x v="1"/>
  </r>
  <r>
    <d v="2022-05-30T00:00:00"/>
    <s v="P0044"/>
    <n v="9"/>
    <x v="0"/>
    <x v="1"/>
    <n v="0"/>
    <x v="38"/>
    <x v="3"/>
    <x v="0"/>
    <n v="76"/>
    <n v="82.08"/>
    <n v="684"/>
    <n v="738.72"/>
    <x v="29"/>
    <x v="4"/>
    <x v="1"/>
  </r>
  <r>
    <d v="2022-06-11T00:00:00"/>
    <s v="P0021"/>
    <n v="6"/>
    <x v="0"/>
    <x v="1"/>
    <n v="0"/>
    <x v="12"/>
    <x v="4"/>
    <x v="3"/>
    <n v="126"/>
    <n v="162.54"/>
    <n v="756"/>
    <n v="975.24"/>
    <x v="2"/>
    <x v="5"/>
    <x v="1"/>
  </r>
  <r>
    <d v="2022-06-23T00:00:00"/>
    <s v="P0004"/>
    <n v="8"/>
    <x v="0"/>
    <x v="1"/>
    <n v="0"/>
    <x v="33"/>
    <x v="2"/>
    <x v="2"/>
    <n v="44"/>
    <n v="48.84"/>
    <n v="352"/>
    <n v="390.72"/>
    <x v="10"/>
    <x v="5"/>
    <x v="1"/>
  </r>
  <r>
    <d v="2022-06-26T00:00:00"/>
    <s v="P0043"/>
    <n v="12"/>
    <x v="0"/>
    <x v="1"/>
    <n v="0"/>
    <x v="9"/>
    <x v="3"/>
    <x v="0"/>
    <n v="67"/>
    <n v="83.08"/>
    <n v="804"/>
    <n v="996.96"/>
    <x v="13"/>
    <x v="5"/>
    <x v="1"/>
  </r>
  <r>
    <d v="2022-07-04T00:00:00"/>
    <s v="P0007"/>
    <n v="7"/>
    <x v="0"/>
    <x v="1"/>
    <n v="0"/>
    <x v="42"/>
    <x v="2"/>
    <x v="2"/>
    <n v="43"/>
    <n v="47.730000000000004"/>
    <n v="301"/>
    <n v="334.11"/>
    <x v="15"/>
    <x v="6"/>
    <x v="1"/>
  </r>
  <r>
    <d v="2022-07-05T00:00:00"/>
    <s v="P0015"/>
    <n v="8"/>
    <x v="0"/>
    <x v="1"/>
    <n v="0"/>
    <x v="39"/>
    <x v="0"/>
    <x v="1"/>
    <n v="12"/>
    <n v="15.719999999999999"/>
    <n v="96"/>
    <n v="125.75999999999999"/>
    <x v="7"/>
    <x v="6"/>
    <x v="1"/>
  </r>
  <r>
    <d v="2022-07-08T00:00:00"/>
    <s v="P0018"/>
    <n v="2"/>
    <x v="0"/>
    <x v="1"/>
    <n v="0"/>
    <x v="19"/>
    <x v="0"/>
    <x v="1"/>
    <n v="37"/>
    <n v="49.21"/>
    <n v="74"/>
    <n v="98.42"/>
    <x v="28"/>
    <x v="6"/>
    <x v="1"/>
  </r>
  <r>
    <d v="2022-07-13T00:00:00"/>
    <s v="P0025"/>
    <n v="7"/>
    <x v="0"/>
    <x v="1"/>
    <n v="0"/>
    <x v="11"/>
    <x v="4"/>
    <x v="1"/>
    <n v="7"/>
    <n v="8.33"/>
    <n v="49"/>
    <n v="58.31"/>
    <x v="20"/>
    <x v="6"/>
    <x v="1"/>
  </r>
  <r>
    <d v="2022-07-14T00:00:00"/>
    <s v="P0033"/>
    <n v="9"/>
    <x v="0"/>
    <x v="1"/>
    <n v="0"/>
    <x v="18"/>
    <x v="1"/>
    <x v="0"/>
    <n v="95"/>
    <n v="119.7"/>
    <n v="855"/>
    <n v="1077.3"/>
    <x v="24"/>
    <x v="6"/>
    <x v="1"/>
  </r>
  <r>
    <d v="2022-07-18T00:00:00"/>
    <s v="P0010"/>
    <n v="12"/>
    <x v="0"/>
    <x v="1"/>
    <n v="0"/>
    <x v="25"/>
    <x v="0"/>
    <x v="3"/>
    <n v="148"/>
    <n v="164.28"/>
    <n v="1776"/>
    <n v="1971.3600000000001"/>
    <x v="16"/>
    <x v="6"/>
    <x v="1"/>
  </r>
  <r>
    <d v="2022-08-08T00:00:00"/>
    <s v="P0016"/>
    <n v="2"/>
    <x v="0"/>
    <x v="1"/>
    <n v="0"/>
    <x v="32"/>
    <x v="0"/>
    <x v="1"/>
    <n v="13"/>
    <n v="16.64"/>
    <n v="26"/>
    <n v="33.28"/>
    <x v="28"/>
    <x v="7"/>
    <x v="1"/>
  </r>
  <r>
    <d v="2022-08-15T00:00:00"/>
    <s v="P0015"/>
    <n v="7"/>
    <x v="0"/>
    <x v="1"/>
    <n v="0"/>
    <x v="39"/>
    <x v="0"/>
    <x v="1"/>
    <n v="12"/>
    <n v="15.719999999999999"/>
    <n v="84"/>
    <n v="110.03999999999999"/>
    <x v="23"/>
    <x v="7"/>
    <x v="1"/>
  </r>
  <r>
    <d v="2022-08-20T00:00:00"/>
    <s v="P0023"/>
    <n v="13"/>
    <x v="0"/>
    <x v="1"/>
    <n v="0"/>
    <x v="41"/>
    <x v="4"/>
    <x v="3"/>
    <n v="141"/>
    <n v="149.46"/>
    <n v="1833"/>
    <n v="1942.98"/>
    <x v="4"/>
    <x v="7"/>
    <x v="1"/>
  </r>
  <r>
    <d v="2022-08-20T00:00:00"/>
    <s v="P0033"/>
    <n v="14"/>
    <x v="0"/>
    <x v="1"/>
    <n v="0"/>
    <x v="18"/>
    <x v="1"/>
    <x v="0"/>
    <n v="95"/>
    <n v="119.7"/>
    <n v="1330"/>
    <n v="1675.8"/>
    <x v="4"/>
    <x v="7"/>
    <x v="1"/>
  </r>
  <r>
    <d v="2022-08-21T00:00:00"/>
    <s v="P0016"/>
    <n v="4"/>
    <x v="0"/>
    <x v="1"/>
    <n v="0"/>
    <x v="32"/>
    <x v="0"/>
    <x v="1"/>
    <n v="13"/>
    <n v="16.64"/>
    <n v="52"/>
    <n v="66.56"/>
    <x v="25"/>
    <x v="7"/>
    <x v="1"/>
  </r>
  <r>
    <d v="2022-08-28T00:00:00"/>
    <s v="P0039"/>
    <n v="5"/>
    <x v="0"/>
    <x v="1"/>
    <n v="0"/>
    <x v="24"/>
    <x v="3"/>
    <x v="1"/>
    <n v="37"/>
    <n v="42.55"/>
    <n v="185"/>
    <n v="212.75"/>
    <x v="6"/>
    <x v="7"/>
    <x v="1"/>
  </r>
  <r>
    <d v="2022-09-09T00:00:00"/>
    <s v="P0041"/>
    <n v="9"/>
    <x v="0"/>
    <x v="1"/>
    <n v="0"/>
    <x v="26"/>
    <x v="3"/>
    <x v="3"/>
    <n v="138"/>
    <n v="173.88"/>
    <n v="1242"/>
    <n v="1564.92"/>
    <x v="1"/>
    <x v="8"/>
    <x v="1"/>
  </r>
  <r>
    <d v="2022-09-09T00:00:00"/>
    <s v="P0003"/>
    <n v="3"/>
    <x v="0"/>
    <x v="1"/>
    <n v="0"/>
    <x v="2"/>
    <x v="2"/>
    <x v="0"/>
    <n v="71"/>
    <n v="80.94"/>
    <n v="213"/>
    <n v="242.82"/>
    <x v="1"/>
    <x v="8"/>
    <x v="1"/>
  </r>
  <r>
    <d v="2022-09-20T00:00:00"/>
    <s v="P0033"/>
    <n v="6"/>
    <x v="0"/>
    <x v="1"/>
    <n v="0"/>
    <x v="18"/>
    <x v="1"/>
    <x v="0"/>
    <n v="95"/>
    <n v="119.7"/>
    <n v="570"/>
    <n v="718.2"/>
    <x v="4"/>
    <x v="8"/>
    <x v="1"/>
  </r>
  <r>
    <d v="2022-09-20T00:00:00"/>
    <s v="P0001"/>
    <n v="10"/>
    <x v="0"/>
    <x v="1"/>
    <n v="0"/>
    <x v="15"/>
    <x v="2"/>
    <x v="0"/>
    <n v="98"/>
    <n v="103.88"/>
    <n v="980"/>
    <n v="1038.8"/>
    <x v="4"/>
    <x v="8"/>
    <x v="1"/>
  </r>
  <r>
    <d v="2022-09-23T00:00:00"/>
    <s v="P0012"/>
    <n v="12"/>
    <x v="0"/>
    <x v="1"/>
    <n v="0"/>
    <x v="13"/>
    <x v="0"/>
    <x v="0"/>
    <n v="73"/>
    <n v="94.17"/>
    <n v="876"/>
    <n v="1130.04"/>
    <x v="10"/>
    <x v="8"/>
    <x v="1"/>
  </r>
  <r>
    <d v="2022-09-24T00:00:00"/>
    <s v="P0032"/>
    <n v="14"/>
    <x v="0"/>
    <x v="1"/>
    <n v="0"/>
    <x v="27"/>
    <x v="1"/>
    <x v="0"/>
    <n v="89"/>
    <n v="117.48"/>
    <n v="1246"/>
    <n v="1644.72"/>
    <x v="27"/>
    <x v="8"/>
    <x v="1"/>
  </r>
  <r>
    <d v="2022-09-29T00:00:00"/>
    <s v="P0034"/>
    <n v="13"/>
    <x v="0"/>
    <x v="1"/>
    <n v="0"/>
    <x v="5"/>
    <x v="1"/>
    <x v="2"/>
    <n v="55"/>
    <n v="58.3"/>
    <n v="715"/>
    <n v="757.9"/>
    <x v="30"/>
    <x v="8"/>
    <x v="1"/>
  </r>
  <r>
    <d v="2022-10-04T00:00:00"/>
    <s v="P0007"/>
    <n v="15"/>
    <x v="0"/>
    <x v="1"/>
    <n v="0"/>
    <x v="42"/>
    <x v="2"/>
    <x v="2"/>
    <n v="43"/>
    <n v="47.730000000000004"/>
    <n v="645"/>
    <n v="715.95"/>
    <x v="15"/>
    <x v="9"/>
    <x v="1"/>
  </r>
  <r>
    <d v="2022-10-06T00:00:00"/>
    <s v="P0035"/>
    <n v="1"/>
    <x v="0"/>
    <x v="1"/>
    <n v="0"/>
    <x v="4"/>
    <x v="1"/>
    <x v="1"/>
    <n v="5"/>
    <n v="6.7"/>
    <n v="5"/>
    <n v="6.7"/>
    <x v="8"/>
    <x v="9"/>
    <x v="1"/>
  </r>
  <r>
    <d v="2022-10-10T00:00:00"/>
    <s v="P0019"/>
    <n v="9"/>
    <x v="0"/>
    <x v="1"/>
    <n v="0"/>
    <x v="20"/>
    <x v="0"/>
    <x v="3"/>
    <n v="150"/>
    <n v="210"/>
    <n v="1350"/>
    <n v="1890"/>
    <x v="21"/>
    <x v="9"/>
    <x v="1"/>
  </r>
  <r>
    <d v="2022-10-11T00:00:00"/>
    <s v="P0008"/>
    <n v="10"/>
    <x v="0"/>
    <x v="1"/>
    <n v="0"/>
    <x v="10"/>
    <x v="2"/>
    <x v="0"/>
    <n v="83"/>
    <n v="94.62"/>
    <n v="830"/>
    <n v="946.2"/>
    <x v="2"/>
    <x v="9"/>
    <x v="1"/>
  </r>
  <r>
    <d v="2022-10-31T00:00:00"/>
    <s v="P0038"/>
    <n v="8"/>
    <x v="0"/>
    <x v="1"/>
    <n v="0"/>
    <x v="30"/>
    <x v="3"/>
    <x v="0"/>
    <n v="72"/>
    <n v="79.92"/>
    <n v="576"/>
    <n v="639.36"/>
    <x v="14"/>
    <x v="9"/>
    <x v="1"/>
  </r>
  <r>
    <d v="2022-11-04T00:00:00"/>
    <s v="P0008"/>
    <n v="10"/>
    <x v="0"/>
    <x v="1"/>
    <n v="0"/>
    <x v="10"/>
    <x v="2"/>
    <x v="0"/>
    <n v="83"/>
    <n v="94.62"/>
    <n v="830"/>
    <n v="946.2"/>
    <x v="15"/>
    <x v="10"/>
    <x v="1"/>
  </r>
  <r>
    <d v="2022-11-10T00:00:00"/>
    <s v="P0018"/>
    <n v="7"/>
    <x v="0"/>
    <x v="1"/>
    <n v="0"/>
    <x v="19"/>
    <x v="0"/>
    <x v="1"/>
    <n v="37"/>
    <n v="49.21"/>
    <n v="259"/>
    <n v="344.47"/>
    <x v="21"/>
    <x v="10"/>
    <x v="1"/>
  </r>
  <r>
    <d v="2022-11-26T00:00:00"/>
    <s v="P0032"/>
    <n v="5"/>
    <x v="0"/>
    <x v="1"/>
    <n v="0"/>
    <x v="27"/>
    <x v="1"/>
    <x v="0"/>
    <n v="89"/>
    <n v="117.48"/>
    <n v="445"/>
    <n v="587.4"/>
    <x v="13"/>
    <x v="10"/>
    <x v="1"/>
  </r>
  <r>
    <d v="2022-11-27T00:00:00"/>
    <s v="P0034"/>
    <n v="15"/>
    <x v="0"/>
    <x v="1"/>
    <n v="0"/>
    <x v="5"/>
    <x v="1"/>
    <x v="2"/>
    <n v="55"/>
    <n v="58.3"/>
    <n v="825"/>
    <n v="874.5"/>
    <x v="18"/>
    <x v="10"/>
    <x v="1"/>
  </r>
  <r>
    <d v="2022-11-30T00:00:00"/>
    <s v="P0015"/>
    <n v="2"/>
    <x v="0"/>
    <x v="1"/>
    <n v="0"/>
    <x v="39"/>
    <x v="0"/>
    <x v="1"/>
    <n v="12"/>
    <n v="15.719999999999999"/>
    <n v="24"/>
    <n v="31.439999999999998"/>
    <x v="29"/>
    <x v="10"/>
    <x v="1"/>
  </r>
  <r>
    <d v="2022-12-07T00:00:00"/>
    <s v="P0016"/>
    <n v="13"/>
    <x v="0"/>
    <x v="1"/>
    <n v="0"/>
    <x v="32"/>
    <x v="0"/>
    <x v="1"/>
    <n v="13"/>
    <n v="16.64"/>
    <n v="169"/>
    <n v="216.32"/>
    <x v="11"/>
    <x v="11"/>
    <x v="1"/>
  </r>
  <r>
    <d v="2022-12-11T00:00:00"/>
    <s v="P0027"/>
    <n v="5"/>
    <x v="0"/>
    <x v="1"/>
    <n v="0"/>
    <x v="36"/>
    <x v="1"/>
    <x v="2"/>
    <n v="48"/>
    <n v="57.120000000000005"/>
    <n v="240"/>
    <n v="285.60000000000002"/>
    <x v="2"/>
    <x v="11"/>
    <x v="1"/>
  </r>
  <r>
    <d v="2022-12-15T00:00:00"/>
    <s v="P0009"/>
    <n v="13"/>
    <x v="0"/>
    <x v="1"/>
    <n v="0"/>
    <x v="22"/>
    <x v="2"/>
    <x v="1"/>
    <n v="6"/>
    <n v="7.8599999999999994"/>
    <n v="78"/>
    <n v="102.17999999999999"/>
    <x v="23"/>
    <x v="11"/>
    <x v="1"/>
  </r>
  <r>
    <d v="2022-12-19T00:00:00"/>
    <s v="P0044"/>
    <n v="7"/>
    <x v="0"/>
    <x v="1"/>
    <n v="0"/>
    <x v="38"/>
    <x v="3"/>
    <x v="0"/>
    <n v="76"/>
    <n v="82.08"/>
    <n v="532"/>
    <n v="574.55999999999995"/>
    <x v="3"/>
    <x v="11"/>
    <x v="1"/>
  </r>
  <r>
    <d v="2022-12-21T00:00:00"/>
    <s v="P0006"/>
    <n v="10"/>
    <x v="0"/>
    <x v="1"/>
    <n v="0"/>
    <x v="14"/>
    <x v="2"/>
    <x v="0"/>
    <n v="75"/>
    <n v="85.5"/>
    <n v="750"/>
    <n v="855"/>
    <x v="25"/>
    <x v="11"/>
    <x v="1"/>
  </r>
  <r>
    <d v="2022-12-29T00:00:00"/>
    <s v="P0008"/>
    <n v="15"/>
    <x v="0"/>
    <x v="1"/>
    <n v="0"/>
    <x v="10"/>
    <x v="2"/>
    <x v="0"/>
    <n v="83"/>
    <n v="94.62"/>
    <n v="1245"/>
    <n v="1419.3000000000002"/>
    <x v="30"/>
    <x v="11"/>
    <x v="1"/>
  </r>
  <r>
    <d v="2022-12-30T00:00:00"/>
    <s v="P0041"/>
    <n v="14"/>
    <x v="0"/>
    <x v="1"/>
    <n v="0"/>
    <x v="26"/>
    <x v="3"/>
    <x v="3"/>
    <n v="138"/>
    <n v="173.88"/>
    <n v="1932"/>
    <n v="2434.3199999999997"/>
    <x v="29"/>
    <x v="11"/>
    <x v="1"/>
  </r>
  <r>
    <d v="2021-01-04T00:00:00"/>
    <s v="P0035"/>
    <n v="12"/>
    <x v="1"/>
    <x v="1"/>
    <n v="0"/>
    <x v="4"/>
    <x v="1"/>
    <x v="1"/>
    <n v="5"/>
    <n v="6.7"/>
    <n v="60"/>
    <n v="80.400000000000006"/>
    <x v="15"/>
    <x v="0"/>
    <x v="0"/>
  </r>
  <r>
    <d v="2021-01-26T00:00:00"/>
    <s v="P0001"/>
    <n v="7"/>
    <x v="1"/>
    <x v="1"/>
    <n v="0"/>
    <x v="15"/>
    <x v="2"/>
    <x v="0"/>
    <n v="98"/>
    <n v="103.88"/>
    <n v="686"/>
    <n v="727.16"/>
    <x v="13"/>
    <x v="0"/>
    <x v="0"/>
  </r>
  <r>
    <d v="2021-02-02T00:00:00"/>
    <s v="P0010"/>
    <n v="7"/>
    <x v="1"/>
    <x v="1"/>
    <n v="0"/>
    <x v="25"/>
    <x v="0"/>
    <x v="3"/>
    <n v="148"/>
    <n v="164.28"/>
    <n v="1036"/>
    <n v="1149.96"/>
    <x v="0"/>
    <x v="1"/>
    <x v="0"/>
  </r>
  <r>
    <d v="2021-02-04T00:00:00"/>
    <s v="P0037"/>
    <n v="4"/>
    <x v="1"/>
    <x v="1"/>
    <n v="0"/>
    <x v="3"/>
    <x v="3"/>
    <x v="0"/>
    <n v="67"/>
    <n v="85.76"/>
    <n v="268"/>
    <n v="343.04"/>
    <x v="15"/>
    <x v="1"/>
    <x v="0"/>
  </r>
  <r>
    <d v="2021-03-08T00:00:00"/>
    <s v="P0044"/>
    <n v="9"/>
    <x v="1"/>
    <x v="1"/>
    <n v="0"/>
    <x v="38"/>
    <x v="3"/>
    <x v="0"/>
    <n v="76"/>
    <n v="82.08"/>
    <n v="684"/>
    <n v="738.72"/>
    <x v="28"/>
    <x v="2"/>
    <x v="0"/>
  </r>
  <r>
    <d v="2021-03-21T00:00:00"/>
    <s v="P0020"/>
    <n v="13"/>
    <x v="1"/>
    <x v="1"/>
    <n v="0"/>
    <x v="6"/>
    <x v="4"/>
    <x v="2"/>
    <n v="61"/>
    <n v="76.25"/>
    <n v="793"/>
    <n v="991.25"/>
    <x v="25"/>
    <x v="2"/>
    <x v="0"/>
  </r>
  <r>
    <d v="2021-03-22T00:00:00"/>
    <s v="P0002"/>
    <n v="8"/>
    <x v="1"/>
    <x v="1"/>
    <n v="0"/>
    <x v="28"/>
    <x v="2"/>
    <x v="0"/>
    <n v="105"/>
    <n v="142.80000000000001"/>
    <n v="840"/>
    <n v="1142.4000000000001"/>
    <x v="22"/>
    <x v="2"/>
    <x v="0"/>
  </r>
  <r>
    <d v="2021-03-22T00:00:00"/>
    <s v="P0012"/>
    <n v="4"/>
    <x v="1"/>
    <x v="1"/>
    <n v="0"/>
    <x v="13"/>
    <x v="0"/>
    <x v="0"/>
    <n v="73"/>
    <n v="94.17"/>
    <n v="292"/>
    <n v="376.68"/>
    <x v="22"/>
    <x v="2"/>
    <x v="0"/>
  </r>
  <r>
    <d v="2021-04-05T00:00:00"/>
    <s v="P0031"/>
    <n v="15"/>
    <x v="1"/>
    <x v="1"/>
    <n v="0"/>
    <x v="1"/>
    <x v="1"/>
    <x v="0"/>
    <n v="93"/>
    <n v="104.16"/>
    <n v="1395"/>
    <n v="1562.3999999999999"/>
    <x v="7"/>
    <x v="3"/>
    <x v="0"/>
  </r>
  <r>
    <d v="2021-04-09T00:00:00"/>
    <s v="P0005"/>
    <n v="3"/>
    <x v="1"/>
    <x v="1"/>
    <n v="0"/>
    <x v="8"/>
    <x v="2"/>
    <x v="3"/>
    <n v="133"/>
    <n v="155.61000000000001"/>
    <n v="399"/>
    <n v="466.83000000000004"/>
    <x v="1"/>
    <x v="3"/>
    <x v="0"/>
  </r>
  <r>
    <d v="2021-04-24T00:00:00"/>
    <s v="P0030"/>
    <n v="2"/>
    <x v="1"/>
    <x v="1"/>
    <n v="0"/>
    <x v="37"/>
    <x v="1"/>
    <x v="3"/>
    <n v="148"/>
    <n v="201.28"/>
    <n v="296"/>
    <n v="402.56"/>
    <x v="27"/>
    <x v="3"/>
    <x v="0"/>
  </r>
  <r>
    <d v="2021-05-03T00:00:00"/>
    <s v="P0034"/>
    <n v="3"/>
    <x v="1"/>
    <x v="1"/>
    <n v="0"/>
    <x v="5"/>
    <x v="1"/>
    <x v="2"/>
    <n v="55"/>
    <n v="58.3"/>
    <n v="165"/>
    <n v="174.89999999999998"/>
    <x v="17"/>
    <x v="4"/>
    <x v="0"/>
  </r>
  <r>
    <d v="2021-05-04T00:00:00"/>
    <s v="P0015"/>
    <n v="13"/>
    <x v="1"/>
    <x v="1"/>
    <n v="0"/>
    <x v="39"/>
    <x v="0"/>
    <x v="1"/>
    <n v="12"/>
    <n v="15.719999999999999"/>
    <n v="156"/>
    <n v="204.35999999999999"/>
    <x v="15"/>
    <x v="4"/>
    <x v="0"/>
  </r>
  <r>
    <d v="2021-05-06T00:00:00"/>
    <s v="P0009"/>
    <n v="6"/>
    <x v="1"/>
    <x v="1"/>
    <n v="0"/>
    <x v="22"/>
    <x v="2"/>
    <x v="1"/>
    <n v="6"/>
    <n v="7.8599999999999994"/>
    <n v="36"/>
    <n v="47.16"/>
    <x v="8"/>
    <x v="4"/>
    <x v="0"/>
  </r>
  <r>
    <d v="2021-05-09T00:00:00"/>
    <s v="P0016"/>
    <n v="6"/>
    <x v="1"/>
    <x v="1"/>
    <n v="0"/>
    <x v="32"/>
    <x v="0"/>
    <x v="1"/>
    <n v="13"/>
    <n v="16.64"/>
    <n v="78"/>
    <n v="99.84"/>
    <x v="1"/>
    <x v="4"/>
    <x v="0"/>
  </r>
  <r>
    <d v="2021-05-30T00:00:00"/>
    <s v="P0023"/>
    <n v="13"/>
    <x v="1"/>
    <x v="1"/>
    <n v="0"/>
    <x v="41"/>
    <x v="4"/>
    <x v="3"/>
    <n v="141"/>
    <n v="149.46"/>
    <n v="1833"/>
    <n v="1942.98"/>
    <x v="29"/>
    <x v="4"/>
    <x v="0"/>
  </r>
  <r>
    <d v="2021-06-26T00:00:00"/>
    <s v="P0009"/>
    <n v="7"/>
    <x v="1"/>
    <x v="1"/>
    <n v="0"/>
    <x v="22"/>
    <x v="2"/>
    <x v="1"/>
    <n v="6"/>
    <n v="7.8599999999999994"/>
    <n v="42"/>
    <n v="55.019999999999996"/>
    <x v="13"/>
    <x v="5"/>
    <x v="0"/>
  </r>
  <r>
    <d v="2021-06-28T00:00:00"/>
    <s v="P0035"/>
    <n v="7"/>
    <x v="1"/>
    <x v="1"/>
    <n v="0"/>
    <x v="4"/>
    <x v="1"/>
    <x v="1"/>
    <n v="5"/>
    <n v="6.7"/>
    <n v="35"/>
    <n v="46.9"/>
    <x v="6"/>
    <x v="5"/>
    <x v="0"/>
  </r>
  <r>
    <d v="2021-07-18T00:00:00"/>
    <s v="P0027"/>
    <n v="14"/>
    <x v="1"/>
    <x v="1"/>
    <n v="0"/>
    <x v="36"/>
    <x v="1"/>
    <x v="2"/>
    <n v="48"/>
    <n v="57.120000000000005"/>
    <n v="672"/>
    <n v="799.68000000000006"/>
    <x v="16"/>
    <x v="6"/>
    <x v="0"/>
  </r>
  <r>
    <d v="2021-07-20T00:00:00"/>
    <s v="P0038"/>
    <n v="11"/>
    <x v="1"/>
    <x v="1"/>
    <n v="0"/>
    <x v="30"/>
    <x v="3"/>
    <x v="0"/>
    <n v="72"/>
    <n v="79.92"/>
    <n v="792"/>
    <n v="879.12"/>
    <x v="4"/>
    <x v="6"/>
    <x v="0"/>
  </r>
  <r>
    <d v="2021-08-03T00:00:00"/>
    <s v="P0022"/>
    <n v="13"/>
    <x v="1"/>
    <x v="1"/>
    <n v="0"/>
    <x v="34"/>
    <x v="4"/>
    <x v="3"/>
    <n v="121"/>
    <n v="141.57"/>
    <n v="1573"/>
    <n v="1840.4099999999999"/>
    <x v="17"/>
    <x v="7"/>
    <x v="0"/>
  </r>
  <r>
    <d v="2021-08-03T00:00:00"/>
    <s v="P0034"/>
    <n v="12"/>
    <x v="1"/>
    <x v="1"/>
    <n v="0"/>
    <x v="5"/>
    <x v="1"/>
    <x v="2"/>
    <n v="55"/>
    <n v="58.3"/>
    <n v="660"/>
    <n v="699.59999999999991"/>
    <x v="17"/>
    <x v="7"/>
    <x v="0"/>
  </r>
  <r>
    <d v="2021-08-16T00:00:00"/>
    <s v="P0003"/>
    <n v="3"/>
    <x v="1"/>
    <x v="1"/>
    <n v="0"/>
    <x v="2"/>
    <x v="2"/>
    <x v="0"/>
    <n v="71"/>
    <n v="80.94"/>
    <n v="213"/>
    <n v="242.82"/>
    <x v="12"/>
    <x v="7"/>
    <x v="0"/>
  </r>
  <r>
    <d v="2021-09-01T00:00:00"/>
    <s v="P0003"/>
    <n v="14"/>
    <x v="1"/>
    <x v="1"/>
    <n v="0"/>
    <x v="2"/>
    <x v="2"/>
    <x v="0"/>
    <n v="71"/>
    <n v="80.94"/>
    <n v="994"/>
    <n v="1133.1599999999999"/>
    <x v="19"/>
    <x v="8"/>
    <x v="0"/>
  </r>
  <r>
    <d v="2021-09-23T00:00:00"/>
    <s v="P0021"/>
    <n v="7"/>
    <x v="1"/>
    <x v="1"/>
    <n v="0"/>
    <x v="12"/>
    <x v="4"/>
    <x v="3"/>
    <n v="126"/>
    <n v="162.54"/>
    <n v="882"/>
    <n v="1137.78"/>
    <x v="10"/>
    <x v="8"/>
    <x v="0"/>
  </r>
  <r>
    <d v="2021-09-30T00:00:00"/>
    <s v="P0014"/>
    <n v="9"/>
    <x v="1"/>
    <x v="1"/>
    <n v="0"/>
    <x v="21"/>
    <x v="0"/>
    <x v="0"/>
    <n v="112"/>
    <n v="146.72"/>
    <n v="1008"/>
    <n v="1320.48"/>
    <x v="29"/>
    <x v="8"/>
    <x v="0"/>
  </r>
  <r>
    <d v="2021-09-30T00:00:00"/>
    <s v="P0006"/>
    <n v="5"/>
    <x v="1"/>
    <x v="1"/>
    <n v="0"/>
    <x v="14"/>
    <x v="2"/>
    <x v="0"/>
    <n v="75"/>
    <n v="85.5"/>
    <n v="375"/>
    <n v="427.5"/>
    <x v="29"/>
    <x v="8"/>
    <x v="0"/>
  </r>
  <r>
    <d v="2021-10-06T00:00:00"/>
    <s v="P0036"/>
    <n v="12"/>
    <x v="1"/>
    <x v="1"/>
    <n v="0"/>
    <x v="40"/>
    <x v="1"/>
    <x v="0"/>
    <n v="90"/>
    <n v="96.3"/>
    <n v="1080"/>
    <n v="1155.5999999999999"/>
    <x v="8"/>
    <x v="9"/>
    <x v="0"/>
  </r>
  <r>
    <d v="2021-10-12T00:00:00"/>
    <s v="P0027"/>
    <n v="8"/>
    <x v="1"/>
    <x v="1"/>
    <n v="0"/>
    <x v="36"/>
    <x v="1"/>
    <x v="2"/>
    <n v="48"/>
    <n v="57.120000000000005"/>
    <n v="384"/>
    <n v="456.96000000000004"/>
    <x v="9"/>
    <x v="9"/>
    <x v="0"/>
  </r>
  <r>
    <d v="2021-10-29T00:00:00"/>
    <s v="P0038"/>
    <n v="14"/>
    <x v="1"/>
    <x v="1"/>
    <n v="0"/>
    <x v="30"/>
    <x v="3"/>
    <x v="0"/>
    <n v="72"/>
    <n v="79.92"/>
    <n v="1008"/>
    <n v="1118.8800000000001"/>
    <x v="30"/>
    <x v="9"/>
    <x v="0"/>
  </r>
  <r>
    <d v="2021-11-20T00:00:00"/>
    <s v="P0034"/>
    <n v="14"/>
    <x v="1"/>
    <x v="1"/>
    <n v="0"/>
    <x v="5"/>
    <x v="1"/>
    <x v="2"/>
    <n v="55"/>
    <n v="58.3"/>
    <n v="770"/>
    <n v="816.19999999999993"/>
    <x v="4"/>
    <x v="10"/>
    <x v="0"/>
  </r>
  <r>
    <d v="2021-11-27T00:00:00"/>
    <s v="P0012"/>
    <n v="8"/>
    <x v="1"/>
    <x v="1"/>
    <n v="0"/>
    <x v="13"/>
    <x v="0"/>
    <x v="0"/>
    <n v="73"/>
    <n v="94.17"/>
    <n v="584"/>
    <n v="753.36"/>
    <x v="18"/>
    <x v="10"/>
    <x v="0"/>
  </r>
  <r>
    <d v="2021-12-03T00:00:00"/>
    <s v="P0019"/>
    <n v="8"/>
    <x v="1"/>
    <x v="1"/>
    <n v="0"/>
    <x v="20"/>
    <x v="0"/>
    <x v="3"/>
    <n v="150"/>
    <n v="210"/>
    <n v="1200"/>
    <n v="1680"/>
    <x v="17"/>
    <x v="11"/>
    <x v="0"/>
  </r>
  <r>
    <d v="2021-12-19T00:00:00"/>
    <s v="P0011"/>
    <n v="10"/>
    <x v="1"/>
    <x v="1"/>
    <n v="0"/>
    <x v="31"/>
    <x v="0"/>
    <x v="2"/>
    <n v="44"/>
    <n v="48.4"/>
    <n v="440"/>
    <n v="484"/>
    <x v="3"/>
    <x v="11"/>
    <x v="0"/>
  </r>
  <r>
    <d v="2021-12-30T00:00:00"/>
    <s v="P0010"/>
    <n v="13"/>
    <x v="1"/>
    <x v="1"/>
    <n v="0"/>
    <x v="25"/>
    <x v="0"/>
    <x v="3"/>
    <n v="148"/>
    <n v="164.28"/>
    <n v="1924"/>
    <n v="2135.64"/>
    <x v="29"/>
    <x v="11"/>
    <x v="0"/>
  </r>
  <r>
    <d v="2022-01-04T00:00:00"/>
    <s v="P0029"/>
    <n v="1"/>
    <x v="1"/>
    <x v="1"/>
    <n v="0"/>
    <x v="7"/>
    <x v="1"/>
    <x v="2"/>
    <n v="47"/>
    <n v="53.11"/>
    <n v="47"/>
    <n v="53.11"/>
    <x v="15"/>
    <x v="0"/>
    <x v="1"/>
  </r>
  <r>
    <d v="2022-01-10T00:00:00"/>
    <s v="P0034"/>
    <n v="14"/>
    <x v="1"/>
    <x v="1"/>
    <n v="0"/>
    <x v="5"/>
    <x v="1"/>
    <x v="2"/>
    <n v="55"/>
    <n v="58.3"/>
    <n v="770"/>
    <n v="816.19999999999993"/>
    <x v="21"/>
    <x v="0"/>
    <x v="1"/>
  </r>
  <r>
    <d v="2022-01-13T00:00:00"/>
    <s v="P0019"/>
    <n v="6"/>
    <x v="1"/>
    <x v="1"/>
    <n v="0"/>
    <x v="20"/>
    <x v="0"/>
    <x v="3"/>
    <n v="150"/>
    <n v="210"/>
    <n v="900"/>
    <n v="1260"/>
    <x v="20"/>
    <x v="0"/>
    <x v="1"/>
  </r>
  <r>
    <d v="2022-01-17T00:00:00"/>
    <s v="P0040"/>
    <n v="4"/>
    <x v="1"/>
    <x v="1"/>
    <n v="0"/>
    <x v="17"/>
    <x v="3"/>
    <x v="0"/>
    <n v="90"/>
    <n v="115.2"/>
    <n v="360"/>
    <n v="460.8"/>
    <x v="26"/>
    <x v="0"/>
    <x v="1"/>
  </r>
  <r>
    <d v="2022-01-20T00:00:00"/>
    <s v="P0014"/>
    <n v="7"/>
    <x v="1"/>
    <x v="1"/>
    <n v="0"/>
    <x v="21"/>
    <x v="0"/>
    <x v="0"/>
    <n v="112"/>
    <n v="146.72"/>
    <n v="784"/>
    <n v="1027.04"/>
    <x v="4"/>
    <x v="0"/>
    <x v="1"/>
  </r>
  <r>
    <d v="2022-01-24T00:00:00"/>
    <s v="P0030"/>
    <n v="15"/>
    <x v="1"/>
    <x v="1"/>
    <n v="0"/>
    <x v="37"/>
    <x v="1"/>
    <x v="3"/>
    <n v="148"/>
    <n v="201.28"/>
    <n v="2220"/>
    <n v="3019.2"/>
    <x v="27"/>
    <x v="0"/>
    <x v="1"/>
  </r>
  <r>
    <d v="2022-02-09T00:00:00"/>
    <s v="P0032"/>
    <n v="14"/>
    <x v="1"/>
    <x v="1"/>
    <n v="0"/>
    <x v="27"/>
    <x v="1"/>
    <x v="0"/>
    <n v="89"/>
    <n v="117.48"/>
    <n v="1246"/>
    <n v="1644.72"/>
    <x v="1"/>
    <x v="1"/>
    <x v="1"/>
  </r>
  <r>
    <d v="2022-02-23T00:00:00"/>
    <s v="P0013"/>
    <n v="6"/>
    <x v="1"/>
    <x v="1"/>
    <n v="0"/>
    <x v="0"/>
    <x v="0"/>
    <x v="0"/>
    <n v="112"/>
    <n v="122.08"/>
    <n v="672"/>
    <n v="732.48"/>
    <x v="10"/>
    <x v="1"/>
    <x v="1"/>
  </r>
  <r>
    <d v="2022-03-29T00:00:00"/>
    <s v="P0032"/>
    <n v="12"/>
    <x v="1"/>
    <x v="1"/>
    <n v="0"/>
    <x v="27"/>
    <x v="1"/>
    <x v="0"/>
    <n v="89"/>
    <n v="117.48"/>
    <n v="1068"/>
    <n v="1409.76"/>
    <x v="30"/>
    <x v="2"/>
    <x v="1"/>
  </r>
  <r>
    <d v="2022-04-09T00:00:00"/>
    <s v="P0002"/>
    <n v="9"/>
    <x v="1"/>
    <x v="1"/>
    <n v="0"/>
    <x v="28"/>
    <x v="2"/>
    <x v="0"/>
    <n v="105"/>
    <n v="142.80000000000001"/>
    <n v="945"/>
    <n v="1285.2"/>
    <x v="1"/>
    <x v="3"/>
    <x v="1"/>
  </r>
  <r>
    <d v="2022-04-21T00:00:00"/>
    <s v="P0026"/>
    <n v="14"/>
    <x v="1"/>
    <x v="1"/>
    <n v="0"/>
    <x v="29"/>
    <x v="1"/>
    <x v="1"/>
    <n v="18"/>
    <n v="24.66"/>
    <n v="252"/>
    <n v="345.24"/>
    <x v="25"/>
    <x v="3"/>
    <x v="1"/>
  </r>
  <r>
    <d v="2022-04-23T00:00:00"/>
    <s v="P0044"/>
    <n v="15"/>
    <x v="1"/>
    <x v="1"/>
    <n v="0"/>
    <x v="38"/>
    <x v="3"/>
    <x v="0"/>
    <n v="76"/>
    <n v="82.08"/>
    <n v="1140"/>
    <n v="1231.2"/>
    <x v="10"/>
    <x v="3"/>
    <x v="1"/>
  </r>
  <r>
    <d v="2022-04-25T00:00:00"/>
    <s v="P0003"/>
    <n v="8"/>
    <x v="1"/>
    <x v="1"/>
    <n v="0"/>
    <x v="2"/>
    <x v="2"/>
    <x v="0"/>
    <n v="71"/>
    <n v="80.94"/>
    <n v="568"/>
    <n v="647.52"/>
    <x v="5"/>
    <x v="3"/>
    <x v="1"/>
  </r>
  <r>
    <d v="2022-04-30T00:00:00"/>
    <s v="P0016"/>
    <n v="13"/>
    <x v="1"/>
    <x v="1"/>
    <n v="0"/>
    <x v="32"/>
    <x v="0"/>
    <x v="1"/>
    <n v="13"/>
    <n v="16.64"/>
    <n v="169"/>
    <n v="216.32"/>
    <x v="29"/>
    <x v="3"/>
    <x v="1"/>
  </r>
  <r>
    <d v="2022-05-01T00:00:00"/>
    <s v="P0033"/>
    <n v="6"/>
    <x v="1"/>
    <x v="1"/>
    <n v="0"/>
    <x v="18"/>
    <x v="1"/>
    <x v="0"/>
    <n v="95"/>
    <n v="119.7"/>
    <n v="570"/>
    <n v="718.2"/>
    <x v="19"/>
    <x v="4"/>
    <x v="1"/>
  </r>
  <r>
    <d v="2022-05-07T00:00:00"/>
    <s v="P0027"/>
    <n v="1"/>
    <x v="1"/>
    <x v="1"/>
    <n v="0"/>
    <x v="36"/>
    <x v="1"/>
    <x v="2"/>
    <n v="48"/>
    <n v="57.120000000000005"/>
    <n v="48"/>
    <n v="57.120000000000005"/>
    <x v="11"/>
    <x v="4"/>
    <x v="1"/>
  </r>
  <r>
    <d v="2022-05-08T00:00:00"/>
    <s v="P0022"/>
    <n v="7"/>
    <x v="1"/>
    <x v="1"/>
    <n v="0"/>
    <x v="34"/>
    <x v="4"/>
    <x v="3"/>
    <n v="121"/>
    <n v="141.57"/>
    <n v="847"/>
    <n v="990.99"/>
    <x v="28"/>
    <x v="4"/>
    <x v="1"/>
  </r>
  <r>
    <d v="2022-05-15T00:00:00"/>
    <s v="P0020"/>
    <n v="5"/>
    <x v="1"/>
    <x v="1"/>
    <n v="0"/>
    <x v="6"/>
    <x v="4"/>
    <x v="2"/>
    <n v="61"/>
    <n v="76.25"/>
    <n v="305"/>
    <n v="381.25"/>
    <x v="23"/>
    <x v="4"/>
    <x v="1"/>
  </r>
  <r>
    <d v="2022-05-16T00:00:00"/>
    <s v="P0031"/>
    <n v="13"/>
    <x v="1"/>
    <x v="1"/>
    <n v="0"/>
    <x v="1"/>
    <x v="1"/>
    <x v="0"/>
    <n v="93"/>
    <n v="104.16"/>
    <n v="1209"/>
    <n v="1354.08"/>
    <x v="12"/>
    <x v="4"/>
    <x v="1"/>
  </r>
  <r>
    <d v="2022-05-25T00:00:00"/>
    <s v="P0002"/>
    <n v="7"/>
    <x v="1"/>
    <x v="1"/>
    <n v="0"/>
    <x v="28"/>
    <x v="2"/>
    <x v="0"/>
    <n v="105"/>
    <n v="142.80000000000001"/>
    <n v="735"/>
    <n v="999.60000000000014"/>
    <x v="5"/>
    <x v="4"/>
    <x v="1"/>
  </r>
  <r>
    <d v="2022-05-26T00:00:00"/>
    <s v="P0027"/>
    <n v="2"/>
    <x v="1"/>
    <x v="1"/>
    <n v="0"/>
    <x v="36"/>
    <x v="1"/>
    <x v="2"/>
    <n v="48"/>
    <n v="57.120000000000005"/>
    <n v="96"/>
    <n v="114.24000000000001"/>
    <x v="13"/>
    <x v="4"/>
    <x v="1"/>
  </r>
  <r>
    <d v="2022-05-28T00:00:00"/>
    <s v="P0004"/>
    <n v="12"/>
    <x v="1"/>
    <x v="1"/>
    <n v="0"/>
    <x v="33"/>
    <x v="2"/>
    <x v="2"/>
    <n v="44"/>
    <n v="48.84"/>
    <n v="528"/>
    <n v="586.08000000000004"/>
    <x v="6"/>
    <x v="4"/>
    <x v="1"/>
  </r>
  <r>
    <d v="2022-06-03T00:00:00"/>
    <s v="P0008"/>
    <n v="14"/>
    <x v="1"/>
    <x v="1"/>
    <n v="0"/>
    <x v="10"/>
    <x v="2"/>
    <x v="0"/>
    <n v="83"/>
    <n v="94.62"/>
    <n v="1162"/>
    <n v="1324.68"/>
    <x v="17"/>
    <x v="5"/>
    <x v="1"/>
  </r>
  <r>
    <d v="2022-06-25T00:00:00"/>
    <s v="P0012"/>
    <n v="7"/>
    <x v="1"/>
    <x v="1"/>
    <n v="0"/>
    <x v="13"/>
    <x v="0"/>
    <x v="0"/>
    <n v="73"/>
    <n v="94.17"/>
    <n v="511"/>
    <n v="659.19"/>
    <x v="5"/>
    <x v="5"/>
    <x v="1"/>
  </r>
  <r>
    <d v="2022-07-15T00:00:00"/>
    <s v="P0004"/>
    <n v="2"/>
    <x v="1"/>
    <x v="1"/>
    <n v="0"/>
    <x v="33"/>
    <x v="2"/>
    <x v="2"/>
    <n v="44"/>
    <n v="48.84"/>
    <n v="88"/>
    <n v="97.68"/>
    <x v="23"/>
    <x v="6"/>
    <x v="1"/>
  </r>
  <r>
    <d v="2022-07-23T00:00:00"/>
    <s v="P0018"/>
    <n v="2"/>
    <x v="1"/>
    <x v="1"/>
    <n v="0"/>
    <x v="19"/>
    <x v="0"/>
    <x v="1"/>
    <n v="37"/>
    <n v="49.21"/>
    <n v="74"/>
    <n v="98.42"/>
    <x v="10"/>
    <x v="6"/>
    <x v="1"/>
  </r>
  <r>
    <d v="2022-07-24T00:00:00"/>
    <s v="P0027"/>
    <n v="1"/>
    <x v="1"/>
    <x v="1"/>
    <n v="0"/>
    <x v="36"/>
    <x v="1"/>
    <x v="2"/>
    <n v="48"/>
    <n v="57.120000000000005"/>
    <n v="48"/>
    <n v="57.120000000000005"/>
    <x v="27"/>
    <x v="6"/>
    <x v="1"/>
  </r>
  <r>
    <d v="2022-07-26T00:00:00"/>
    <s v="P0003"/>
    <n v="10"/>
    <x v="1"/>
    <x v="1"/>
    <n v="0"/>
    <x v="2"/>
    <x v="2"/>
    <x v="0"/>
    <n v="71"/>
    <n v="80.94"/>
    <n v="710"/>
    <n v="809.4"/>
    <x v="13"/>
    <x v="6"/>
    <x v="1"/>
  </r>
  <r>
    <d v="2022-08-06T00:00:00"/>
    <s v="P0016"/>
    <n v="9"/>
    <x v="1"/>
    <x v="1"/>
    <n v="0"/>
    <x v="32"/>
    <x v="0"/>
    <x v="1"/>
    <n v="13"/>
    <n v="16.64"/>
    <n v="117"/>
    <n v="149.76"/>
    <x v="8"/>
    <x v="7"/>
    <x v="1"/>
  </r>
  <r>
    <d v="2022-08-18T00:00:00"/>
    <s v="P0029"/>
    <n v="8"/>
    <x v="1"/>
    <x v="1"/>
    <n v="0"/>
    <x v="7"/>
    <x v="1"/>
    <x v="2"/>
    <n v="47"/>
    <n v="53.11"/>
    <n v="376"/>
    <n v="424.88"/>
    <x v="16"/>
    <x v="7"/>
    <x v="1"/>
  </r>
  <r>
    <d v="2022-08-19T00:00:00"/>
    <s v="P0007"/>
    <n v="3"/>
    <x v="1"/>
    <x v="1"/>
    <n v="0"/>
    <x v="42"/>
    <x v="2"/>
    <x v="2"/>
    <n v="43"/>
    <n v="47.730000000000004"/>
    <n v="129"/>
    <n v="143.19"/>
    <x v="3"/>
    <x v="7"/>
    <x v="1"/>
  </r>
  <r>
    <d v="2022-08-23T00:00:00"/>
    <s v="P0044"/>
    <n v="11"/>
    <x v="1"/>
    <x v="1"/>
    <n v="0"/>
    <x v="38"/>
    <x v="3"/>
    <x v="0"/>
    <n v="76"/>
    <n v="82.08"/>
    <n v="836"/>
    <n v="902.88"/>
    <x v="10"/>
    <x v="7"/>
    <x v="1"/>
  </r>
  <r>
    <d v="2022-08-26T00:00:00"/>
    <s v="P0037"/>
    <n v="8"/>
    <x v="1"/>
    <x v="1"/>
    <n v="0"/>
    <x v="3"/>
    <x v="3"/>
    <x v="0"/>
    <n v="67"/>
    <n v="85.76"/>
    <n v="536"/>
    <n v="686.08"/>
    <x v="13"/>
    <x v="7"/>
    <x v="1"/>
  </r>
  <r>
    <d v="2022-08-28T00:00:00"/>
    <s v="P0005"/>
    <n v="9"/>
    <x v="1"/>
    <x v="1"/>
    <n v="0"/>
    <x v="8"/>
    <x v="2"/>
    <x v="3"/>
    <n v="133"/>
    <n v="155.61000000000001"/>
    <n v="1197"/>
    <n v="1400.4900000000002"/>
    <x v="6"/>
    <x v="7"/>
    <x v="1"/>
  </r>
  <r>
    <d v="2022-09-15T00:00:00"/>
    <s v="P0037"/>
    <n v="15"/>
    <x v="1"/>
    <x v="1"/>
    <n v="0"/>
    <x v="3"/>
    <x v="3"/>
    <x v="0"/>
    <n v="67"/>
    <n v="85.76"/>
    <n v="1005"/>
    <n v="1286.4000000000001"/>
    <x v="23"/>
    <x v="8"/>
    <x v="1"/>
  </r>
  <r>
    <d v="2022-09-21T00:00:00"/>
    <s v="P0018"/>
    <n v="14"/>
    <x v="1"/>
    <x v="1"/>
    <n v="0"/>
    <x v="19"/>
    <x v="0"/>
    <x v="1"/>
    <n v="37"/>
    <n v="49.21"/>
    <n v="518"/>
    <n v="688.94"/>
    <x v="25"/>
    <x v="8"/>
    <x v="1"/>
  </r>
  <r>
    <d v="2022-09-22T00:00:00"/>
    <s v="P0043"/>
    <n v="12"/>
    <x v="1"/>
    <x v="1"/>
    <n v="0"/>
    <x v="9"/>
    <x v="3"/>
    <x v="0"/>
    <n v="67"/>
    <n v="83.08"/>
    <n v="804"/>
    <n v="996.96"/>
    <x v="22"/>
    <x v="8"/>
    <x v="1"/>
  </r>
  <r>
    <d v="2022-10-09T00:00:00"/>
    <s v="P0038"/>
    <n v="14"/>
    <x v="1"/>
    <x v="1"/>
    <n v="0"/>
    <x v="30"/>
    <x v="3"/>
    <x v="0"/>
    <n v="72"/>
    <n v="79.92"/>
    <n v="1008"/>
    <n v="1118.8800000000001"/>
    <x v="1"/>
    <x v="9"/>
    <x v="1"/>
  </r>
  <r>
    <d v="2022-10-10T00:00:00"/>
    <s v="P0044"/>
    <n v="12"/>
    <x v="1"/>
    <x v="1"/>
    <n v="0"/>
    <x v="38"/>
    <x v="3"/>
    <x v="0"/>
    <n v="76"/>
    <n v="82.08"/>
    <n v="912"/>
    <n v="984.96"/>
    <x v="21"/>
    <x v="9"/>
    <x v="1"/>
  </r>
  <r>
    <d v="2022-10-13T00:00:00"/>
    <s v="P0002"/>
    <n v="15"/>
    <x v="1"/>
    <x v="1"/>
    <n v="0"/>
    <x v="28"/>
    <x v="2"/>
    <x v="0"/>
    <n v="105"/>
    <n v="142.80000000000001"/>
    <n v="1575"/>
    <n v="2142"/>
    <x v="20"/>
    <x v="9"/>
    <x v="1"/>
  </r>
  <r>
    <d v="2022-10-16T00:00:00"/>
    <s v="P0036"/>
    <n v="3"/>
    <x v="1"/>
    <x v="1"/>
    <n v="0"/>
    <x v="40"/>
    <x v="1"/>
    <x v="0"/>
    <n v="90"/>
    <n v="96.3"/>
    <n v="270"/>
    <n v="288.89999999999998"/>
    <x v="12"/>
    <x v="9"/>
    <x v="1"/>
  </r>
  <r>
    <d v="2022-11-03T00:00:00"/>
    <s v="P0020"/>
    <n v="11"/>
    <x v="1"/>
    <x v="1"/>
    <n v="0"/>
    <x v="6"/>
    <x v="4"/>
    <x v="2"/>
    <n v="61"/>
    <n v="76.25"/>
    <n v="671"/>
    <n v="838.75"/>
    <x v="17"/>
    <x v="10"/>
    <x v="1"/>
  </r>
  <r>
    <d v="2022-11-06T00:00:00"/>
    <s v="P0015"/>
    <n v="13"/>
    <x v="1"/>
    <x v="1"/>
    <n v="0"/>
    <x v="39"/>
    <x v="0"/>
    <x v="1"/>
    <n v="12"/>
    <n v="15.719999999999999"/>
    <n v="156"/>
    <n v="204.35999999999999"/>
    <x v="8"/>
    <x v="10"/>
    <x v="1"/>
  </r>
  <r>
    <d v="2022-11-16T00:00:00"/>
    <s v="P0017"/>
    <n v="8"/>
    <x v="1"/>
    <x v="1"/>
    <n v="0"/>
    <x v="35"/>
    <x v="0"/>
    <x v="3"/>
    <n v="134"/>
    <n v="156.78"/>
    <n v="1072"/>
    <n v="1254.24"/>
    <x v="12"/>
    <x v="10"/>
    <x v="1"/>
  </r>
  <r>
    <d v="2022-11-23T00:00:00"/>
    <s v="P0036"/>
    <n v="12"/>
    <x v="1"/>
    <x v="1"/>
    <n v="0"/>
    <x v="40"/>
    <x v="1"/>
    <x v="0"/>
    <n v="90"/>
    <n v="96.3"/>
    <n v="1080"/>
    <n v="1155.5999999999999"/>
    <x v="10"/>
    <x v="10"/>
    <x v="1"/>
  </r>
  <r>
    <d v="2022-12-19T00:00:00"/>
    <s v="P0009"/>
    <n v="11"/>
    <x v="1"/>
    <x v="1"/>
    <n v="0"/>
    <x v="22"/>
    <x v="2"/>
    <x v="1"/>
    <n v="6"/>
    <n v="7.8599999999999994"/>
    <n v="66"/>
    <n v="86.46"/>
    <x v="3"/>
    <x v="11"/>
    <x v="1"/>
  </r>
  <r>
    <d v="2022-12-31T00:00:00"/>
    <s v="P0033"/>
    <n v="12"/>
    <x v="1"/>
    <x v="1"/>
    <n v="0"/>
    <x v="18"/>
    <x v="1"/>
    <x v="0"/>
    <n v="95"/>
    <n v="119.7"/>
    <n v="1140"/>
    <n v="1436.4"/>
    <x v="14"/>
    <x v="11"/>
    <x v="1"/>
  </r>
  <r>
    <d v="2022-12-31T00:00:00"/>
    <s v="P0011"/>
    <n v="6"/>
    <x v="1"/>
    <x v="1"/>
    <n v="0"/>
    <x v="31"/>
    <x v="0"/>
    <x v="2"/>
    <n v="44"/>
    <n v="48.4"/>
    <n v="264"/>
    <n v="290.39999999999998"/>
    <x v="14"/>
    <x v="11"/>
    <x v="1"/>
  </r>
  <r>
    <d v="2021-01-02T00:00:00"/>
    <s v="P0038"/>
    <n v="15"/>
    <x v="1"/>
    <x v="0"/>
    <n v="0"/>
    <x v="30"/>
    <x v="3"/>
    <x v="0"/>
    <n v="72"/>
    <n v="79.92"/>
    <n v="1080"/>
    <n v="1198.8"/>
    <x v="0"/>
    <x v="0"/>
    <x v="0"/>
  </r>
  <r>
    <d v="2021-01-12T00:00:00"/>
    <s v="P0042"/>
    <n v="10"/>
    <x v="1"/>
    <x v="0"/>
    <n v="0"/>
    <x v="16"/>
    <x v="3"/>
    <x v="3"/>
    <n v="120"/>
    <n v="162"/>
    <n v="1200"/>
    <n v="1620"/>
    <x v="9"/>
    <x v="0"/>
    <x v="0"/>
  </r>
  <r>
    <d v="2021-01-18T00:00:00"/>
    <s v="P0023"/>
    <n v="3"/>
    <x v="1"/>
    <x v="0"/>
    <n v="0"/>
    <x v="41"/>
    <x v="4"/>
    <x v="3"/>
    <n v="141"/>
    <n v="149.46"/>
    <n v="423"/>
    <n v="448.38"/>
    <x v="16"/>
    <x v="0"/>
    <x v="0"/>
  </r>
  <r>
    <d v="2021-01-26T00:00:00"/>
    <s v="P0006"/>
    <n v="7"/>
    <x v="1"/>
    <x v="0"/>
    <n v="0"/>
    <x v="14"/>
    <x v="2"/>
    <x v="0"/>
    <n v="75"/>
    <n v="85.5"/>
    <n v="525"/>
    <n v="598.5"/>
    <x v="13"/>
    <x v="0"/>
    <x v="0"/>
  </r>
  <r>
    <d v="2021-01-28T00:00:00"/>
    <s v="P0004"/>
    <n v="10"/>
    <x v="1"/>
    <x v="0"/>
    <n v="0"/>
    <x v="33"/>
    <x v="2"/>
    <x v="2"/>
    <n v="44"/>
    <n v="48.84"/>
    <n v="440"/>
    <n v="488.40000000000003"/>
    <x v="6"/>
    <x v="0"/>
    <x v="0"/>
  </r>
  <r>
    <d v="2021-02-05T00:00:00"/>
    <s v="P0043"/>
    <n v="7"/>
    <x v="1"/>
    <x v="0"/>
    <n v="0"/>
    <x v="9"/>
    <x v="3"/>
    <x v="0"/>
    <n v="67"/>
    <n v="83.08"/>
    <n v="469"/>
    <n v="581.55999999999995"/>
    <x v="7"/>
    <x v="1"/>
    <x v="0"/>
  </r>
  <r>
    <d v="2021-02-12T00:00:00"/>
    <s v="P0023"/>
    <n v="9"/>
    <x v="1"/>
    <x v="0"/>
    <n v="0"/>
    <x v="41"/>
    <x v="4"/>
    <x v="3"/>
    <n v="141"/>
    <n v="149.46"/>
    <n v="1269"/>
    <n v="1345.14"/>
    <x v="9"/>
    <x v="1"/>
    <x v="0"/>
  </r>
  <r>
    <d v="2021-02-18T00:00:00"/>
    <s v="P0015"/>
    <n v="6"/>
    <x v="1"/>
    <x v="0"/>
    <n v="0"/>
    <x v="39"/>
    <x v="0"/>
    <x v="1"/>
    <n v="12"/>
    <n v="15.719999999999999"/>
    <n v="72"/>
    <n v="94.32"/>
    <x v="16"/>
    <x v="1"/>
    <x v="0"/>
  </r>
  <r>
    <d v="2021-02-20T00:00:00"/>
    <s v="P0030"/>
    <n v="11"/>
    <x v="1"/>
    <x v="0"/>
    <n v="0"/>
    <x v="37"/>
    <x v="1"/>
    <x v="3"/>
    <n v="148"/>
    <n v="201.28"/>
    <n v="1628"/>
    <n v="2214.08"/>
    <x v="4"/>
    <x v="1"/>
    <x v="0"/>
  </r>
  <r>
    <d v="2021-02-22T00:00:00"/>
    <s v="P0013"/>
    <n v="5"/>
    <x v="1"/>
    <x v="0"/>
    <n v="0"/>
    <x v="0"/>
    <x v="0"/>
    <x v="0"/>
    <n v="112"/>
    <n v="122.08"/>
    <n v="560"/>
    <n v="610.4"/>
    <x v="22"/>
    <x v="1"/>
    <x v="0"/>
  </r>
  <r>
    <d v="2021-02-25T00:00:00"/>
    <s v="P0032"/>
    <n v="11"/>
    <x v="1"/>
    <x v="0"/>
    <n v="0"/>
    <x v="27"/>
    <x v="1"/>
    <x v="0"/>
    <n v="89"/>
    <n v="117.48"/>
    <n v="979"/>
    <n v="1292.28"/>
    <x v="5"/>
    <x v="1"/>
    <x v="0"/>
  </r>
  <r>
    <d v="2021-03-08T00:00:00"/>
    <s v="P0027"/>
    <n v="6"/>
    <x v="1"/>
    <x v="0"/>
    <n v="0"/>
    <x v="36"/>
    <x v="1"/>
    <x v="2"/>
    <n v="48"/>
    <n v="57.120000000000005"/>
    <n v="288"/>
    <n v="342.72"/>
    <x v="28"/>
    <x v="2"/>
    <x v="0"/>
  </r>
  <r>
    <d v="2021-03-15T00:00:00"/>
    <s v="P0039"/>
    <n v="11"/>
    <x v="1"/>
    <x v="0"/>
    <n v="0"/>
    <x v="24"/>
    <x v="3"/>
    <x v="1"/>
    <n v="37"/>
    <n v="42.55"/>
    <n v="407"/>
    <n v="468.04999999999995"/>
    <x v="23"/>
    <x v="2"/>
    <x v="0"/>
  </r>
  <r>
    <d v="2021-03-19T00:00:00"/>
    <s v="P0028"/>
    <n v="9"/>
    <x v="1"/>
    <x v="0"/>
    <n v="0"/>
    <x v="23"/>
    <x v="1"/>
    <x v="1"/>
    <n v="37"/>
    <n v="41.81"/>
    <n v="333"/>
    <n v="376.29"/>
    <x v="3"/>
    <x v="2"/>
    <x v="0"/>
  </r>
  <r>
    <d v="2021-03-25T00:00:00"/>
    <s v="P0024"/>
    <n v="14"/>
    <x v="1"/>
    <x v="0"/>
    <n v="0"/>
    <x v="43"/>
    <x v="4"/>
    <x v="3"/>
    <n v="144"/>
    <n v="156.96"/>
    <n v="2016"/>
    <n v="2197.44"/>
    <x v="5"/>
    <x v="2"/>
    <x v="0"/>
  </r>
  <r>
    <d v="2021-03-28T00:00:00"/>
    <s v="P0007"/>
    <n v="8"/>
    <x v="1"/>
    <x v="0"/>
    <n v="0"/>
    <x v="42"/>
    <x v="2"/>
    <x v="2"/>
    <n v="43"/>
    <n v="47.730000000000004"/>
    <n v="344"/>
    <n v="381.84000000000003"/>
    <x v="6"/>
    <x v="2"/>
    <x v="0"/>
  </r>
  <r>
    <d v="2021-03-30T00:00:00"/>
    <s v="P0038"/>
    <n v="1"/>
    <x v="1"/>
    <x v="0"/>
    <n v="0"/>
    <x v="30"/>
    <x v="3"/>
    <x v="0"/>
    <n v="72"/>
    <n v="79.92"/>
    <n v="72"/>
    <n v="79.92"/>
    <x v="29"/>
    <x v="2"/>
    <x v="0"/>
  </r>
  <r>
    <d v="2021-04-04T00:00:00"/>
    <s v="P0009"/>
    <n v="9"/>
    <x v="1"/>
    <x v="0"/>
    <n v="0"/>
    <x v="22"/>
    <x v="2"/>
    <x v="1"/>
    <n v="6"/>
    <n v="7.8599999999999994"/>
    <n v="54"/>
    <n v="70.739999999999995"/>
    <x v="15"/>
    <x v="3"/>
    <x v="0"/>
  </r>
  <r>
    <d v="2021-05-01T00:00:00"/>
    <s v="P0018"/>
    <n v="3"/>
    <x v="1"/>
    <x v="0"/>
    <n v="0"/>
    <x v="19"/>
    <x v="0"/>
    <x v="1"/>
    <n v="37"/>
    <n v="49.21"/>
    <n v="111"/>
    <n v="147.63"/>
    <x v="19"/>
    <x v="4"/>
    <x v="0"/>
  </r>
  <r>
    <d v="2021-05-01T00:00:00"/>
    <s v="P0042"/>
    <n v="1"/>
    <x v="1"/>
    <x v="0"/>
    <n v="0"/>
    <x v="16"/>
    <x v="3"/>
    <x v="3"/>
    <n v="120"/>
    <n v="162"/>
    <n v="120"/>
    <n v="162"/>
    <x v="19"/>
    <x v="4"/>
    <x v="0"/>
  </r>
  <r>
    <d v="2021-05-20T00:00:00"/>
    <s v="P0042"/>
    <n v="2"/>
    <x v="1"/>
    <x v="0"/>
    <n v="0"/>
    <x v="16"/>
    <x v="3"/>
    <x v="3"/>
    <n v="120"/>
    <n v="162"/>
    <n v="240"/>
    <n v="324"/>
    <x v="4"/>
    <x v="4"/>
    <x v="0"/>
  </r>
  <r>
    <d v="2021-05-30T00:00:00"/>
    <s v="P0013"/>
    <n v="6"/>
    <x v="1"/>
    <x v="0"/>
    <n v="0"/>
    <x v="0"/>
    <x v="0"/>
    <x v="0"/>
    <n v="112"/>
    <n v="122.08"/>
    <n v="672"/>
    <n v="732.48"/>
    <x v="29"/>
    <x v="4"/>
    <x v="0"/>
  </r>
  <r>
    <d v="2021-06-04T00:00:00"/>
    <s v="P0020"/>
    <n v="12"/>
    <x v="1"/>
    <x v="0"/>
    <n v="0"/>
    <x v="6"/>
    <x v="4"/>
    <x v="2"/>
    <n v="61"/>
    <n v="76.25"/>
    <n v="732"/>
    <n v="915"/>
    <x v="15"/>
    <x v="5"/>
    <x v="0"/>
  </r>
  <r>
    <d v="2021-06-14T00:00:00"/>
    <s v="P0025"/>
    <n v="10"/>
    <x v="1"/>
    <x v="0"/>
    <n v="0"/>
    <x v="11"/>
    <x v="4"/>
    <x v="1"/>
    <n v="7"/>
    <n v="8.33"/>
    <n v="70"/>
    <n v="83.3"/>
    <x v="24"/>
    <x v="5"/>
    <x v="0"/>
  </r>
  <r>
    <d v="2021-06-16T00:00:00"/>
    <s v="P0015"/>
    <n v="12"/>
    <x v="1"/>
    <x v="0"/>
    <n v="0"/>
    <x v="39"/>
    <x v="0"/>
    <x v="1"/>
    <n v="12"/>
    <n v="15.719999999999999"/>
    <n v="144"/>
    <n v="188.64"/>
    <x v="12"/>
    <x v="5"/>
    <x v="0"/>
  </r>
  <r>
    <d v="2021-06-28T00:00:00"/>
    <s v="P0021"/>
    <n v="2"/>
    <x v="1"/>
    <x v="0"/>
    <n v="0"/>
    <x v="12"/>
    <x v="4"/>
    <x v="3"/>
    <n v="126"/>
    <n v="162.54"/>
    <n v="252"/>
    <n v="325.08"/>
    <x v="6"/>
    <x v="5"/>
    <x v="0"/>
  </r>
  <r>
    <d v="2021-07-03T00:00:00"/>
    <s v="P0033"/>
    <n v="9"/>
    <x v="1"/>
    <x v="0"/>
    <n v="0"/>
    <x v="18"/>
    <x v="1"/>
    <x v="0"/>
    <n v="95"/>
    <n v="119.7"/>
    <n v="855"/>
    <n v="1077.3"/>
    <x v="17"/>
    <x v="6"/>
    <x v="0"/>
  </r>
  <r>
    <d v="2021-07-03T00:00:00"/>
    <s v="P0003"/>
    <n v="8"/>
    <x v="1"/>
    <x v="0"/>
    <n v="0"/>
    <x v="2"/>
    <x v="2"/>
    <x v="0"/>
    <n v="71"/>
    <n v="80.94"/>
    <n v="568"/>
    <n v="647.52"/>
    <x v="17"/>
    <x v="6"/>
    <x v="0"/>
  </r>
  <r>
    <d v="2021-07-22T00:00:00"/>
    <s v="P0024"/>
    <n v="14"/>
    <x v="1"/>
    <x v="0"/>
    <n v="0"/>
    <x v="43"/>
    <x v="4"/>
    <x v="3"/>
    <n v="144"/>
    <n v="156.96"/>
    <n v="2016"/>
    <n v="2197.44"/>
    <x v="22"/>
    <x v="6"/>
    <x v="0"/>
  </r>
  <r>
    <d v="2021-07-24T00:00:00"/>
    <s v="P0009"/>
    <n v="4"/>
    <x v="1"/>
    <x v="0"/>
    <n v="0"/>
    <x v="22"/>
    <x v="2"/>
    <x v="1"/>
    <n v="6"/>
    <n v="7.8599999999999994"/>
    <n v="24"/>
    <n v="31.439999999999998"/>
    <x v="27"/>
    <x v="6"/>
    <x v="0"/>
  </r>
  <r>
    <d v="2021-07-29T00:00:00"/>
    <s v="P0044"/>
    <n v="15"/>
    <x v="1"/>
    <x v="0"/>
    <n v="0"/>
    <x v="38"/>
    <x v="3"/>
    <x v="0"/>
    <n v="76"/>
    <n v="82.08"/>
    <n v="1140"/>
    <n v="1231.2"/>
    <x v="30"/>
    <x v="6"/>
    <x v="0"/>
  </r>
  <r>
    <d v="2021-08-10T00:00:00"/>
    <s v="P0044"/>
    <n v="10"/>
    <x v="1"/>
    <x v="0"/>
    <n v="0"/>
    <x v="38"/>
    <x v="3"/>
    <x v="0"/>
    <n v="76"/>
    <n v="82.08"/>
    <n v="760"/>
    <n v="820.8"/>
    <x v="21"/>
    <x v="7"/>
    <x v="0"/>
  </r>
  <r>
    <d v="2021-09-22T00:00:00"/>
    <s v="P0040"/>
    <n v="2"/>
    <x v="1"/>
    <x v="0"/>
    <n v="0"/>
    <x v="17"/>
    <x v="3"/>
    <x v="0"/>
    <n v="90"/>
    <n v="115.2"/>
    <n v="180"/>
    <n v="230.4"/>
    <x v="22"/>
    <x v="8"/>
    <x v="0"/>
  </r>
  <r>
    <d v="2021-10-01T00:00:00"/>
    <s v="P0030"/>
    <n v="14"/>
    <x v="1"/>
    <x v="0"/>
    <n v="0"/>
    <x v="37"/>
    <x v="1"/>
    <x v="3"/>
    <n v="148"/>
    <n v="201.28"/>
    <n v="2072"/>
    <n v="2817.92"/>
    <x v="19"/>
    <x v="9"/>
    <x v="0"/>
  </r>
  <r>
    <d v="2021-10-09T00:00:00"/>
    <s v="P0032"/>
    <n v="11"/>
    <x v="1"/>
    <x v="0"/>
    <n v="0"/>
    <x v="27"/>
    <x v="1"/>
    <x v="0"/>
    <n v="89"/>
    <n v="117.48"/>
    <n v="979"/>
    <n v="1292.28"/>
    <x v="1"/>
    <x v="9"/>
    <x v="0"/>
  </r>
  <r>
    <d v="2021-10-18T00:00:00"/>
    <s v="P0025"/>
    <n v="6"/>
    <x v="1"/>
    <x v="0"/>
    <n v="0"/>
    <x v="11"/>
    <x v="4"/>
    <x v="1"/>
    <n v="7"/>
    <n v="8.33"/>
    <n v="42"/>
    <n v="49.980000000000004"/>
    <x v="16"/>
    <x v="9"/>
    <x v="0"/>
  </r>
  <r>
    <d v="2021-10-18T00:00:00"/>
    <s v="P0021"/>
    <n v="13"/>
    <x v="1"/>
    <x v="0"/>
    <n v="0"/>
    <x v="12"/>
    <x v="4"/>
    <x v="3"/>
    <n v="126"/>
    <n v="162.54"/>
    <n v="1638"/>
    <n v="2113.02"/>
    <x v="16"/>
    <x v="9"/>
    <x v="0"/>
  </r>
  <r>
    <d v="2021-10-22T00:00:00"/>
    <s v="P0024"/>
    <n v="13"/>
    <x v="1"/>
    <x v="0"/>
    <n v="0"/>
    <x v="43"/>
    <x v="4"/>
    <x v="3"/>
    <n v="144"/>
    <n v="156.96"/>
    <n v="1872"/>
    <n v="2040.48"/>
    <x v="22"/>
    <x v="9"/>
    <x v="0"/>
  </r>
  <r>
    <d v="2021-10-25T00:00:00"/>
    <s v="P0044"/>
    <n v="9"/>
    <x v="1"/>
    <x v="0"/>
    <n v="0"/>
    <x v="38"/>
    <x v="3"/>
    <x v="0"/>
    <n v="76"/>
    <n v="82.08"/>
    <n v="684"/>
    <n v="738.72"/>
    <x v="5"/>
    <x v="9"/>
    <x v="0"/>
  </r>
  <r>
    <d v="2021-10-31T00:00:00"/>
    <s v="P0021"/>
    <n v="6"/>
    <x v="1"/>
    <x v="0"/>
    <n v="0"/>
    <x v="12"/>
    <x v="4"/>
    <x v="3"/>
    <n v="126"/>
    <n v="162.54"/>
    <n v="756"/>
    <n v="975.24"/>
    <x v="14"/>
    <x v="9"/>
    <x v="0"/>
  </r>
  <r>
    <d v="2021-11-10T00:00:00"/>
    <s v="P0042"/>
    <n v="6"/>
    <x v="1"/>
    <x v="0"/>
    <n v="0"/>
    <x v="16"/>
    <x v="3"/>
    <x v="3"/>
    <n v="120"/>
    <n v="162"/>
    <n v="720"/>
    <n v="972"/>
    <x v="21"/>
    <x v="10"/>
    <x v="0"/>
  </r>
  <r>
    <d v="2021-11-12T00:00:00"/>
    <s v="P0010"/>
    <n v="3"/>
    <x v="1"/>
    <x v="0"/>
    <n v="0"/>
    <x v="25"/>
    <x v="0"/>
    <x v="3"/>
    <n v="148"/>
    <n v="164.28"/>
    <n v="444"/>
    <n v="492.84000000000003"/>
    <x v="9"/>
    <x v="10"/>
    <x v="0"/>
  </r>
  <r>
    <d v="2021-11-20T00:00:00"/>
    <s v="P0008"/>
    <n v="11"/>
    <x v="1"/>
    <x v="0"/>
    <n v="0"/>
    <x v="10"/>
    <x v="2"/>
    <x v="0"/>
    <n v="83"/>
    <n v="94.62"/>
    <n v="913"/>
    <n v="1040.8200000000002"/>
    <x v="4"/>
    <x v="10"/>
    <x v="0"/>
  </r>
  <r>
    <d v="2021-11-21T00:00:00"/>
    <s v="P0006"/>
    <n v="1"/>
    <x v="1"/>
    <x v="0"/>
    <n v="0"/>
    <x v="14"/>
    <x v="2"/>
    <x v="0"/>
    <n v="75"/>
    <n v="85.5"/>
    <n v="75"/>
    <n v="85.5"/>
    <x v="25"/>
    <x v="10"/>
    <x v="0"/>
  </r>
  <r>
    <d v="2021-12-03T00:00:00"/>
    <s v="P0034"/>
    <n v="2"/>
    <x v="1"/>
    <x v="0"/>
    <n v="0"/>
    <x v="5"/>
    <x v="1"/>
    <x v="2"/>
    <n v="55"/>
    <n v="58.3"/>
    <n v="110"/>
    <n v="116.6"/>
    <x v="17"/>
    <x v="11"/>
    <x v="0"/>
  </r>
  <r>
    <d v="2021-12-18T00:00:00"/>
    <s v="P0022"/>
    <n v="8"/>
    <x v="1"/>
    <x v="0"/>
    <n v="0"/>
    <x v="34"/>
    <x v="4"/>
    <x v="3"/>
    <n v="121"/>
    <n v="141.57"/>
    <n v="968"/>
    <n v="1132.56"/>
    <x v="16"/>
    <x v="11"/>
    <x v="0"/>
  </r>
  <r>
    <d v="2021-12-21T00:00:00"/>
    <s v="P0026"/>
    <n v="10"/>
    <x v="1"/>
    <x v="0"/>
    <n v="0"/>
    <x v="29"/>
    <x v="1"/>
    <x v="1"/>
    <n v="18"/>
    <n v="24.66"/>
    <n v="180"/>
    <n v="246.6"/>
    <x v="25"/>
    <x v="11"/>
    <x v="0"/>
  </r>
  <r>
    <d v="2021-12-26T00:00:00"/>
    <s v="P0041"/>
    <n v="14"/>
    <x v="1"/>
    <x v="0"/>
    <n v="0"/>
    <x v="26"/>
    <x v="3"/>
    <x v="3"/>
    <n v="138"/>
    <n v="173.88"/>
    <n v="1932"/>
    <n v="2434.3199999999997"/>
    <x v="13"/>
    <x v="11"/>
    <x v="0"/>
  </r>
  <r>
    <d v="2022-01-02T00:00:00"/>
    <s v="P0015"/>
    <n v="2"/>
    <x v="1"/>
    <x v="0"/>
    <n v="0"/>
    <x v="39"/>
    <x v="0"/>
    <x v="1"/>
    <n v="12"/>
    <n v="15.719999999999999"/>
    <n v="24"/>
    <n v="31.439999999999998"/>
    <x v="0"/>
    <x v="0"/>
    <x v="1"/>
  </r>
  <r>
    <d v="2022-01-16T00:00:00"/>
    <s v="P0014"/>
    <n v="11"/>
    <x v="1"/>
    <x v="0"/>
    <n v="0"/>
    <x v="21"/>
    <x v="0"/>
    <x v="0"/>
    <n v="112"/>
    <n v="146.72"/>
    <n v="1232"/>
    <n v="1613.92"/>
    <x v="12"/>
    <x v="0"/>
    <x v="1"/>
  </r>
  <r>
    <d v="2022-01-22T00:00:00"/>
    <s v="P0001"/>
    <n v="6"/>
    <x v="1"/>
    <x v="0"/>
    <n v="0"/>
    <x v="15"/>
    <x v="2"/>
    <x v="0"/>
    <n v="98"/>
    <n v="103.88"/>
    <n v="588"/>
    <n v="623.28"/>
    <x v="22"/>
    <x v="0"/>
    <x v="1"/>
  </r>
  <r>
    <d v="2022-01-31T00:00:00"/>
    <s v="P0023"/>
    <n v="6"/>
    <x v="1"/>
    <x v="0"/>
    <n v="0"/>
    <x v="41"/>
    <x v="4"/>
    <x v="3"/>
    <n v="141"/>
    <n v="149.46"/>
    <n v="846"/>
    <n v="896.76"/>
    <x v="14"/>
    <x v="0"/>
    <x v="1"/>
  </r>
  <r>
    <d v="2022-02-08T00:00:00"/>
    <s v="P0005"/>
    <n v="11"/>
    <x v="1"/>
    <x v="0"/>
    <n v="0"/>
    <x v="8"/>
    <x v="2"/>
    <x v="3"/>
    <n v="133"/>
    <n v="155.61000000000001"/>
    <n v="1463"/>
    <n v="1711.71"/>
    <x v="28"/>
    <x v="1"/>
    <x v="1"/>
  </r>
  <r>
    <d v="2022-02-08T00:00:00"/>
    <s v="P0004"/>
    <n v="3"/>
    <x v="1"/>
    <x v="0"/>
    <n v="0"/>
    <x v="33"/>
    <x v="2"/>
    <x v="2"/>
    <n v="44"/>
    <n v="48.84"/>
    <n v="132"/>
    <n v="146.52000000000001"/>
    <x v="28"/>
    <x v="1"/>
    <x v="1"/>
  </r>
  <r>
    <d v="2022-02-14T00:00:00"/>
    <s v="P0026"/>
    <n v="8"/>
    <x v="1"/>
    <x v="0"/>
    <n v="0"/>
    <x v="29"/>
    <x v="1"/>
    <x v="1"/>
    <n v="18"/>
    <n v="24.66"/>
    <n v="144"/>
    <n v="197.28"/>
    <x v="24"/>
    <x v="1"/>
    <x v="1"/>
  </r>
  <r>
    <d v="2022-02-16T00:00:00"/>
    <s v="P0032"/>
    <n v="1"/>
    <x v="1"/>
    <x v="0"/>
    <n v="0"/>
    <x v="27"/>
    <x v="1"/>
    <x v="0"/>
    <n v="89"/>
    <n v="117.48"/>
    <n v="89"/>
    <n v="117.48"/>
    <x v="12"/>
    <x v="1"/>
    <x v="1"/>
  </r>
  <r>
    <d v="2022-02-19T00:00:00"/>
    <s v="P0002"/>
    <n v="13"/>
    <x v="1"/>
    <x v="0"/>
    <n v="0"/>
    <x v="28"/>
    <x v="2"/>
    <x v="0"/>
    <n v="105"/>
    <n v="142.80000000000001"/>
    <n v="1365"/>
    <n v="1856.4"/>
    <x v="3"/>
    <x v="1"/>
    <x v="1"/>
  </r>
  <r>
    <d v="2022-02-23T00:00:00"/>
    <s v="P0016"/>
    <n v="15"/>
    <x v="1"/>
    <x v="0"/>
    <n v="0"/>
    <x v="32"/>
    <x v="0"/>
    <x v="1"/>
    <n v="13"/>
    <n v="16.64"/>
    <n v="195"/>
    <n v="249.60000000000002"/>
    <x v="10"/>
    <x v="1"/>
    <x v="1"/>
  </r>
  <r>
    <d v="2022-03-09T00:00:00"/>
    <s v="P0004"/>
    <n v="11"/>
    <x v="1"/>
    <x v="0"/>
    <n v="0"/>
    <x v="33"/>
    <x v="2"/>
    <x v="2"/>
    <n v="44"/>
    <n v="48.84"/>
    <n v="484"/>
    <n v="537.24"/>
    <x v="1"/>
    <x v="2"/>
    <x v="1"/>
  </r>
  <r>
    <d v="2022-03-18T00:00:00"/>
    <s v="P0019"/>
    <n v="2"/>
    <x v="1"/>
    <x v="0"/>
    <n v="0"/>
    <x v="20"/>
    <x v="0"/>
    <x v="3"/>
    <n v="150"/>
    <n v="210"/>
    <n v="300"/>
    <n v="420"/>
    <x v="16"/>
    <x v="2"/>
    <x v="1"/>
  </r>
  <r>
    <d v="2022-03-30T00:00:00"/>
    <s v="P0001"/>
    <n v="13"/>
    <x v="1"/>
    <x v="0"/>
    <n v="0"/>
    <x v="15"/>
    <x v="2"/>
    <x v="0"/>
    <n v="98"/>
    <n v="103.88"/>
    <n v="1274"/>
    <n v="1350.44"/>
    <x v="29"/>
    <x v="2"/>
    <x v="1"/>
  </r>
  <r>
    <d v="2022-04-01T00:00:00"/>
    <s v="P0002"/>
    <n v="2"/>
    <x v="1"/>
    <x v="0"/>
    <n v="0"/>
    <x v="28"/>
    <x v="2"/>
    <x v="0"/>
    <n v="105"/>
    <n v="142.80000000000001"/>
    <n v="210"/>
    <n v="285.60000000000002"/>
    <x v="19"/>
    <x v="3"/>
    <x v="1"/>
  </r>
  <r>
    <d v="2022-05-02T00:00:00"/>
    <s v="P0013"/>
    <n v="4"/>
    <x v="1"/>
    <x v="0"/>
    <n v="0"/>
    <x v="0"/>
    <x v="0"/>
    <x v="0"/>
    <n v="112"/>
    <n v="122.08"/>
    <n v="448"/>
    <n v="488.32"/>
    <x v="0"/>
    <x v="4"/>
    <x v="1"/>
  </r>
  <r>
    <d v="2022-05-07T00:00:00"/>
    <s v="P0015"/>
    <n v="4"/>
    <x v="1"/>
    <x v="0"/>
    <n v="0"/>
    <x v="39"/>
    <x v="0"/>
    <x v="1"/>
    <n v="12"/>
    <n v="15.719999999999999"/>
    <n v="48"/>
    <n v="62.879999999999995"/>
    <x v="11"/>
    <x v="4"/>
    <x v="1"/>
  </r>
  <r>
    <d v="2022-05-12T00:00:00"/>
    <s v="P0011"/>
    <n v="7"/>
    <x v="1"/>
    <x v="0"/>
    <n v="0"/>
    <x v="31"/>
    <x v="0"/>
    <x v="2"/>
    <n v="44"/>
    <n v="48.4"/>
    <n v="308"/>
    <n v="338.8"/>
    <x v="9"/>
    <x v="4"/>
    <x v="1"/>
  </r>
  <r>
    <d v="2022-05-20T00:00:00"/>
    <s v="P0044"/>
    <n v="15"/>
    <x v="1"/>
    <x v="0"/>
    <n v="0"/>
    <x v="38"/>
    <x v="3"/>
    <x v="0"/>
    <n v="76"/>
    <n v="82.08"/>
    <n v="1140"/>
    <n v="1231.2"/>
    <x v="4"/>
    <x v="4"/>
    <x v="1"/>
  </r>
  <r>
    <d v="2022-05-28T00:00:00"/>
    <s v="P0010"/>
    <n v="9"/>
    <x v="1"/>
    <x v="0"/>
    <n v="0"/>
    <x v="25"/>
    <x v="0"/>
    <x v="3"/>
    <n v="148"/>
    <n v="164.28"/>
    <n v="1332"/>
    <n v="1478.52"/>
    <x v="6"/>
    <x v="4"/>
    <x v="1"/>
  </r>
  <r>
    <d v="2022-05-30T00:00:00"/>
    <s v="P0033"/>
    <n v="3"/>
    <x v="1"/>
    <x v="0"/>
    <n v="0"/>
    <x v="18"/>
    <x v="1"/>
    <x v="0"/>
    <n v="95"/>
    <n v="119.7"/>
    <n v="285"/>
    <n v="359.1"/>
    <x v="29"/>
    <x v="4"/>
    <x v="1"/>
  </r>
  <r>
    <d v="2022-06-11T00:00:00"/>
    <s v="P0039"/>
    <n v="13"/>
    <x v="1"/>
    <x v="0"/>
    <n v="0"/>
    <x v="24"/>
    <x v="3"/>
    <x v="1"/>
    <n v="37"/>
    <n v="42.55"/>
    <n v="481"/>
    <n v="553.15"/>
    <x v="2"/>
    <x v="5"/>
    <x v="1"/>
  </r>
  <r>
    <d v="2022-06-16T00:00:00"/>
    <s v="P0029"/>
    <n v="15"/>
    <x v="1"/>
    <x v="0"/>
    <n v="0"/>
    <x v="7"/>
    <x v="1"/>
    <x v="2"/>
    <n v="47"/>
    <n v="53.11"/>
    <n v="705"/>
    <n v="796.65"/>
    <x v="12"/>
    <x v="5"/>
    <x v="1"/>
  </r>
  <r>
    <d v="2022-06-22T00:00:00"/>
    <s v="P0040"/>
    <n v="10"/>
    <x v="1"/>
    <x v="0"/>
    <n v="0"/>
    <x v="17"/>
    <x v="3"/>
    <x v="0"/>
    <n v="90"/>
    <n v="115.2"/>
    <n v="900"/>
    <n v="1152"/>
    <x v="22"/>
    <x v="5"/>
    <x v="1"/>
  </r>
  <r>
    <d v="2022-07-05T00:00:00"/>
    <s v="P0025"/>
    <n v="7"/>
    <x v="1"/>
    <x v="0"/>
    <n v="0"/>
    <x v="11"/>
    <x v="4"/>
    <x v="1"/>
    <n v="7"/>
    <n v="8.33"/>
    <n v="49"/>
    <n v="58.31"/>
    <x v="7"/>
    <x v="6"/>
    <x v="1"/>
  </r>
  <r>
    <d v="2022-07-10T00:00:00"/>
    <s v="P0032"/>
    <n v="12"/>
    <x v="1"/>
    <x v="0"/>
    <n v="0"/>
    <x v="27"/>
    <x v="1"/>
    <x v="0"/>
    <n v="89"/>
    <n v="117.48"/>
    <n v="1068"/>
    <n v="1409.76"/>
    <x v="21"/>
    <x v="6"/>
    <x v="1"/>
  </r>
  <r>
    <d v="2022-07-17T00:00:00"/>
    <s v="P0041"/>
    <n v="8"/>
    <x v="1"/>
    <x v="0"/>
    <n v="0"/>
    <x v="26"/>
    <x v="3"/>
    <x v="3"/>
    <n v="138"/>
    <n v="173.88"/>
    <n v="1104"/>
    <n v="1391.04"/>
    <x v="26"/>
    <x v="6"/>
    <x v="1"/>
  </r>
  <r>
    <d v="2022-07-25T00:00:00"/>
    <s v="P0003"/>
    <n v="13"/>
    <x v="1"/>
    <x v="0"/>
    <n v="0"/>
    <x v="2"/>
    <x v="2"/>
    <x v="0"/>
    <n v="71"/>
    <n v="80.94"/>
    <n v="923"/>
    <n v="1052.22"/>
    <x v="5"/>
    <x v="6"/>
    <x v="1"/>
  </r>
  <r>
    <d v="2022-07-26T00:00:00"/>
    <s v="P0026"/>
    <n v="1"/>
    <x v="1"/>
    <x v="0"/>
    <n v="0"/>
    <x v="29"/>
    <x v="1"/>
    <x v="1"/>
    <n v="18"/>
    <n v="24.66"/>
    <n v="18"/>
    <n v="24.66"/>
    <x v="13"/>
    <x v="6"/>
    <x v="1"/>
  </r>
  <r>
    <d v="2022-08-18T00:00:00"/>
    <s v="P0010"/>
    <n v="2"/>
    <x v="1"/>
    <x v="0"/>
    <n v="0"/>
    <x v="25"/>
    <x v="0"/>
    <x v="3"/>
    <n v="148"/>
    <n v="164.28"/>
    <n v="296"/>
    <n v="328.56"/>
    <x v="16"/>
    <x v="7"/>
    <x v="1"/>
  </r>
  <r>
    <d v="2022-08-30T00:00:00"/>
    <s v="P0006"/>
    <n v="6"/>
    <x v="1"/>
    <x v="0"/>
    <n v="0"/>
    <x v="14"/>
    <x v="2"/>
    <x v="0"/>
    <n v="75"/>
    <n v="85.5"/>
    <n v="450"/>
    <n v="513"/>
    <x v="29"/>
    <x v="7"/>
    <x v="1"/>
  </r>
  <r>
    <d v="2022-09-10T00:00:00"/>
    <s v="P0035"/>
    <n v="15"/>
    <x v="1"/>
    <x v="0"/>
    <n v="0"/>
    <x v="4"/>
    <x v="1"/>
    <x v="1"/>
    <n v="5"/>
    <n v="6.7"/>
    <n v="75"/>
    <n v="100.5"/>
    <x v="21"/>
    <x v="8"/>
    <x v="1"/>
  </r>
  <r>
    <d v="2022-09-18T00:00:00"/>
    <s v="P0026"/>
    <n v="14"/>
    <x v="1"/>
    <x v="0"/>
    <n v="0"/>
    <x v="29"/>
    <x v="1"/>
    <x v="1"/>
    <n v="18"/>
    <n v="24.66"/>
    <n v="252"/>
    <n v="345.24"/>
    <x v="16"/>
    <x v="8"/>
    <x v="1"/>
  </r>
  <r>
    <d v="2022-10-23T00:00:00"/>
    <s v="P0024"/>
    <n v="14"/>
    <x v="1"/>
    <x v="0"/>
    <n v="0"/>
    <x v="43"/>
    <x v="4"/>
    <x v="3"/>
    <n v="144"/>
    <n v="156.96"/>
    <n v="2016"/>
    <n v="2197.44"/>
    <x v="10"/>
    <x v="9"/>
    <x v="1"/>
  </r>
  <r>
    <d v="2022-11-07T00:00:00"/>
    <s v="P0040"/>
    <n v="13"/>
    <x v="1"/>
    <x v="0"/>
    <n v="0"/>
    <x v="17"/>
    <x v="3"/>
    <x v="0"/>
    <n v="90"/>
    <n v="115.2"/>
    <n v="1170"/>
    <n v="1497.6000000000001"/>
    <x v="11"/>
    <x v="10"/>
    <x v="1"/>
  </r>
  <r>
    <d v="2022-11-09T00:00:00"/>
    <s v="P0027"/>
    <n v="8"/>
    <x v="1"/>
    <x v="0"/>
    <n v="0"/>
    <x v="36"/>
    <x v="1"/>
    <x v="2"/>
    <n v="48"/>
    <n v="57.120000000000005"/>
    <n v="384"/>
    <n v="456.96000000000004"/>
    <x v="1"/>
    <x v="10"/>
    <x v="1"/>
  </r>
  <r>
    <d v="2022-12-11T00:00:00"/>
    <s v="P0014"/>
    <n v="10"/>
    <x v="1"/>
    <x v="0"/>
    <n v="0"/>
    <x v="21"/>
    <x v="0"/>
    <x v="0"/>
    <n v="112"/>
    <n v="146.72"/>
    <n v="1120"/>
    <n v="1467.2"/>
    <x v="2"/>
    <x v="11"/>
    <x v="1"/>
  </r>
  <r>
    <d v="2021-01-01T00:00:00"/>
    <s v="P0024"/>
    <n v="9"/>
    <x v="2"/>
    <x v="1"/>
    <n v="0"/>
    <x v="43"/>
    <x v="4"/>
    <x v="3"/>
    <n v="144"/>
    <n v="156.96"/>
    <n v="1296"/>
    <n v="1412.64"/>
    <x v="19"/>
    <x v="0"/>
    <x v="0"/>
  </r>
  <r>
    <d v="2021-01-11T00:00:00"/>
    <s v="P0014"/>
    <n v="4"/>
    <x v="2"/>
    <x v="1"/>
    <n v="0"/>
    <x v="21"/>
    <x v="0"/>
    <x v="0"/>
    <n v="112"/>
    <n v="146.72"/>
    <n v="448"/>
    <n v="586.88"/>
    <x v="2"/>
    <x v="0"/>
    <x v="0"/>
  </r>
  <r>
    <d v="2021-01-21T00:00:00"/>
    <s v="P0004"/>
    <n v="15"/>
    <x v="2"/>
    <x v="0"/>
    <n v="0"/>
    <x v="33"/>
    <x v="2"/>
    <x v="2"/>
    <n v="44"/>
    <n v="48.84"/>
    <n v="660"/>
    <n v="732.6"/>
    <x v="25"/>
    <x v="0"/>
    <x v="0"/>
  </r>
  <r>
    <d v="2021-01-26T00:00:00"/>
    <s v="P0044"/>
    <n v="9"/>
    <x v="2"/>
    <x v="0"/>
    <n v="0"/>
    <x v="38"/>
    <x v="3"/>
    <x v="0"/>
    <n v="76"/>
    <n v="82.08"/>
    <n v="684"/>
    <n v="738.72"/>
    <x v="13"/>
    <x v="0"/>
    <x v="0"/>
  </r>
  <r>
    <d v="2021-01-27T00:00:00"/>
    <s v="P0040"/>
    <n v="7"/>
    <x v="2"/>
    <x v="1"/>
    <n v="0"/>
    <x v="17"/>
    <x v="3"/>
    <x v="0"/>
    <n v="90"/>
    <n v="115.2"/>
    <n v="630"/>
    <n v="806.4"/>
    <x v="18"/>
    <x v="0"/>
    <x v="0"/>
  </r>
  <r>
    <d v="2021-01-27T00:00:00"/>
    <s v="P0032"/>
    <n v="3"/>
    <x v="2"/>
    <x v="1"/>
    <n v="0"/>
    <x v="27"/>
    <x v="1"/>
    <x v="0"/>
    <n v="89"/>
    <n v="117.48"/>
    <n v="267"/>
    <n v="352.44"/>
    <x v="18"/>
    <x v="0"/>
    <x v="0"/>
  </r>
  <r>
    <d v="2021-02-03T00:00:00"/>
    <s v="P0022"/>
    <n v="2"/>
    <x v="2"/>
    <x v="0"/>
    <n v="0"/>
    <x v="34"/>
    <x v="4"/>
    <x v="3"/>
    <n v="121"/>
    <n v="141.57"/>
    <n v="242"/>
    <n v="283.14"/>
    <x v="17"/>
    <x v="1"/>
    <x v="0"/>
  </r>
  <r>
    <d v="2021-02-25T00:00:00"/>
    <s v="P0002"/>
    <n v="4"/>
    <x v="2"/>
    <x v="1"/>
    <n v="0"/>
    <x v="28"/>
    <x v="2"/>
    <x v="0"/>
    <n v="105"/>
    <n v="142.80000000000001"/>
    <n v="420"/>
    <n v="571.20000000000005"/>
    <x v="5"/>
    <x v="1"/>
    <x v="0"/>
  </r>
  <r>
    <d v="2021-02-27T00:00:00"/>
    <s v="P0018"/>
    <n v="11"/>
    <x v="2"/>
    <x v="1"/>
    <n v="0"/>
    <x v="19"/>
    <x v="0"/>
    <x v="1"/>
    <n v="37"/>
    <n v="49.21"/>
    <n v="407"/>
    <n v="541.31000000000006"/>
    <x v="18"/>
    <x v="1"/>
    <x v="0"/>
  </r>
  <r>
    <d v="2021-03-09T00:00:00"/>
    <s v="P0029"/>
    <n v="6"/>
    <x v="2"/>
    <x v="1"/>
    <n v="0"/>
    <x v="7"/>
    <x v="1"/>
    <x v="2"/>
    <n v="47"/>
    <n v="53.11"/>
    <n v="282"/>
    <n v="318.65999999999997"/>
    <x v="1"/>
    <x v="2"/>
    <x v="0"/>
  </r>
  <r>
    <d v="2021-03-13T00:00:00"/>
    <s v="P0028"/>
    <n v="10"/>
    <x v="2"/>
    <x v="0"/>
    <n v="0"/>
    <x v="23"/>
    <x v="1"/>
    <x v="1"/>
    <n v="37"/>
    <n v="41.81"/>
    <n v="370"/>
    <n v="418.1"/>
    <x v="20"/>
    <x v="2"/>
    <x v="0"/>
  </r>
  <r>
    <d v="2021-03-18T00:00:00"/>
    <s v="P0042"/>
    <n v="8"/>
    <x v="2"/>
    <x v="0"/>
    <n v="0"/>
    <x v="16"/>
    <x v="3"/>
    <x v="3"/>
    <n v="120"/>
    <n v="162"/>
    <n v="960"/>
    <n v="1296"/>
    <x v="16"/>
    <x v="2"/>
    <x v="0"/>
  </r>
  <r>
    <d v="2021-04-18T00:00:00"/>
    <s v="P0038"/>
    <n v="9"/>
    <x v="2"/>
    <x v="1"/>
    <n v="0"/>
    <x v="30"/>
    <x v="3"/>
    <x v="0"/>
    <n v="72"/>
    <n v="79.92"/>
    <n v="648"/>
    <n v="719.28"/>
    <x v="16"/>
    <x v="3"/>
    <x v="0"/>
  </r>
  <r>
    <d v="2021-06-04T00:00:00"/>
    <s v="P0020"/>
    <n v="8"/>
    <x v="2"/>
    <x v="1"/>
    <n v="0"/>
    <x v="6"/>
    <x v="4"/>
    <x v="2"/>
    <n v="61"/>
    <n v="76.25"/>
    <n v="488"/>
    <n v="610"/>
    <x v="15"/>
    <x v="5"/>
    <x v="0"/>
  </r>
  <r>
    <d v="2021-06-05T00:00:00"/>
    <s v="P0022"/>
    <n v="15"/>
    <x v="2"/>
    <x v="1"/>
    <n v="0"/>
    <x v="34"/>
    <x v="4"/>
    <x v="3"/>
    <n v="121"/>
    <n v="141.57"/>
    <n v="1815"/>
    <n v="2123.5499999999997"/>
    <x v="7"/>
    <x v="5"/>
    <x v="0"/>
  </r>
  <r>
    <d v="2021-06-08T00:00:00"/>
    <s v="P0004"/>
    <n v="11"/>
    <x v="2"/>
    <x v="0"/>
    <n v="0"/>
    <x v="33"/>
    <x v="2"/>
    <x v="2"/>
    <n v="44"/>
    <n v="48.84"/>
    <n v="484"/>
    <n v="537.24"/>
    <x v="28"/>
    <x v="5"/>
    <x v="0"/>
  </r>
  <r>
    <d v="2021-06-11T00:00:00"/>
    <s v="P0032"/>
    <n v="12"/>
    <x v="2"/>
    <x v="0"/>
    <n v="0"/>
    <x v="27"/>
    <x v="1"/>
    <x v="0"/>
    <n v="89"/>
    <n v="117.48"/>
    <n v="1068"/>
    <n v="1409.76"/>
    <x v="2"/>
    <x v="5"/>
    <x v="0"/>
  </r>
  <r>
    <d v="2021-06-16T00:00:00"/>
    <s v="P0019"/>
    <n v="5"/>
    <x v="2"/>
    <x v="0"/>
    <n v="0"/>
    <x v="20"/>
    <x v="0"/>
    <x v="3"/>
    <n v="150"/>
    <n v="210"/>
    <n v="750"/>
    <n v="1050"/>
    <x v="12"/>
    <x v="5"/>
    <x v="0"/>
  </r>
  <r>
    <d v="2021-06-20T00:00:00"/>
    <s v="P0016"/>
    <n v="1"/>
    <x v="2"/>
    <x v="0"/>
    <n v="0"/>
    <x v="32"/>
    <x v="0"/>
    <x v="1"/>
    <n v="13"/>
    <n v="16.64"/>
    <n v="13"/>
    <n v="16.64"/>
    <x v="4"/>
    <x v="5"/>
    <x v="0"/>
  </r>
  <r>
    <d v="2021-07-10T00:00:00"/>
    <s v="P0034"/>
    <n v="6"/>
    <x v="2"/>
    <x v="0"/>
    <n v="0"/>
    <x v="5"/>
    <x v="1"/>
    <x v="2"/>
    <n v="55"/>
    <n v="58.3"/>
    <n v="330"/>
    <n v="349.79999999999995"/>
    <x v="21"/>
    <x v="6"/>
    <x v="0"/>
  </r>
  <r>
    <d v="2021-07-11T00:00:00"/>
    <s v="P0009"/>
    <n v="4"/>
    <x v="2"/>
    <x v="1"/>
    <n v="0"/>
    <x v="22"/>
    <x v="2"/>
    <x v="1"/>
    <n v="6"/>
    <n v="7.8599999999999994"/>
    <n v="24"/>
    <n v="31.439999999999998"/>
    <x v="2"/>
    <x v="6"/>
    <x v="0"/>
  </r>
  <r>
    <d v="2021-07-16T00:00:00"/>
    <s v="P0023"/>
    <n v="8"/>
    <x v="2"/>
    <x v="0"/>
    <n v="0"/>
    <x v="41"/>
    <x v="4"/>
    <x v="3"/>
    <n v="141"/>
    <n v="149.46"/>
    <n v="1128"/>
    <n v="1195.68"/>
    <x v="12"/>
    <x v="6"/>
    <x v="0"/>
  </r>
  <r>
    <d v="2021-07-22T00:00:00"/>
    <s v="P0026"/>
    <n v="3"/>
    <x v="2"/>
    <x v="0"/>
    <n v="0"/>
    <x v="29"/>
    <x v="1"/>
    <x v="1"/>
    <n v="18"/>
    <n v="24.66"/>
    <n v="54"/>
    <n v="73.98"/>
    <x v="22"/>
    <x v="6"/>
    <x v="0"/>
  </r>
  <r>
    <d v="2021-07-23T00:00:00"/>
    <s v="P0036"/>
    <n v="7"/>
    <x v="2"/>
    <x v="1"/>
    <n v="0"/>
    <x v="40"/>
    <x v="1"/>
    <x v="0"/>
    <n v="90"/>
    <n v="96.3"/>
    <n v="630"/>
    <n v="674.1"/>
    <x v="10"/>
    <x v="6"/>
    <x v="0"/>
  </r>
  <r>
    <d v="2021-08-06T00:00:00"/>
    <s v="P0037"/>
    <n v="1"/>
    <x v="2"/>
    <x v="0"/>
    <n v="0"/>
    <x v="3"/>
    <x v="3"/>
    <x v="0"/>
    <n v="67"/>
    <n v="85.76"/>
    <n v="67"/>
    <n v="85.76"/>
    <x v="8"/>
    <x v="7"/>
    <x v="0"/>
  </r>
  <r>
    <d v="2021-08-10T00:00:00"/>
    <s v="P0005"/>
    <n v="4"/>
    <x v="2"/>
    <x v="0"/>
    <n v="0"/>
    <x v="8"/>
    <x v="2"/>
    <x v="3"/>
    <n v="133"/>
    <n v="155.61000000000001"/>
    <n v="532"/>
    <n v="622.44000000000005"/>
    <x v="21"/>
    <x v="7"/>
    <x v="0"/>
  </r>
  <r>
    <d v="2021-08-29T00:00:00"/>
    <s v="P0034"/>
    <n v="12"/>
    <x v="2"/>
    <x v="1"/>
    <n v="0"/>
    <x v="5"/>
    <x v="1"/>
    <x v="2"/>
    <n v="55"/>
    <n v="58.3"/>
    <n v="660"/>
    <n v="699.59999999999991"/>
    <x v="30"/>
    <x v="7"/>
    <x v="0"/>
  </r>
  <r>
    <d v="2021-09-01T00:00:00"/>
    <s v="P0024"/>
    <n v="1"/>
    <x v="2"/>
    <x v="0"/>
    <n v="0"/>
    <x v="43"/>
    <x v="4"/>
    <x v="3"/>
    <n v="144"/>
    <n v="156.96"/>
    <n v="144"/>
    <n v="156.96"/>
    <x v="19"/>
    <x v="8"/>
    <x v="0"/>
  </r>
  <r>
    <d v="2021-09-10T00:00:00"/>
    <s v="P0001"/>
    <n v="9"/>
    <x v="2"/>
    <x v="1"/>
    <n v="0"/>
    <x v="15"/>
    <x v="2"/>
    <x v="0"/>
    <n v="98"/>
    <n v="103.88"/>
    <n v="882"/>
    <n v="934.92"/>
    <x v="21"/>
    <x v="8"/>
    <x v="0"/>
  </r>
  <r>
    <d v="2021-09-11T00:00:00"/>
    <s v="P0001"/>
    <n v="6"/>
    <x v="2"/>
    <x v="1"/>
    <n v="0"/>
    <x v="15"/>
    <x v="2"/>
    <x v="0"/>
    <n v="98"/>
    <n v="103.88"/>
    <n v="588"/>
    <n v="623.28"/>
    <x v="2"/>
    <x v="8"/>
    <x v="0"/>
  </r>
  <r>
    <d v="2021-09-21T00:00:00"/>
    <s v="P0020"/>
    <n v="7"/>
    <x v="2"/>
    <x v="0"/>
    <n v="0"/>
    <x v="6"/>
    <x v="4"/>
    <x v="2"/>
    <n v="61"/>
    <n v="76.25"/>
    <n v="427"/>
    <n v="533.75"/>
    <x v="25"/>
    <x v="8"/>
    <x v="0"/>
  </r>
  <r>
    <d v="2021-10-24T00:00:00"/>
    <s v="P0011"/>
    <n v="3"/>
    <x v="2"/>
    <x v="0"/>
    <n v="0"/>
    <x v="31"/>
    <x v="0"/>
    <x v="2"/>
    <n v="44"/>
    <n v="48.4"/>
    <n v="132"/>
    <n v="145.19999999999999"/>
    <x v="27"/>
    <x v="9"/>
    <x v="0"/>
  </r>
  <r>
    <d v="2021-10-26T00:00:00"/>
    <s v="P0004"/>
    <n v="6"/>
    <x v="2"/>
    <x v="0"/>
    <n v="0"/>
    <x v="33"/>
    <x v="2"/>
    <x v="2"/>
    <n v="44"/>
    <n v="48.84"/>
    <n v="264"/>
    <n v="293.04000000000002"/>
    <x v="13"/>
    <x v="9"/>
    <x v="0"/>
  </r>
  <r>
    <d v="2021-11-11T00:00:00"/>
    <s v="P0040"/>
    <n v="12"/>
    <x v="2"/>
    <x v="1"/>
    <n v="0"/>
    <x v="17"/>
    <x v="3"/>
    <x v="0"/>
    <n v="90"/>
    <n v="115.2"/>
    <n v="1080"/>
    <n v="1382.4"/>
    <x v="2"/>
    <x v="10"/>
    <x v="0"/>
  </r>
  <r>
    <d v="2021-11-21T00:00:00"/>
    <s v="P0014"/>
    <n v="1"/>
    <x v="2"/>
    <x v="1"/>
    <n v="0"/>
    <x v="21"/>
    <x v="0"/>
    <x v="0"/>
    <n v="112"/>
    <n v="146.72"/>
    <n v="112"/>
    <n v="146.72"/>
    <x v="25"/>
    <x v="10"/>
    <x v="0"/>
  </r>
  <r>
    <d v="2021-12-19T00:00:00"/>
    <s v="P0029"/>
    <n v="3"/>
    <x v="2"/>
    <x v="1"/>
    <n v="0"/>
    <x v="7"/>
    <x v="1"/>
    <x v="2"/>
    <n v="47"/>
    <n v="53.11"/>
    <n v="141"/>
    <n v="159.32999999999998"/>
    <x v="3"/>
    <x v="11"/>
    <x v="0"/>
  </r>
  <r>
    <d v="2021-12-24T00:00:00"/>
    <s v="P0042"/>
    <n v="8"/>
    <x v="2"/>
    <x v="0"/>
    <n v="0"/>
    <x v="16"/>
    <x v="3"/>
    <x v="3"/>
    <n v="120"/>
    <n v="162"/>
    <n v="960"/>
    <n v="1296"/>
    <x v="27"/>
    <x v="11"/>
    <x v="0"/>
  </r>
  <r>
    <d v="2021-12-24T00:00:00"/>
    <s v="P0036"/>
    <n v="8"/>
    <x v="2"/>
    <x v="1"/>
    <n v="0"/>
    <x v="40"/>
    <x v="1"/>
    <x v="0"/>
    <n v="90"/>
    <n v="96.3"/>
    <n v="720"/>
    <n v="770.4"/>
    <x v="27"/>
    <x v="11"/>
    <x v="0"/>
  </r>
  <r>
    <d v="2022-01-01T00:00:00"/>
    <s v="P0022"/>
    <n v="1"/>
    <x v="2"/>
    <x v="0"/>
    <n v="0"/>
    <x v="34"/>
    <x v="4"/>
    <x v="3"/>
    <n v="121"/>
    <n v="141.57"/>
    <n v="121"/>
    <n v="141.57"/>
    <x v="19"/>
    <x v="0"/>
    <x v="1"/>
  </r>
  <r>
    <d v="2022-01-18T00:00:00"/>
    <s v="P0008"/>
    <n v="9"/>
    <x v="2"/>
    <x v="0"/>
    <n v="0"/>
    <x v="10"/>
    <x v="2"/>
    <x v="0"/>
    <n v="83"/>
    <n v="94.62"/>
    <n v="747"/>
    <n v="851.58"/>
    <x v="16"/>
    <x v="0"/>
    <x v="1"/>
  </r>
  <r>
    <d v="2022-01-23T00:00:00"/>
    <s v="P0002"/>
    <n v="5"/>
    <x v="2"/>
    <x v="0"/>
    <n v="0"/>
    <x v="28"/>
    <x v="2"/>
    <x v="0"/>
    <n v="105"/>
    <n v="142.80000000000001"/>
    <n v="525"/>
    <n v="714"/>
    <x v="10"/>
    <x v="0"/>
    <x v="1"/>
  </r>
  <r>
    <d v="2022-03-04T00:00:00"/>
    <s v="P0026"/>
    <n v="13"/>
    <x v="2"/>
    <x v="1"/>
    <n v="0"/>
    <x v="29"/>
    <x v="1"/>
    <x v="1"/>
    <n v="18"/>
    <n v="24.66"/>
    <n v="234"/>
    <n v="320.58"/>
    <x v="15"/>
    <x v="2"/>
    <x v="1"/>
  </r>
  <r>
    <d v="2022-03-10T00:00:00"/>
    <s v="P0033"/>
    <n v="12"/>
    <x v="2"/>
    <x v="1"/>
    <n v="0"/>
    <x v="18"/>
    <x v="1"/>
    <x v="0"/>
    <n v="95"/>
    <n v="119.7"/>
    <n v="1140"/>
    <n v="1436.4"/>
    <x v="21"/>
    <x v="2"/>
    <x v="1"/>
  </r>
  <r>
    <d v="2022-03-19T00:00:00"/>
    <s v="P0041"/>
    <n v="6"/>
    <x v="2"/>
    <x v="0"/>
    <n v="0"/>
    <x v="26"/>
    <x v="3"/>
    <x v="3"/>
    <n v="138"/>
    <n v="173.88"/>
    <n v="828"/>
    <n v="1043.28"/>
    <x v="3"/>
    <x v="2"/>
    <x v="1"/>
  </r>
  <r>
    <d v="2022-03-25T00:00:00"/>
    <s v="P0001"/>
    <n v="2"/>
    <x v="2"/>
    <x v="1"/>
    <n v="0"/>
    <x v="15"/>
    <x v="2"/>
    <x v="0"/>
    <n v="98"/>
    <n v="103.88"/>
    <n v="196"/>
    <n v="207.76"/>
    <x v="5"/>
    <x v="2"/>
    <x v="1"/>
  </r>
  <r>
    <d v="2022-04-06T00:00:00"/>
    <s v="P0040"/>
    <n v="2"/>
    <x v="2"/>
    <x v="0"/>
    <n v="0"/>
    <x v="17"/>
    <x v="3"/>
    <x v="0"/>
    <n v="90"/>
    <n v="115.2"/>
    <n v="180"/>
    <n v="230.4"/>
    <x v="8"/>
    <x v="3"/>
    <x v="1"/>
  </r>
  <r>
    <d v="2022-04-09T00:00:00"/>
    <s v="P0039"/>
    <n v="12"/>
    <x v="2"/>
    <x v="0"/>
    <n v="0"/>
    <x v="24"/>
    <x v="3"/>
    <x v="1"/>
    <n v="37"/>
    <n v="42.55"/>
    <n v="444"/>
    <n v="510.59999999999997"/>
    <x v="1"/>
    <x v="3"/>
    <x v="1"/>
  </r>
  <r>
    <d v="2022-04-13T00:00:00"/>
    <s v="P0016"/>
    <n v="14"/>
    <x v="2"/>
    <x v="1"/>
    <n v="0"/>
    <x v="32"/>
    <x v="0"/>
    <x v="1"/>
    <n v="13"/>
    <n v="16.64"/>
    <n v="182"/>
    <n v="232.96"/>
    <x v="20"/>
    <x v="3"/>
    <x v="1"/>
  </r>
  <r>
    <d v="2022-04-20T00:00:00"/>
    <s v="P0018"/>
    <n v="2"/>
    <x v="2"/>
    <x v="1"/>
    <n v="0"/>
    <x v="19"/>
    <x v="0"/>
    <x v="1"/>
    <n v="37"/>
    <n v="49.21"/>
    <n v="74"/>
    <n v="98.42"/>
    <x v="4"/>
    <x v="3"/>
    <x v="1"/>
  </r>
  <r>
    <d v="2022-05-01T00:00:00"/>
    <s v="P0034"/>
    <n v="9"/>
    <x v="2"/>
    <x v="1"/>
    <n v="0"/>
    <x v="5"/>
    <x v="1"/>
    <x v="2"/>
    <n v="55"/>
    <n v="58.3"/>
    <n v="495"/>
    <n v="524.69999999999993"/>
    <x v="19"/>
    <x v="4"/>
    <x v="1"/>
  </r>
  <r>
    <d v="2022-05-09T00:00:00"/>
    <s v="P0017"/>
    <n v="12"/>
    <x v="2"/>
    <x v="0"/>
    <n v="0"/>
    <x v="35"/>
    <x v="0"/>
    <x v="3"/>
    <n v="134"/>
    <n v="156.78"/>
    <n v="1608"/>
    <n v="1881.3600000000001"/>
    <x v="1"/>
    <x v="4"/>
    <x v="1"/>
  </r>
  <r>
    <d v="2022-05-18T00:00:00"/>
    <s v="P0027"/>
    <n v="4"/>
    <x v="2"/>
    <x v="1"/>
    <n v="0"/>
    <x v="36"/>
    <x v="1"/>
    <x v="2"/>
    <n v="48"/>
    <n v="57.120000000000005"/>
    <n v="192"/>
    <n v="228.48000000000002"/>
    <x v="16"/>
    <x v="4"/>
    <x v="1"/>
  </r>
  <r>
    <d v="2022-05-18T00:00:00"/>
    <s v="P0038"/>
    <n v="8"/>
    <x v="2"/>
    <x v="1"/>
    <n v="0"/>
    <x v="30"/>
    <x v="3"/>
    <x v="0"/>
    <n v="72"/>
    <n v="79.92"/>
    <n v="576"/>
    <n v="639.36"/>
    <x v="16"/>
    <x v="4"/>
    <x v="1"/>
  </r>
  <r>
    <d v="2022-05-28T00:00:00"/>
    <s v="P0041"/>
    <n v="10"/>
    <x v="2"/>
    <x v="0"/>
    <n v="0"/>
    <x v="26"/>
    <x v="3"/>
    <x v="3"/>
    <n v="138"/>
    <n v="173.88"/>
    <n v="1380"/>
    <n v="1738.8"/>
    <x v="6"/>
    <x v="4"/>
    <x v="1"/>
  </r>
  <r>
    <d v="2022-05-28T00:00:00"/>
    <s v="P0008"/>
    <n v="5"/>
    <x v="2"/>
    <x v="1"/>
    <n v="0"/>
    <x v="10"/>
    <x v="2"/>
    <x v="0"/>
    <n v="83"/>
    <n v="94.62"/>
    <n v="415"/>
    <n v="473.1"/>
    <x v="6"/>
    <x v="4"/>
    <x v="1"/>
  </r>
  <r>
    <d v="2022-05-30T00:00:00"/>
    <s v="P0005"/>
    <n v="4"/>
    <x v="2"/>
    <x v="0"/>
    <n v="0"/>
    <x v="8"/>
    <x v="2"/>
    <x v="3"/>
    <n v="133"/>
    <n v="155.61000000000001"/>
    <n v="532"/>
    <n v="622.44000000000005"/>
    <x v="29"/>
    <x v="4"/>
    <x v="1"/>
  </r>
  <r>
    <d v="2022-06-10T00:00:00"/>
    <s v="P0028"/>
    <n v="8"/>
    <x v="2"/>
    <x v="1"/>
    <n v="0"/>
    <x v="23"/>
    <x v="1"/>
    <x v="1"/>
    <n v="37"/>
    <n v="41.81"/>
    <n v="296"/>
    <n v="334.48"/>
    <x v="21"/>
    <x v="5"/>
    <x v="1"/>
  </r>
  <r>
    <d v="2022-06-15T00:00:00"/>
    <s v="P0042"/>
    <n v="15"/>
    <x v="2"/>
    <x v="1"/>
    <n v="0"/>
    <x v="16"/>
    <x v="3"/>
    <x v="3"/>
    <n v="120"/>
    <n v="162"/>
    <n v="1800"/>
    <n v="2430"/>
    <x v="23"/>
    <x v="5"/>
    <x v="1"/>
  </r>
  <r>
    <d v="2022-07-20T00:00:00"/>
    <s v="P0042"/>
    <n v="8"/>
    <x v="2"/>
    <x v="1"/>
    <n v="0"/>
    <x v="16"/>
    <x v="3"/>
    <x v="3"/>
    <n v="120"/>
    <n v="162"/>
    <n v="960"/>
    <n v="1296"/>
    <x v="4"/>
    <x v="6"/>
    <x v="1"/>
  </r>
  <r>
    <d v="2022-08-15T00:00:00"/>
    <s v="P0011"/>
    <n v="10"/>
    <x v="2"/>
    <x v="0"/>
    <n v="0"/>
    <x v="31"/>
    <x v="0"/>
    <x v="2"/>
    <n v="44"/>
    <n v="48.4"/>
    <n v="440"/>
    <n v="484"/>
    <x v="23"/>
    <x v="7"/>
    <x v="1"/>
  </r>
  <r>
    <d v="2022-08-26T00:00:00"/>
    <s v="P0019"/>
    <n v="13"/>
    <x v="2"/>
    <x v="0"/>
    <n v="0"/>
    <x v="20"/>
    <x v="0"/>
    <x v="3"/>
    <n v="150"/>
    <n v="210"/>
    <n v="1950"/>
    <n v="2730"/>
    <x v="13"/>
    <x v="7"/>
    <x v="1"/>
  </r>
  <r>
    <d v="2022-08-27T00:00:00"/>
    <s v="P0039"/>
    <n v="15"/>
    <x v="2"/>
    <x v="1"/>
    <n v="0"/>
    <x v="24"/>
    <x v="3"/>
    <x v="1"/>
    <n v="37"/>
    <n v="42.55"/>
    <n v="555"/>
    <n v="638.25"/>
    <x v="18"/>
    <x v="7"/>
    <x v="1"/>
  </r>
  <r>
    <d v="2022-09-06T00:00:00"/>
    <s v="P0005"/>
    <n v="12"/>
    <x v="2"/>
    <x v="1"/>
    <n v="0"/>
    <x v="8"/>
    <x v="2"/>
    <x v="3"/>
    <n v="133"/>
    <n v="155.61000000000001"/>
    <n v="1596"/>
    <n v="1867.3200000000002"/>
    <x v="8"/>
    <x v="8"/>
    <x v="1"/>
  </r>
  <r>
    <d v="2022-09-19T00:00:00"/>
    <s v="P0033"/>
    <n v="8"/>
    <x v="2"/>
    <x v="0"/>
    <n v="0"/>
    <x v="18"/>
    <x v="1"/>
    <x v="0"/>
    <n v="95"/>
    <n v="119.7"/>
    <n v="760"/>
    <n v="957.6"/>
    <x v="3"/>
    <x v="8"/>
    <x v="1"/>
  </r>
  <r>
    <d v="2022-09-27T00:00:00"/>
    <s v="P0038"/>
    <n v="3"/>
    <x v="2"/>
    <x v="0"/>
    <n v="0"/>
    <x v="30"/>
    <x v="3"/>
    <x v="0"/>
    <n v="72"/>
    <n v="79.92"/>
    <n v="216"/>
    <n v="239.76"/>
    <x v="18"/>
    <x v="8"/>
    <x v="1"/>
  </r>
  <r>
    <d v="2022-10-14T00:00:00"/>
    <s v="P0044"/>
    <n v="15"/>
    <x v="2"/>
    <x v="1"/>
    <n v="0"/>
    <x v="38"/>
    <x v="3"/>
    <x v="0"/>
    <n v="76"/>
    <n v="82.08"/>
    <n v="1140"/>
    <n v="1231.2"/>
    <x v="24"/>
    <x v="9"/>
    <x v="1"/>
  </r>
  <r>
    <d v="2022-11-01T00:00:00"/>
    <s v="P0012"/>
    <n v="15"/>
    <x v="2"/>
    <x v="1"/>
    <n v="0"/>
    <x v="13"/>
    <x v="0"/>
    <x v="0"/>
    <n v="73"/>
    <n v="94.17"/>
    <n v="1095"/>
    <n v="1412.55"/>
    <x v="19"/>
    <x v="10"/>
    <x v="1"/>
  </r>
  <r>
    <d v="2022-11-02T00:00:00"/>
    <s v="P0015"/>
    <n v="15"/>
    <x v="2"/>
    <x v="0"/>
    <n v="0"/>
    <x v="39"/>
    <x v="0"/>
    <x v="1"/>
    <n v="12"/>
    <n v="15.719999999999999"/>
    <n v="180"/>
    <n v="235.79999999999998"/>
    <x v="0"/>
    <x v="10"/>
    <x v="1"/>
  </r>
  <r>
    <d v="2022-11-08T00:00:00"/>
    <s v="P0036"/>
    <n v="11"/>
    <x v="2"/>
    <x v="0"/>
    <n v="0"/>
    <x v="40"/>
    <x v="1"/>
    <x v="0"/>
    <n v="90"/>
    <n v="96.3"/>
    <n v="990"/>
    <n v="1059.3"/>
    <x v="28"/>
    <x v="10"/>
    <x v="1"/>
  </r>
  <r>
    <d v="2022-11-08T00:00:00"/>
    <s v="P0019"/>
    <n v="10"/>
    <x v="2"/>
    <x v="1"/>
    <n v="0"/>
    <x v="20"/>
    <x v="0"/>
    <x v="3"/>
    <n v="150"/>
    <n v="210"/>
    <n v="1500"/>
    <n v="2100"/>
    <x v="28"/>
    <x v="10"/>
    <x v="1"/>
  </r>
  <r>
    <d v="2022-11-13T00:00:00"/>
    <s v="P0027"/>
    <n v="10"/>
    <x v="2"/>
    <x v="0"/>
    <n v="0"/>
    <x v="36"/>
    <x v="1"/>
    <x v="2"/>
    <n v="48"/>
    <n v="57.120000000000005"/>
    <n v="480"/>
    <n v="571.20000000000005"/>
    <x v="20"/>
    <x v="10"/>
    <x v="1"/>
  </r>
  <r>
    <d v="2022-12-03T00:00:00"/>
    <s v="P0028"/>
    <n v="5"/>
    <x v="2"/>
    <x v="0"/>
    <n v="0"/>
    <x v="23"/>
    <x v="1"/>
    <x v="1"/>
    <n v="37"/>
    <n v="41.81"/>
    <n v="185"/>
    <n v="209.05"/>
    <x v="17"/>
    <x v="11"/>
    <x v="1"/>
  </r>
  <r>
    <d v="2022-12-11T00:00:00"/>
    <s v="P0013"/>
    <n v="9"/>
    <x v="2"/>
    <x v="1"/>
    <n v="0"/>
    <x v="0"/>
    <x v="0"/>
    <x v="0"/>
    <n v="112"/>
    <n v="122.08"/>
    <n v="1008"/>
    <n v="1098.72"/>
    <x v="2"/>
    <x v="11"/>
    <x v="1"/>
  </r>
  <r>
    <d v="2022-12-12T00:00:00"/>
    <s v="P0030"/>
    <n v="9"/>
    <x v="2"/>
    <x v="0"/>
    <n v="0"/>
    <x v="37"/>
    <x v="1"/>
    <x v="3"/>
    <n v="148"/>
    <n v="201.28"/>
    <n v="1332"/>
    <n v="1811.52"/>
    <x v="9"/>
    <x v="11"/>
    <x v="1"/>
  </r>
  <r>
    <d v="2022-12-12T00:00:00"/>
    <s v="P0041"/>
    <n v="10"/>
    <x v="2"/>
    <x v="1"/>
    <n v="0"/>
    <x v="26"/>
    <x v="3"/>
    <x v="3"/>
    <n v="138"/>
    <n v="173.88"/>
    <n v="1380"/>
    <n v="1738.8"/>
    <x v="9"/>
    <x v="11"/>
    <x v="1"/>
  </r>
  <r>
    <d v="2022-12-29T00:00:00"/>
    <s v="P0042"/>
    <n v="1"/>
    <x v="2"/>
    <x v="0"/>
    <n v="0"/>
    <x v="16"/>
    <x v="3"/>
    <x v="3"/>
    <n v="120"/>
    <n v="162"/>
    <n v="120"/>
    <n v="162"/>
    <x v="30"/>
    <x v="11"/>
    <x v="1"/>
  </r>
  <r>
    <d v="2022-12-31T00:00:00"/>
    <s v="P0011"/>
    <n v="3"/>
    <x v="2"/>
    <x v="0"/>
    <n v="0"/>
    <x v="31"/>
    <x v="0"/>
    <x v="2"/>
    <n v="44"/>
    <n v="48.4"/>
    <n v="132"/>
    <n v="145.19999999999999"/>
    <x v="14"/>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979753-4088-480B-B133-299F315216C5}"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duct">
  <location ref="H19:J63" firstHeaderRow="0" firstDataRow="1" firstDataCol="1"/>
  <pivotFields count="16">
    <pivotField numFmtId="14" showAll="0"/>
    <pivotField showAll="0"/>
    <pivotField dataField="1" showAll="0"/>
    <pivotField showAll="0">
      <items count="4">
        <item x="0"/>
        <item x="1"/>
        <item x="2"/>
        <item t="default"/>
      </items>
    </pivotField>
    <pivotField showAll="0">
      <items count="3">
        <item x="0"/>
        <item x="1"/>
        <item t="default"/>
      </items>
    </pivotField>
    <pivotField showAll="0"/>
    <pivotField axis="axisRow" showAll="0">
      <items count="45">
        <item x="15"/>
        <item x="28"/>
        <item x="2"/>
        <item x="33"/>
        <item x="8"/>
        <item x="14"/>
        <item x="42"/>
        <item x="10"/>
        <item x="22"/>
        <item x="25"/>
        <item x="31"/>
        <item x="13"/>
        <item x="0"/>
        <item x="21"/>
        <item x="39"/>
        <item x="32"/>
        <item x="35"/>
        <item x="19"/>
        <item x="20"/>
        <item x="6"/>
        <item x="12"/>
        <item x="34"/>
        <item x="41"/>
        <item x="43"/>
        <item x="11"/>
        <item x="29"/>
        <item x="36"/>
        <item x="23"/>
        <item x="7"/>
        <item x="37"/>
        <item x="1"/>
        <item x="27"/>
        <item x="18"/>
        <item x="5"/>
        <item x="4"/>
        <item x="40"/>
        <item x="3"/>
        <item x="30"/>
        <item x="24"/>
        <item x="17"/>
        <item x="26"/>
        <item x="16"/>
        <item x="9"/>
        <item x="38"/>
        <item t="default"/>
      </items>
    </pivotField>
    <pivotField showAll="0"/>
    <pivotField showAll="0" defaultSubtotal="0">
      <items count="4">
        <item x="3"/>
        <item x="0"/>
        <item x="2"/>
        <item x="1"/>
      </items>
    </pivotField>
    <pivotField numFmtId="164" showAll="0"/>
    <pivotField numFmtId="164" showAll="0"/>
    <pivotField numFmtId="164" showAll="0"/>
    <pivotField dataField="1" numFmtId="164" showAll="0"/>
    <pivotField showAll="0">
      <items count="32">
        <item x="19"/>
        <item x="0"/>
        <item x="17"/>
        <item x="15"/>
        <item x="7"/>
        <item x="8"/>
        <item x="11"/>
        <item x="28"/>
        <item x="1"/>
        <item x="21"/>
        <item x="2"/>
        <item x="9"/>
        <item x="20"/>
        <item x="24"/>
        <item x="23"/>
        <item x="12"/>
        <item x="26"/>
        <item x="16"/>
        <item x="3"/>
        <item x="4"/>
        <item x="25"/>
        <item x="22"/>
        <item x="10"/>
        <item x="27"/>
        <item x="5"/>
        <item x="13"/>
        <item x="18"/>
        <item x="6"/>
        <item x="30"/>
        <item x="29"/>
        <item x="14"/>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Pric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5B7352-6838-4B89-931E-D8EE76422DC3}" name="Payement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E20:F22" firstHeaderRow="1" firstDataRow="1" firstDataCol="1"/>
  <pivotFields count="16">
    <pivotField numFmtId="14" showAll="0"/>
    <pivotField showAll="0"/>
    <pivotField showAll="0"/>
    <pivotField showAll="0">
      <items count="4">
        <item x="0"/>
        <item x="1"/>
        <item x="2"/>
        <item t="default"/>
      </items>
    </pivotField>
    <pivotField axis="axisRow" showAll="0">
      <items count="3">
        <item x="0"/>
        <item x="1"/>
        <item t="default"/>
      </items>
    </pivotField>
    <pivotField showAll="0"/>
    <pivotField showAll="0"/>
    <pivotField showAll="0">
      <items count="6">
        <item x="2"/>
        <item x="0"/>
        <item x="4"/>
        <item x="1"/>
        <item x="3"/>
        <item t="default"/>
      </items>
    </pivotField>
    <pivotField showAll="0"/>
    <pivotField numFmtId="164" showAll="0"/>
    <pivotField numFmtId="164" showAll="0"/>
    <pivotField numFmtId="164" showAll="0"/>
    <pivotField dataField="1" numFmtId="164" showAll="0"/>
    <pivotField showAll="0">
      <items count="32">
        <item x="19"/>
        <item x="0"/>
        <item x="17"/>
        <item x="15"/>
        <item x="7"/>
        <item x="8"/>
        <item x="11"/>
        <item x="28"/>
        <item x="1"/>
        <item x="21"/>
        <item x="2"/>
        <item x="9"/>
        <item x="20"/>
        <item x="24"/>
        <item x="23"/>
        <item x="12"/>
        <item x="26"/>
        <item x="16"/>
        <item x="3"/>
        <item x="4"/>
        <item x="25"/>
        <item x="22"/>
        <item x="10"/>
        <item x="27"/>
        <item x="5"/>
        <item x="13"/>
        <item x="18"/>
        <item x="6"/>
        <item x="30"/>
        <item x="29"/>
        <item x="14"/>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Price" fld="12" baseField="0" baseItem="0"/>
  </dataField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E86EC6-E1B3-43DE-9311-8420D4D75C02}" name="Month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H3:J15" firstHeaderRow="0" firstDataRow="1" firstDataCol="1"/>
  <pivotFields count="16">
    <pivotField numFmtId="14" showAll="0"/>
    <pivotField showAll="0"/>
    <pivotField showAll="0"/>
    <pivotField showAll="0">
      <items count="4">
        <item x="0"/>
        <item x="1"/>
        <item x="2"/>
        <item t="default"/>
      </items>
    </pivotField>
    <pivotField showAll="0">
      <items count="3">
        <item x="0"/>
        <item x="1"/>
        <item t="default"/>
      </items>
    </pivotField>
    <pivotField showAll="0"/>
    <pivotField showAll="0"/>
    <pivotField showAll="0"/>
    <pivotField showAll="0"/>
    <pivotField numFmtId="164" showAll="0"/>
    <pivotField numFmtId="164" showAll="0"/>
    <pivotField dataField="1" numFmtId="164" showAll="0"/>
    <pivotField dataField="1" numFmtId="164" showAll="0"/>
    <pivotField showAll="0">
      <items count="32">
        <item x="19"/>
        <item x="0"/>
        <item x="17"/>
        <item x="15"/>
        <item x="7"/>
        <item x="8"/>
        <item x="11"/>
        <item x="28"/>
        <item x="1"/>
        <item x="21"/>
        <item x="2"/>
        <item x="9"/>
        <item x="20"/>
        <item x="24"/>
        <item x="23"/>
        <item x="12"/>
        <item x="26"/>
        <item x="16"/>
        <item x="3"/>
        <item x="4"/>
        <item x="25"/>
        <item x="22"/>
        <item x="10"/>
        <item x="27"/>
        <item x="5"/>
        <item x="13"/>
        <item x="18"/>
        <item x="6"/>
        <item x="30"/>
        <item x="29"/>
        <item x="14"/>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Price" fld="11" baseField="0" baseItem="0"/>
    <dataField name="Sum of Total Selling Pric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564152-5942-4AF1-8E93-04FE1B14751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4" firstHeaderRow="0" firstDataRow="1" firstDataCol="0"/>
  <pivotFields count="16">
    <pivotField numFmtId="14" showAll="0"/>
    <pivotField showAll="0"/>
    <pivotField showAll="0"/>
    <pivotField showAll="0">
      <items count="4">
        <item x="0"/>
        <item x="1"/>
        <item x="2"/>
        <item t="default"/>
      </items>
    </pivotField>
    <pivotField showAll="0">
      <items count="3">
        <item x="0"/>
        <item x="1"/>
        <item t="default"/>
      </items>
    </pivotField>
    <pivotField showAll="0"/>
    <pivotField showAll="0"/>
    <pivotField showAll="0"/>
    <pivotField showAll="0"/>
    <pivotField numFmtId="164" showAll="0"/>
    <pivotField numFmtId="164" showAll="0"/>
    <pivotField dataField="1" numFmtId="164" showAll="0"/>
    <pivotField dataField="1" numFmtId="164" showAll="0"/>
    <pivotField showAll="0">
      <items count="32">
        <item x="19"/>
        <item x="0"/>
        <item x="17"/>
        <item x="15"/>
        <item x="7"/>
        <item x="8"/>
        <item x="11"/>
        <item x="28"/>
        <item x="1"/>
        <item x="21"/>
        <item x="2"/>
        <item x="9"/>
        <item x="20"/>
        <item x="24"/>
        <item x="23"/>
        <item x="12"/>
        <item x="26"/>
        <item x="16"/>
        <item x="3"/>
        <item x="4"/>
        <item x="25"/>
        <item x="22"/>
        <item x="10"/>
        <item x="27"/>
        <item x="5"/>
        <item x="13"/>
        <item x="18"/>
        <item x="6"/>
        <item x="30"/>
        <item x="29"/>
        <item x="14"/>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Price" fld="12" baseField="0" baseItem="0"/>
    <dataField name="Sum of Total Buying Pric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8C3222-C7B5-46D4-80F9-345581E69358}"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A1:AB6" firstHeaderRow="1" firstDataRow="1" firstDataCol="1"/>
  <pivotFields count="16">
    <pivotField numFmtId="14" showAll="0"/>
    <pivotField showAll="0"/>
    <pivotField showAll="0"/>
    <pivotField showAll="0">
      <items count="4">
        <item x="0"/>
        <item x="1"/>
        <item x="2"/>
        <item t="default"/>
      </items>
    </pivotField>
    <pivotField showAll="0">
      <items count="3">
        <item x="0"/>
        <item x="1"/>
        <item t="default"/>
      </items>
    </pivotField>
    <pivotField showAll="0"/>
    <pivotField showAll="0"/>
    <pivotField axis="axisRow" showAll="0">
      <items count="6">
        <item x="2"/>
        <item x="0"/>
        <item x="4"/>
        <item x="1"/>
        <item x="3"/>
        <item t="default"/>
      </items>
    </pivotField>
    <pivotField showAll="0"/>
    <pivotField numFmtId="164" showAll="0"/>
    <pivotField numFmtId="164" showAll="0"/>
    <pivotField numFmtId="164" showAll="0"/>
    <pivotField dataField="1" numFmtId="164" showAll="0"/>
    <pivotField showAll="0">
      <items count="32">
        <item x="19"/>
        <item x="0"/>
        <item x="17"/>
        <item x="15"/>
        <item x="7"/>
        <item x="8"/>
        <item x="11"/>
        <item x="28"/>
        <item x="1"/>
        <item x="21"/>
        <item x="2"/>
        <item x="9"/>
        <item x="20"/>
        <item x="24"/>
        <item x="23"/>
        <item x="12"/>
        <item x="26"/>
        <item x="16"/>
        <item x="3"/>
        <item x="4"/>
        <item x="25"/>
        <item x="22"/>
        <item x="10"/>
        <item x="27"/>
        <item x="5"/>
        <item x="13"/>
        <item x="18"/>
        <item x="6"/>
        <item x="30"/>
        <item x="29"/>
        <item x="14"/>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Pric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7507CB-889E-4E69-B730-CA529B6A700E}" name="Sales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50:B53" firstHeaderRow="1" firstDataRow="1" firstDataCol="1"/>
  <pivotFields count="16">
    <pivotField numFmtId="14" showAll="0"/>
    <pivotField showAll="0"/>
    <pivotField showAll="0"/>
    <pivotField axis="axisRow" showAll="0">
      <items count="4">
        <item x="0"/>
        <item x="1"/>
        <item x="2"/>
        <item t="default"/>
      </items>
    </pivotField>
    <pivotField showAll="0">
      <items count="3">
        <item x="0"/>
        <item x="1"/>
        <item t="default"/>
      </items>
    </pivotField>
    <pivotField showAll="0"/>
    <pivotField showAll="0"/>
    <pivotField showAll="0"/>
    <pivotField showAll="0"/>
    <pivotField numFmtId="164" showAll="0"/>
    <pivotField numFmtId="164" showAll="0"/>
    <pivotField numFmtId="164" showAll="0"/>
    <pivotField dataField="1" numFmtId="164" showAll="0"/>
    <pivotField showAll="0">
      <items count="32">
        <item x="19"/>
        <item x="0"/>
        <item x="17"/>
        <item x="15"/>
        <item x="7"/>
        <item x="8"/>
        <item x="11"/>
        <item x="28"/>
        <item x="1"/>
        <item x="21"/>
        <item x="2"/>
        <item x="9"/>
        <item x="20"/>
        <item x="24"/>
        <item x="23"/>
        <item x="12"/>
        <item x="26"/>
        <item x="16"/>
        <item x="3"/>
        <item x="4"/>
        <item x="25"/>
        <item x="22"/>
        <item x="10"/>
        <item x="27"/>
        <item x="5"/>
        <item x="13"/>
        <item x="18"/>
        <item x="6"/>
        <item x="30"/>
        <item x="29"/>
        <item x="14"/>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Price" fld="12"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FA1D9E-C1D3-4ED3-8185-1F8AA48443D8}" name="Category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10:F15" firstHeaderRow="1" firstDataRow="1" firstDataCol="1"/>
  <pivotFields count="16">
    <pivotField numFmtId="14" showAll="0"/>
    <pivotField showAll="0"/>
    <pivotField showAll="0"/>
    <pivotField showAll="0">
      <items count="4">
        <item x="0"/>
        <item x="1"/>
        <item x="2"/>
        <item t="default"/>
      </items>
    </pivotField>
    <pivotField showAll="0">
      <items count="3">
        <item x="0"/>
        <item x="1"/>
        <item t="default"/>
      </items>
    </pivotField>
    <pivotField showAll="0"/>
    <pivotField showAll="0"/>
    <pivotField axis="axisRow" showAll="0">
      <items count="6">
        <item x="2"/>
        <item x="0"/>
        <item x="4"/>
        <item x="1"/>
        <item x="3"/>
        <item t="default"/>
      </items>
    </pivotField>
    <pivotField showAll="0"/>
    <pivotField numFmtId="164" showAll="0"/>
    <pivotField numFmtId="164" showAll="0"/>
    <pivotField numFmtId="164" showAll="0"/>
    <pivotField dataField="1" numFmtId="164" showAll="0"/>
    <pivotField showAll="0">
      <items count="32">
        <item x="19"/>
        <item x="0"/>
        <item x="17"/>
        <item x="15"/>
        <item x="7"/>
        <item x="8"/>
        <item x="11"/>
        <item x="28"/>
        <item x="1"/>
        <item x="21"/>
        <item x="2"/>
        <item x="9"/>
        <item x="20"/>
        <item x="24"/>
        <item x="23"/>
        <item x="12"/>
        <item x="26"/>
        <item x="16"/>
        <item x="3"/>
        <item x="4"/>
        <item x="25"/>
        <item x="22"/>
        <item x="10"/>
        <item x="27"/>
        <item x="5"/>
        <item x="13"/>
        <item x="18"/>
        <item x="6"/>
        <item x="30"/>
        <item x="29"/>
        <item x="14"/>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Pric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AA8FFE-4DF1-4A08-9DF7-0249873FF536}" name="Date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2:B33" firstHeaderRow="1" firstDataRow="1" firstDataCol="1"/>
  <pivotFields count="16">
    <pivotField numFmtId="14" showAll="0"/>
    <pivotField showAll="0"/>
    <pivotField showAll="0"/>
    <pivotField showAll="0">
      <items count="4">
        <item x="0"/>
        <item x="1"/>
        <item x="2"/>
        <item t="default"/>
      </items>
    </pivotField>
    <pivotField showAll="0">
      <items count="3">
        <item x="0"/>
        <item x="1"/>
        <item t="default"/>
      </items>
    </pivotField>
    <pivotField showAll="0"/>
    <pivotField showAll="0"/>
    <pivotField showAll="0"/>
    <pivotField showAll="0"/>
    <pivotField numFmtId="164" showAll="0"/>
    <pivotField numFmtId="164" showAll="0"/>
    <pivotField numFmtId="164" showAll="0"/>
    <pivotField dataField="1" numFmtId="164" showAll="0"/>
    <pivotField axis="axisRow" showAll="0">
      <items count="32">
        <item x="19"/>
        <item x="0"/>
        <item x="17"/>
        <item x="15"/>
        <item x="7"/>
        <item x="8"/>
        <item x="11"/>
        <item x="28"/>
        <item x="1"/>
        <item x="21"/>
        <item x="2"/>
        <item x="9"/>
        <item x="20"/>
        <item x="24"/>
        <item x="23"/>
        <item x="12"/>
        <item x="26"/>
        <item x="16"/>
        <item x="3"/>
        <item x="4"/>
        <item x="25"/>
        <item x="22"/>
        <item x="10"/>
        <item x="27"/>
        <item x="5"/>
        <item x="13"/>
        <item x="18"/>
        <item x="6"/>
        <item x="30"/>
        <item x="29"/>
        <item x="14"/>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Price" fld="12" baseField="0" baseItem="0" numFmtId="165"/>
  </dataFields>
  <formats count="2">
    <format dxfId="1">
      <pivotArea collapsedLevelsAreSubtotals="1" fieldPosition="0">
        <references count="1">
          <reference field="13" count="1">
            <x v="7"/>
          </reference>
        </references>
      </pivotArea>
    </format>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24D631F-C7A7-47C4-B9B1-0625B9DCC989}" autoFormatId="16" applyNumberFormats="0" applyBorderFormats="0" applyFontFormats="0" applyPatternFormats="0" applyAlignmentFormats="0" applyWidthHeightFormats="0">
  <queryTableRefresh nextId="7">
    <queryTableFields count="6">
      <queryTableField id="1" name="PRODUCT ID" tableColumnId="1"/>
      <queryTableField id="2" name="PRODUCT" tableColumnId="2"/>
      <queryTableField id="3" name="CATEGORY" tableColumnId="3"/>
      <queryTableField id="4" name="UOM" tableColumnId="4"/>
      <queryTableField id="5" name="BUYING PRIZE" tableColumnId="5"/>
      <queryTableField id="6" name="SELLING PRICE" tableColumnId="6"/>
    </queryTableFields>
  </queryTableRefresh>
  <extLst>
    <ext xmlns:x15="http://schemas.microsoft.com/office/spreadsheetml/2010/11/main" uri="{883FBD77-0823-4a55-B5E3-86C4891E6966}">
      <x15:queryTable sourceDataName="Query - Master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1C7C281-9968-475A-B7A3-A49476CDC589}" autoFormatId="16" applyNumberFormats="0" applyBorderFormats="0" applyFontFormats="0" applyPatternFormats="0" applyAlignmentFormats="0" applyWidthHeightFormats="0">
  <queryTableRefresh nextId="17" unboundColumnsRight="10">
    <queryTableFields count="16">
      <queryTableField id="1" name="DATE" tableColumnId="1"/>
      <queryTableField id="2" name="PRODUCT ID" tableColumnId="2"/>
      <queryTableField id="3" name="QUANTITY" tableColumnId="3"/>
      <queryTableField id="4" name="SALE TYPE" tableColumnId="4"/>
      <queryTableField id="5" name="PAYMENT MODE" tableColumnId="5"/>
      <queryTableField id="6" name="DISCOUNT %" tableColumnId="6"/>
      <queryTableField id="7" dataBound="0" tableColumnId="7"/>
      <queryTableField id="8" dataBound="0" tableColumnId="8"/>
      <queryTableField id="9" dataBound="0" tableColumnId="9"/>
      <queryTableField id="10" dataBound="0" tableColumnId="10"/>
      <queryTableField id="11" dataBound="0" tableColumnId="11"/>
      <queryTableField id="12" dataBound="0" tableColumnId="12"/>
      <queryTableField id="13" dataBound="0" tableColumnId="13"/>
      <queryTableField id="14" dataBound="0" tableColumnId="14"/>
      <queryTableField id="15" dataBound="0" tableColumnId="15"/>
      <queryTableField id="16" dataBound="0" tableColumnId="16"/>
    </queryTableFields>
  </queryTableRefresh>
  <extLst>
    <ext xmlns:x15="http://schemas.microsoft.com/office/spreadsheetml/2010/11/main" uri="{883FBD77-0823-4a55-B5E3-86C4891E6966}">
      <x15:queryTable sourceDataName="Query - Input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0B802956-F390-407D-B66B-DCDE2BFE2D81}" sourceName="SALE TYPE">
  <pivotTables>
    <pivotTable tabId="4" name="Datewise"/>
    <pivotTable tabId="4" name="Categorywise"/>
    <pivotTable tabId="4" name="Monthwise"/>
    <pivotTable tabId="4" name="Payementwise"/>
    <pivotTable tabId="4" name="PivotTable2"/>
    <pivotTable tabId="4" name="Productwise"/>
    <pivotTable tabId="4" name="PivotTable1"/>
  </pivotTables>
  <data>
    <tabular pivotCacheId="65954294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8BC896F9-379A-41A2-A205-756A5DF29C32}" sourceName="PAYMENT MODE">
  <pivotTables>
    <pivotTable tabId="4" name="Datewise"/>
    <pivotTable tabId="4" name="Categorywise"/>
    <pivotTable tabId="4" name="Monthwise"/>
    <pivotTable tabId="4" name="PivotTable2"/>
    <pivotTable tabId="4" name="Productwise"/>
    <pivotTable tabId="4" name="Saleswise"/>
    <pivotTable tabId="4" name="PivotTable1"/>
  </pivotTables>
  <data>
    <tabular pivotCacheId="65954294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1290DF8-E223-4071-BCC8-904DB1EDA24C}" sourceName="Month">
  <pivotTables>
    <pivotTable tabId="4" name="Datewise"/>
    <pivotTable tabId="4" name="Categorywise"/>
    <pivotTable tabId="4" name="Payementwise"/>
    <pivotTable tabId="4" name="PivotTable2"/>
    <pivotTable tabId="4" name="Productwise"/>
    <pivotTable tabId="4" name="Saleswise"/>
    <pivotTable tabId="4" name="PivotTable1"/>
  </pivotTables>
  <data>
    <tabular pivotCacheId="659542944">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2EDBE3C-6CC3-482E-B5A7-C600E539C254}" sourceName="Year">
  <pivotTables>
    <pivotTable tabId="4" name="Datewise"/>
    <pivotTable tabId="4" name="Categorywise"/>
    <pivotTable tabId="4" name="Monthwise"/>
    <pivotTable tabId="4" name="Payementwise"/>
    <pivotTable tabId="4" name="PivotTable2"/>
    <pivotTable tabId="4" name="Productwise"/>
    <pivotTable tabId="4" name="Saleswise"/>
    <pivotTable tabId="4" name="PivotTable1"/>
  </pivotTables>
  <data>
    <tabular pivotCacheId="65954294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D20B117A-9E4B-4604-BE03-9CA6A3ADBFFE}" cache="Slicer_SALE_TYPE" caption="SALE TYPE" rowHeight="234950"/>
  <slicer name="PAYMENT MODE" xr10:uid="{D47CD3DB-C01D-4F2B-8DC5-5DA3A473D713}" cache="Slicer_PAYMENT_MODE" caption="PAYMENT MODE" rowHeight="234950"/>
  <slicer name="Month" xr10:uid="{5746BA75-D54A-40FA-88A4-F9BA2D33B465}" cache="Slicer_Month" caption="Month" rowHeight="234950"/>
  <slicer name="Year" xr10:uid="{01743E6E-22CC-4D41-AD23-2FCD6D63108D}"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36A8767F-DAFF-40CC-832C-8D216299C1C6}" cache="Slicer_SALE_TYPE" caption="SALE TYPE" columnCount="3" style="Slicer" rowHeight="137160"/>
  <slicer name="PAYMENT MODE 1" xr10:uid="{66EA99B7-97B2-47C8-84E4-0AA986C30EED}" cache="Slicer_PAYMENT_MODE" caption="PAYMENT MODE" columnCount="2" style="Slicer" rowHeight="234950"/>
  <slicer name="Month 1" xr10:uid="{E84D261B-79E3-4451-A286-ABA536F1C14E}" cache="Slicer_Month" caption="Month" style="Slicer" rowHeight="234950"/>
  <slicer name="Year 1" xr10:uid="{9BB463F1-FD87-4109-8445-8177D9274041}" cache="Slicer_Year" caption="Year" style="Slic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58FF5A-D3DA-4DC3-854D-A3EF3AF4AFE4}" name="MasterData" displayName="MasterData" ref="A1:F46" tableType="queryTable" totalsRowShown="0">
  <autoFilter ref="A1:F46" xr:uid="{4058FF5A-D3DA-4DC3-854D-A3EF3AF4AFE4}"/>
  <tableColumns count="6">
    <tableColumn id="1" xr3:uid="{7085F1E5-7107-4A55-A4D2-9B34B9306668}" uniqueName="1" name="PRODUCT ID" queryTableFieldId="1" dataDxfId="19"/>
    <tableColumn id="2" xr3:uid="{211F54F1-F55E-4267-8077-F14EEAAA82A4}" uniqueName="2" name="PRODUCT" queryTableFieldId="2" dataDxfId="18"/>
    <tableColumn id="3" xr3:uid="{1CB17E8E-6A18-4388-BE65-32F10A0114D0}" uniqueName="3" name="CATEGORY" queryTableFieldId="3" dataDxfId="17"/>
    <tableColumn id="4" xr3:uid="{F1AC9290-DAC1-4473-BB97-767576A2C1A4}" uniqueName="4" name="UOM" queryTableFieldId="4" dataDxfId="16"/>
    <tableColumn id="5" xr3:uid="{9398BB9D-46B5-42EC-88AD-8981BFCD3C07}" uniqueName="5" name="BUYING PRIZE" queryTableFieldId="5"/>
    <tableColumn id="6" xr3:uid="{36E5B19C-99C9-4255-B955-6F41CD9CB2F2}" uniqueName="6" name="SELLING PRICE"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12E242-1CD6-4A60-9C21-9DBE58019352}" name="InputData" displayName="InputData" ref="A1:P528" tableType="queryTable" totalsRowShown="0">
  <autoFilter ref="A1:P528" xr:uid="{9612E242-1CD6-4A60-9C21-9DBE58019352}"/>
  <tableColumns count="16">
    <tableColumn id="1" xr3:uid="{B70B7E76-50F3-4189-8DE8-9835A5AA1F35}" uniqueName="1" name="DATE" queryTableFieldId="1" dataDxfId="15"/>
    <tableColumn id="2" xr3:uid="{275EE1D7-56D3-4300-9418-A548DB3103BB}" uniqueName="2" name="PRODUCT ID" queryTableFieldId="2" dataDxfId="14"/>
    <tableColumn id="3" xr3:uid="{4208954B-88BB-4DA9-AB37-41F63E14155E}" uniqueName="3" name="QUANTITY" queryTableFieldId="3"/>
    <tableColumn id="4" xr3:uid="{B946BF1E-768D-4213-8CD9-43BC5B715BDC}" uniqueName="4" name="SALE TYPE" queryTableFieldId="4" dataDxfId="13"/>
    <tableColumn id="5" xr3:uid="{FFFBC2F9-FD37-4C13-918A-8B8D051FC538}" uniqueName="5" name="PAYMENT MODE" queryTableFieldId="5" dataDxfId="12"/>
    <tableColumn id="6" xr3:uid="{48E2A650-0B5B-4D52-BC8B-FA38ABFFC604}" uniqueName="6" name="DISCOUNT %" queryTableFieldId="6"/>
    <tableColumn id="7" xr3:uid="{83968F94-15B2-4B2E-9494-E9DCDA9C86E1}" uniqueName="7" name="PRODUCT" queryTableFieldId="7" dataDxfId="11">
      <calculatedColumnFormula>VLOOKUP(InputData[[#This Row],[PRODUCT ID]],MasterData[],2,0)</calculatedColumnFormula>
    </tableColumn>
    <tableColumn id="8" xr3:uid="{043126EC-577C-4D74-AB2F-80F837AD3A41}" uniqueName="8" name="CATEGORY" queryTableFieldId="8" dataDxfId="10">
      <calculatedColumnFormula>VLOOKUP(InputData[[#This Row],[PRODUCT ID]],MasterData[],3,0)</calculatedColumnFormula>
    </tableColumn>
    <tableColumn id="9" xr3:uid="{53EDA32A-4453-4858-86CA-90B59CC3DE17}" uniqueName="9" name="UOM" queryTableFieldId="9" dataDxfId="9">
      <calculatedColumnFormula>VLOOKUP(InputData[[#This Row],[PRODUCT ID]],MasterData[],4,0)</calculatedColumnFormula>
    </tableColumn>
    <tableColumn id="10" xr3:uid="{6C9A41D9-4210-4230-BB70-BF345C624C1B}" uniqueName="10" name="BUYING PRIZE" queryTableFieldId="10" dataDxfId="8">
      <calculatedColumnFormula>VLOOKUP(InputData[[#This Row],[PRODUCT ID]],MasterData[],5,0)</calculatedColumnFormula>
    </tableColumn>
    <tableColumn id="11" xr3:uid="{9E0E898C-9D99-42A4-80AA-FB93B6D97992}" uniqueName="11" name="SELLING PRICE" queryTableFieldId="11" dataDxfId="7">
      <calculatedColumnFormula>VLOOKUP(InputData[[#This Row],[PRODUCT ID]],MasterData[],6,0)</calculatedColumnFormula>
    </tableColumn>
    <tableColumn id="12" xr3:uid="{C9D8A7D2-8195-47DC-BC64-BC16002AAB7E}" uniqueName="12" name="Total Buying Price" queryTableFieldId="12" dataDxfId="6">
      <calculatedColumnFormula>InputData[[#This Row],[BUYING PRIZE]]*InputData[[#This Row],[QUANTITY]]</calculatedColumnFormula>
    </tableColumn>
    <tableColumn id="13" xr3:uid="{F8B72E7C-BB01-47D3-A014-A14A2BD11560}" uniqueName="13" name="Total Selling Price" queryTableFieldId="13" dataDxfId="5">
      <calculatedColumnFormula>InputData[[#This Row],[SELLING PRICE]]*InputData[[#This Row],[QUANTITY]]*(1-InputData[[#This Row],[DISCOUNT %]])</calculatedColumnFormula>
    </tableColumn>
    <tableColumn id="14" xr3:uid="{6B142762-FF0D-4B6A-B210-A7BEA62BC3AD}" uniqueName="14" name="Day" queryTableFieldId="14" dataDxfId="4">
      <calculatedColumnFormula>DAY(InputData[[#This Row],[DATE]])</calculatedColumnFormula>
    </tableColumn>
    <tableColumn id="15" xr3:uid="{8FB96C35-21DC-4886-9022-7BC77ADF2E64}" uniqueName="15" name="Month" queryTableFieldId="15" dataDxfId="3">
      <calculatedColumnFormula>TEXT(InputData[[#This Row],[DATE]],"mmm")</calculatedColumnFormula>
    </tableColumn>
    <tableColumn id="16" xr3:uid="{CF5CD1DA-8B9A-44D2-B1B5-87AB03220023}" uniqueName="16" name="Year" queryTableFieldId="16" dataDxfId="2">
      <calculatedColumnFormula>YEAR(InputData[[#This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trlProp" Target="../ctrlProps/ctrlProp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3A1F4-7328-4663-A33C-1ED633F9E73B}">
  <dimension ref="A1:F46"/>
  <sheetViews>
    <sheetView workbookViewId="0">
      <selection activeCell="B1" sqref="B1:F1"/>
    </sheetView>
  </sheetViews>
  <sheetFormatPr defaultRowHeight="14.4" x14ac:dyDescent="0.3"/>
  <cols>
    <col min="1" max="1" width="13.6640625" bestFit="1" customWidth="1"/>
    <col min="2" max="2" width="11.44140625" bestFit="1" customWidth="1"/>
    <col min="3" max="3" width="12.21875" bestFit="1" customWidth="1"/>
    <col min="4" max="4" width="7.6640625" bestFit="1" customWidth="1"/>
    <col min="5" max="5" width="15" bestFit="1" customWidth="1"/>
    <col min="6" max="6" width="15.5546875" bestFit="1" customWidth="1"/>
  </cols>
  <sheetData>
    <row r="1" spans="1:6" x14ac:dyDescent="0.3">
      <c r="A1" t="s">
        <v>0</v>
      </c>
      <c r="B1" t="s">
        <v>1</v>
      </c>
      <c r="C1" t="s">
        <v>2</v>
      </c>
      <c r="D1" t="s">
        <v>3</v>
      </c>
      <c r="E1" t="s">
        <v>4</v>
      </c>
      <c r="F1" t="s">
        <v>5</v>
      </c>
    </row>
    <row r="2" spans="1:6" x14ac:dyDescent="0.3">
      <c r="A2" t="s">
        <v>6</v>
      </c>
      <c r="B2" t="s">
        <v>7</v>
      </c>
      <c r="C2" t="s">
        <v>8</v>
      </c>
      <c r="D2" t="s">
        <v>9</v>
      </c>
      <c r="E2">
        <v>98</v>
      </c>
      <c r="F2">
        <v>103.88</v>
      </c>
    </row>
    <row r="3" spans="1:6" x14ac:dyDescent="0.3">
      <c r="A3" t="s">
        <v>10</v>
      </c>
      <c r="B3" t="s">
        <v>11</v>
      </c>
      <c r="C3" t="s">
        <v>8</v>
      </c>
      <c r="D3" t="s">
        <v>9</v>
      </c>
      <c r="E3">
        <v>105</v>
      </c>
      <c r="F3">
        <v>142.80000000000001</v>
      </c>
    </row>
    <row r="4" spans="1:6" x14ac:dyDescent="0.3">
      <c r="A4" t="s">
        <v>12</v>
      </c>
      <c r="B4" t="s">
        <v>13</v>
      </c>
      <c r="C4" t="s">
        <v>8</v>
      </c>
      <c r="D4" t="s">
        <v>9</v>
      </c>
      <c r="E4">
        <v>71</v>
      </c>
      <c r="F4">
        <v>80.94</v>
      </c>
    </row>
    <row r="5" spans="1:6" x14ac:dyDescent="0.3">
      <c r="A5" t="s">
        <v>14</v>
      </c>
      <c r="B5" t="s">
        <v>15</v>
      </c>
      <c r="C5" t="s">
        <v>8</v>
      </c>
      <c r="D5" t="s">
        <v>16</v>
      </c>
      <c r="E5">
        <v>44</v>
      </c>
      <c r="F5">
        <v>48.84</v>
      </c>
    </row>
    <row r="6" spans="1:6" x14ac:dyDescent="0.3">
      <c r="A6" t="s">
        <v>17</v>
      </c>
      <c r="B6" t="s">
        <v>18</v>
      </c>
      <c r="C6" t="s">
        <v>8</v>
      </c>
      <c r="D6" t="s">
        <v>19</v>
      </c>
      <c r="E6">
        <v>133</v>
      </c>
      <c r="F6">
        <v>155.61000000000001</v>
      </c>
    </row>
    <row r="7" spans="1:6" x14ac:dyDescent="0.3">
      <c r="A7" t="s">
        <v>20</v>
      </c>
      <c r="B7" t="s">
        <v>21</v>
      </c>
      <c r="C7" t="s">
        <v>8</v>
      </c>
      <c r="D7" t="s">
        <v>9</v>
      </c>
      <c r="E7">
        <v>75</v>
      </c>
      <c r="F7">
        <v>85.5</v>
      </c>
    </row>
    <row r="8" spans="1:6" x14ac:dyDescent="0.3">
      <c r="A8" t="s">
        <v>22</v>
      </c>
      <c r="B8" t="s">
        <v>23</v>
      </c>
      <c r="C8" t="s">
        <v>8</v>
      </c>
      <c r="D8" t="s">
        <v>16</v>
      </c>
      <c r="E8">
        <v>43</v>
      </c>
      <c r="F8">
        <v>47.730000000000004</v>
      </c>
    </row>
    <row r="9" spans="1:6" x14ac:dyDescent="0.3">
      <c r="A9" t="s">
        <v>24</v>
      </c>
      <c r="B9" t="s">
        <v>25</v>
      </c>
      <c r="C9" t="s">
        <v>8</v>
      </c>
      <c r="D9" t="s">
        <v>9</v>
      </c>
      <c r="E9">
        <v>83</v>
      </c>
      <c r="F9">
        <v>94.62</v>
      </c>
    </row>
    <row r="10" spans="1:6" x14ac:dyDescent="0.3">
      <c r="A10" t="s">
        <v>26</v>
      </c>
      <c r="B10" t="s">
        <v>27</v>
      </c>
      <c r="C10" t="s">
        <v>8</v>
      </c>
      <c r="D10" t="s">
        <v>28</v>
      </c>
      <c r="E10">
        <v>6</v>
      </c>
      <c r="F10">
        <v>7.8599999999999994</v>
      </c>
    </row>
    <row r="11" spans="1:6" x14ac:dyDescent="0.3">
      <c r="A11" t="s">
        <v>29</v>
      </c>
      <c r="B11" t="s">
        <v>30</v>
      </c>
      <c r="C11" t="s">
        <v>31</v>
      </c>
      <c r="D11" t="s">
        <v>19</v>
      </c>
      <c r="E11">
        <v>148</v>
      </c>
      <c r="F11">
        <v>164.28</v>
      </c>
    </row>
    <row r="12" spans="1:6" x14ac:dyDescent="0.3">
      <c r="A12" t="s">
        <v>32</v>
      </c>
      <c r="B12" t="s">
        <v>33</v>
      </c>
      <c r="C12" t="s">
        <v>31</v>
      </c>
      <c r="D12" t="s">
        <v>16</v>
      </c>
      <c r="E12">
        <v>44</v>
      </c>
      <c r="F12">
        <v>48.4</v>
      </c>
    </row>
    <row r="13" spans="1:6" x14ac:dyDescent="0.3">
      <c r="A13" t="s">
        <v>34</v>
      </c>
      <c r="B13" t="s">
        <v>35</v>
      </c>
      <c r="C13" t="s">
        <v>31</v>
      </c>
      <c r="D13" t="s">
        <v>9</v>
      </c>
      <c r="E13">
        <v>73</v>
      </c>
      <c r="F13">
        <v>94.17</v>
      </c>
    </row>
    <row r="14" spans="1:6" x14ac:dyDescent="0.3">
      <c r="A14" t="s">
        <v>36</v>
      </c>
      <c r="B14" t="s">
        <v>37</v>
      </c>
      <c r="C14" t="s">
        <v>31</v>
      </c>
      <c r="D14" t="s">
        <v>9</v>
      </c>
      <c r="E14">
        <v>112</v>
      </c>
      <c r="F14">
        <v>122.08</v>
      </c>
    </row>
    <row r="15" spans="1:6" x14ac:dyDescent="0.3">
      <c r="A15" t="s">
        <v>38</v>
      </c>
      <c r="B15" t="s">
        <v>39</v>
      </c>
      <c r="C15" t="s">
        <v>31</v>
      </c>
      <c r="D15" t="s">
        <v>9</v>
      </c>
      <c r="E15">
        <v>112</v>
      </c>
      <c r="F15">
        <v>146.72</v>
      </c>
    </row>
    <row r="16" spans="1:6" x14ac:dyDescent="0.3">
      <c r="A16" t="s">
        <v>40</v>
      </c>
      <c r="B16" t="s">
        <v>41</v>
      </c>
      <c r="C16" t="s">
        <v>31</v>
      </c>
      <c r="D16" t="s">
        <v>28</v>
      </c>
      <c r="E16">
        <v>12</v>
      </c>
      <c r="F16">
        <v>15.719999999999999</v>
      </c>
    </row>
    <row r="17" spans="1:6" x14ac:dyDescent="0.3">
      <c r="A17" t="s">
        <v>42</v>
      </c>
      <c r="B17" t="s">
        <v>43</v>
      </c>
      <c r="C17" t="s">
        <v>31</v>
      </c>
      <c r="D17" t="s">
        <v>28</v>
      </c>
      <c r="E17">
        <v>13</v>
      </c>
      <c r="F17">
        <v>16.64</v>
      </c>
    </row>
    <row r="18" spans="1:6" x14ac:dyDescent="0.3">
      <c r="A18" t="s">
        <v>44</v>
      </c>
      <c r="B18" t="s">
        <v>45</v>
      </c>
      <c r="C18" t="s">
        <v>31</v>
      </c>
      <c r="D18" t="s">
        <v>19</v>
      </c>
      <c r="E18">
        <v>134</v>
      </c>
      <c r="F18">
        <v>156.78</v>
      </c>
    </row>
    <row r="19" spans="1:6" x14ac:dyDescent="0.3">
      <c r="A19" t="s">
        <v>46</v>
      </c>
      <c r="B19" t="s">
        <v>47</v>
      </c>
      <c r="C19" t="s">
        <v>31</v>
      </c>
      <c r="D19" t="s">
        <v>28</v>
      </c>
      <c r="E19">
        <v>37</v>
      </c>
      <c r="F19">
        <v>49.21</v>
      </c>
    </row>
    <row r="20" spans="1:6" x14ac:dyDescent="0.3">
      <c r="A20" t="s">
        <v>48</v>
      </c>
      <c r="B20" t="s">
        <v>49</v>
      </c>
      <c r="C20" t="s">
        <v>31</v>
      </c>
      <c r="D20" t="s">
        <v>19</v>
      </c>
      <c r="E20">
        <v>150</v>
      </c>
      <c r="F20">
        <v>210</v>
      </c>
    </row>
    <row r="21" spans="1:6" x14ac:dyDescent="0.3">
      <c r="A21" t="s">
        <v>50</v>
      </c>
      <c r="B21" t="s">
        <v>51</v>
      </c>
      <c r="C21" t="s">
        <v>52</v>
      </c>
      <c r="D21" t="s">
        <v>16</v>
      </c>
      <c r="E21">
        <v>61</v>
      </c>
      <c r="F21">
        <v>76.25</v>
      </c>
    </row>
    <row r="22" spans="1:6" x14ac:dyDescent="0.3">
      <c r="A22" t="s">
        <v>53</v>
      </c>
      <c r="B22" t="s">
        <v>54</v>
      </c>
      <c r="C22" t="s">
        <v>52</v>
      </c>
      <c r="D22" t="s">
        <v>19</v>
      </c>
      <c r="E22">
        <v>126</v>
      </c>
      <c r="F22">
        <v>162.54</v>
      </c>
    </row>
    <row r="23" spans="1:6" x14ac:dyDescent="0.3">
      <c r="A23" t="s">
        <v>55</v>
      </c>
      <c r="B23" t="s">
        <v>56</v>
      </c>
      <c r="C23" t="s">
        <v>52</v>
      </c>
      <c r="D23" t="s">
        <v>19</v>
      </c>
      <c r="E23">
        <v>121</v>
      </c>
      <c r="F23">
        <v>141.57</v>
      </c>
    </row>
    <row r="24" spans="1:6" x14ac:dyDescent="0.3">
      <c r="A24" t="s">
        <v>57</v>
      </c>
      <c r="B24" t="s">
        <v>58</v>
      </c>
      <c r="C24" t="s">
        <v>52</v>
      </c>
      <c r="D24" t="s">
        <v>19</v>
      </c>
      <c r="E24">
        <v>141</v>
      </c>
      <c r="F24">
        <v>149.46</v>
      </c>
    </row>
    <row r="25" spans="1:6" x14ac:dyDescent="0.3">
      <c r="A25" t="s">
        <v>59</v>
      </c>
      <c r="B25" t="s">
        <v>60</v>
      </c>
      <c r="C25" t="s">
        <v>52</v>
      </c>
      <c r="D25" t="s">
        <v>19</v>
      </c>
      <c r="E25">
        <v>144</v>
      </c>
      <c r="F25">
        <v>156.96</v>
      </c>
    </row>
    <row r="26" spans="1:6" x14ac:dyDescent="0.3">
      <c r="A26" t="s">
        <v>61</v>
      </c>
      <c r="B26" t="s">
        <v>62</v>
      </c>
      <c r="C26" t="s">
        <v>52</v>
      </c>
      <c r="D26" t="s">
        <v>28</v>
      </c>
      <c r="E26">
        <v>7</v>
      </c>
      <c r="F26">
        <v>8.33</v>
      </c>
    </row>
    <row r="27" spans="1:6" x14ac:dyDescent="0.3">
      <c r="A27" t="s">
        <v>63</v>
      </c>
      <c r="B27" t="s">
        <v>64</v>
      </c>
      <c r="C27" t="s">
        <v>65</v>
      </c>
      <c r="D27" t="s">
        <v>28</v>
      </c>
      <c r="E27">
        <v>18</v>
      </c>
      <c r="F27">
        <v>24.66</v>
      </c>
    </row>
    <row r="28" spans="1:6" x14ac:dyDescent="0.3">
      <c r="A28" t="s">
        <v>66</v>
      </c>
      <c r="B28" t="s">
        <v>67</v>
      </c>
      <c r="C28" t="s">
        <v>65</v>
      </c>
      <c r="D28" t="s">
        <v>16</v>
      </c>
      <c r="E28">
        <v>48</v>
      </c>
      <c r="F28">
        <v>57.120000000000005</v>
      </c>
    </row>
    <row r="29" spans="1:6" x14ac:dyDescent="0.3">
      <c r="A29" t="s">
        <v>68</v>
      </c>
      <c r="B29" t="s">
        <v>69</v>
      </c>
      <c r="C29" t="s">
        <v>65</v>
      </c>
      <c r="D29" t="s">
        <v>28</v>
      </c>
      <c r="E29">
        <v>37</v>
      </c>
      <c r="F29">
        <v>41.81</v>
      </c>
    </row>
    <row r="30" spans="1:6" x14ac:dyDescent="0.3">
      <c r="A30" t="s">
        <v>70</v>
      </c>
      <c r="B30" t="s">
        <v>71</v>
      </c>
      <c r="C30" t="s">
        <v>65</v>
      </c>
      <c r="D30" t="s">
        <v>16</v>
      </c>
      <c r="E30">
        <v>47</v>
      </c>
      <c r="F30">
        <v>53.11</v>
      </c>
    </row>
    <row r="31" spans="1:6" x14ac:dyDescent="0.3">
      <c r="A31" t="s">
        <v>72</v>
      </c>
      <c r="B31" t="s">
        <v>73</v>
      </c>
      <c r="C31" t="s">
        <v>65</v>
      </c>
      <c r="D31" t="s">
        <v>19</v>
      </c>
      <c r="E31">
        <v>148</v>
      </c>
      <c r="F31">
        <v>201.28</v>
      </c>
    </row>
    <row r="32" spans="1:6" x14ac:dyDescent="0.3">
      <c r="A32" t="s">
        <v>74</v>
      </c>
      <c r="B32" t="s">
        <v>75</v>
      </c>
      <c r="C32" t="s">
        <v>65</v>
      </c>
      <c r="D32" t="s">
        <v>9</v>
      </c>
      <c r="E32">
        <v>93</v>
      </c>
      <c r="F32">
        <v>104.16</v>
      </c>
    </row>
    <row r="33" spans="1:6" x14ac:dyDescent="0.3">
      <c r="A33" t="s">
        <v>76</v>
      </c>
      <c r="B33" t="s">
        <v>77</v>
      </c>
      <c r="C33" t="s">
        <v>65</v>
      </c>
      <c r="D33" t="s">
        <v>9</v>
      </c>
      <c r="E33">
        <v>89</v>
      </c>
      <c r="F33">
        <v>117.48</v>
      </c>
    </row>
    <row r="34" spans="1:6" x14ac:dyDescent="0.3">
      <c r="A34" t="s">
        <v>78</v>
      </c>
      <c r="B34" t="s">
        <v>79</v>
      </c>
      <c r="C34" t="s">
        <v>65</v>
      </c>
      <c r="D34" t="s">
        <v>9</v>
      </c>
      <c r="E34">
        <v>95</v>
      </c>
      <c r="F34">
        <v>119.7</v>
      </c>
    </row>
    <row r="35" spans="1:6" x14ac:dyDescent="0.3">
      <c r="A35" t="s">
        <v>80</v>
      </c>
      <c r="B35" t="s">
        <v>81</v>
      </c>
      <c r="C35" t="s">
        <v>65</v>
      </c>
      <c r="D35" t="s">
        <v>16</v>
      </c>
      <c r="E35">
        <v>55</v>
      </c>
      <c r="F35">
        <v>58.3</v>
      </c>
    </row>
    <row r="36" spans="1:6" x14ac:dyDescent="0.3">
      <c r="A36" t="s">
        <v>82</v>
      </c>
      <c r="B36" t="s">
        <v>83</v>
      </c>
      <c r="C36" t="s">
        <v>65</v>
      </c>
      <c r="D36" t="s">
        <v>28</v>
      </c>
      <c r="E36">
        <v>5</v>
      </c>
      <c r="F36">
        <v>6.7</v>
      </c>
    </row>
    <row r="37" spans="1:6" x14ac:dyDescent="0.3">
      <c r="A37" t="s">
        <v>84</v>
      </c>
      <c r="B37" t="s">
        <v>85</v>
      </c>
      <c r="C37" t="s">
        <v>65</v>
      </c>
      <c r="D37" t="s">
        <v>9</v>
      </c>
      <c r="E37">
        <v>90</v>
      </c>
      <c r="F37">
        <v>96.3</v>
      </c>
    </row>
    <row r="38" spans="1:6" x14ac:dyDescent="0.3">
      <c r="A38" t="s">
        <v>86</v>
      </c>
      <c r="B38" t="s">
        <v>87</v>
      </c>
      <c r="C38" t="s">
        <v>88</v>
      </c>
      <c r="D38" t="s">
        <v>9</v>
      </c>
      <c r="E38">
        <v>67</v>
      </c>
      <c r="F38">
        <v>85.76</v>
      </c>
    </row>
    <row r="39" spans="1:6" x14ac:dyDescent="0.3">
      <c r="A39" t="s">
        <v>89</v>
      </c>
      <c r="B39" t="s">
        <v>90</v>
      </c>
      <c r="C39" t="s">
        <v>88</v>
      </c>
      <c r="D39" t="s">
        <v>9</v>
      </c>
      <c r="E39">
        <v>72</v>
      </c>
      <c r="F39">
        <v>79.92</v>
      </c>
    </row>
    <row r="40" spans="1:6" x14ac:dyDescent="0.3">
      <c r="A40" t="s">
        <v>91</v>
      </c>
      <c r="B40" t="s">
        <v>92</v>
      </c>
      <c r="C40" t="s">
        <v>88</v>
      </c>
      <c r="D40" t="s">
        <v>28</v>
      </c>
      <c r="E40">
        <v>37</v>
      </c>
      <c r="F40">
        <v>42.55</v>
      </c>
    </row>
    <row r="41" spans="1:6" x14ac:dyDescent="0.3">
      <c r="A41" t="s">
        <v>93</v>
      </c>
      <c r="B41" t="s">
        <v>94</v>
      </c>
      <c r="C41" t="s">
        <v>88</v>
      </c>
      <c r="D41" t="s">
        <v>9</v>
      </c>
      <c r="E41">
        <v>90</v>
      </c>
      <c r="F41">
        <v>115.2</v>
      </c>
    </row>
    <row r="42" spans="1:6" x14ac:dyDescent="0.3">
      <c r="A42" t="s">
        <v>95</v>
      </c>
      <c r="B42" t="s">
        <v>96</v>
      </c>
      <c r="C42" t="s">
        <v>88</v>
      </c>
      <c r="D42" t="s">
        <v>19</v>
      </c>
      <c r="E42">
        <v>138</v>
      </c>
      <c r="F42">
        <v>173.88</v>
      </c>
    </row>
    <row r="43" spans="1:6" x14ac:dyDescent="0.3">
      <c r="A43" t="s">
        <v>97</v>
      </c>
      <c r="B43" t="s">
        <v>98</v>
      </c>
      <c r="C43" t="s">
        <v>88</v>
      </c>
      <c r="D43" t="s">
        <v>19</v>
      </c>
      <c r="E43">
        <v>120</v>
      </c>
      <c r="F43">
        <v>162</v>
      </c>
    </row>
    <row r="44" spans="1:6" x14ac:dyDescent="0.3">
      <c r="A44" t="s">
        <v>99</v>
      </c>
      <c r="B44" t="s">
        <v>100</v>
      </c>
      <c r="C44" t="s">
        <v>88</v>
      </c>
      <c r="D44" t="s">
        <v>9</v>
      </c>
      <c r="E44">
        <v>67</v>
      </c>
      <c r="F44">
        <v>83.08</v>
      </c>
    </row>
    <row r="45" spans="1:6" x14ac:dyDescent="0.3">
      <c r="A45" t="s">
        <v>101</v>
      </c>
      <c r="B45" t="s">
        <v>102</v>
      </c>
      <c r="C45" t="s">
        <v>88</v>
      </c>
      <c r="D45" t="s">
        <v>9</v>
      </c>
      <c r="E45">
        <v>76</v>
      </c>
      <c r="F45">
        <v>82.08</v>
      </c>
    </row>
    <row r="46" spans="1:6" x14ac:dyDescent="0.3">
      <c r="A46" t="s">
        <v>103</v>
      </c>
      <c r="B46" t="s">
        <v>104</v>
      </c>
      <c r="C46" t="s">
        <v>88</v>
      </c>
      <c r="D46" t="s">
        <v>9</v>
      </c>
      <c r="E46">
        <v>50</v>
      </c>
      <c r="F46">
        <v>62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C7654-722D-41F8-A974-8F0656117826}">
  <dimension ref="A1:P528"/>
  <sheetViews>
    <sheetView workbookViewId="0">
      <selection activeCell="G23" sqref="G23"/>
    </sheetView>
  </sheetViews>
  <sheetFormatPr defaultRowHeight="14.4" x14ac:dyDescent="0.3"/>
  <cols>
    <col min="1" max="1" width="8.33203125" bestFit="1" customWidth="1"/>
    <col min="2" max="2" width="13.6640625" bestFit="1" customWidth="1"/>
    <col min="3" max="3" width="12" bestFit="1" customWidth="1"/>
    <col min="4" max="4" width="11.88671875" bestFit="1" customWidth="1"/>
    <col min="5" max="5" width="17.5546875" bestFit="1" customWidth="1"/>
    <col min="6" max="6" width="14" bestFit="1" customWidth="1"/>
    <col min="7" max="7" width="16.6640625" customWidth="1"/>
    <col min="8" max="8" width="15.33203125" customWidth="1"/>
    <col min="9" max="9" width="17.109375" customWidth="1"/>
    <col min="10" max="10" width="13.5546875" customWidth="1"/>
    <col min="11" max="11" width="14.77734375" customWidth="1"/>
    <col min="12" max="12" width="18.21875" customWidth="1"/>
    <col min="13" max="13" width="18.33203125" customWidth="1"/>
  </cols>
  <sheetData>
    <row r="1" spans="1:16" x14ac:dyDescent="0.3">
      <c r="A1" t="s">
        <v>105</v>
      </c>
      <c r="B1" t="s">
        <v>0</v>
      </c>
      <c r="C1" t="s">
        <v>106</v>
      </c>
      <c r="D1" t="s">
        <v>107</v>
      </c>
      <c r="E1" t="s">
        <v>108</v>
      </c>
      <c r="F1" t="s">
        <v>109</v>
      </c>
      <c r="G1" t="s">
        <v>1</v>
      </c>
      <c r="H1" t="s">
        <v>2</v>
      </c>
      <c r="I1" t="s">
        <v>3</v>
      </c>
      <c r="J1" s="2" t="s">
        <v>4</v>
      </c>
      <c r="K1" s="2" t="s">
        <v>5</v>
      </c>
      <c r="L1" s="2" t="s">
        <v>114</v>
      </c>
      <c r="M1" s="2" t="s">
        <v>115</v>
      </c>
      <c r="N1" t="s">
        <v>116</v>
      </c>
      <c r="O1" t="s">
        <v>117</v>
      </c>
      <c r="P1" t="s">
        <v>118</v>
      </c>
    </row>
    <row r="2" spans="1:16" x14ac:dyDescent="0.3">
      <c r="A2" s="1">
        <v>44198</v>
      </c>
      <c r="B2" t="s">
        <v>36</v>
      </c>
      <c r="C2">
        <v>6</v>
      </c>
      <c r="D2" t="s">
        <v>110</v>
      </c>
      <c r="E2" t="s">
        <v>111</v>
      </c>
      <c r="F2">
        <v>0</v>
      </c>
      <c r="G2" t="str">
        <f>VLOOKUP(InputData[[#This Row],[PRODUCT ID]],MasterData[],2,0)</f>
        <v>Product13</v>
      </c>
      <c r="H2" t="str">
        <f>VLOOKUP(InputData[[#This Row],[PRODUCT ID]],MasterData[],3,0)</f>
        <v>Category02</v>
      </c>
      <c r="I2" t="str">
        <f>VLOOKUP(InputData[[#This Row],[PRODUCT ID]],MasterData[],4,0)</f>
        <v>Kg</v>
      </c>
      <c r="J2" s="2">
        <f>VLOOKUP(InputData[[#This Row],[PRODUCT ID]],MasterData[],5,0)</f>
        <v>112</v>
      </c>
      <c r="K2" s="2">
        <f>VLOOKUP(InputData[[#This Row],[PRODUCT ID]],MasterData[],6,0)</f>
        <v>122.08</v>
      </c>
      <c r="L2" s="2">
        <f>InputData[[#This Row],[BUYING PRIZE]]*InputData[[#This Row],[QUANTITY]]</f>
        <v>672</v>
      </c>
      <c r="M2" s="2">
        <f>InputData[[#This Row],[SELLING PRICE]]*InputData[[#This Row],[QUANTITY]]*(1-InputData[[#This Row],[DISCOUNT %]])</f>
        <v>732.48</v>
      </c>
      <c r="N2">
        <f>DAY(InputData[[#This Row],[DATE]])</f>
        <v>2</v>
      </c>
      <c r="O2" t="str">
        <f>TEXT(InputData[[#This Row],[DATE]],"mmm")</f>
        <v>Jan</v>
      </c>
      <c r="P2">
        <f>YEAR(InputData[[#This Row],[DATE]])</f>
        <v>2021</v>
      </c>
    </row>
    <row r="3" spans="1:16" x14ac:dyDescent="0.3">
      <c r="A3" s="1">
        <v>44205</v>
      </c>
      <c r="B3" t="s">
        <v>74</v>
      </c>
      <c r="C3">
        <v>1</v>
      </c>
      <c r="D3" t="s">
        <v>110</v>
      </c>
      <c r="E3" t="s">
        <v>111</v>
      </c>
      <c r="F3">
        <v>0</v>
      </c>
      <c r="G3" t="str">
        <f>VLOOKUP(InputData[[#This Row],[PRODUCT ID]],MasterData[],2,0)</f>
        <v>Product31</v>
      </c>
      <c r="H3" t="str">
        <f>VLOOKUP(InputData[[#This Row],[PRODUCT ID]],MasterData[],3,0)</f>
        <v>Category04</v>
      </c>
      <c r="I3" t="str">
        <f>VLOOKUP(InputData[[#This Row],[PRODUCT ID]],MasterData[],4,0)</f>
        <v>Kg</v>
      </c>
      <c r="J3" s="2">
        <f>VLOOKUP(InputData[[#This Row],[PRODUCT ID]],MasterData[],5,0)</f>
        <v>93</v>
      </c>
      <c r="K3" s="2">
        <f>VLOOKUP(InputData[[#This Row],[PRODUCT ID]],MasterData[],6,0)</f>
        <v>104.16</v>
      </c>
      <c r="L3" s="2">
        <f>InputData[[#This Row],[BUYING PRIZE]]*InputData[[#This Row],[QUANTITY]]</f>
        <v>93</v>
      </c>
      <c r="M3" s="2">
        <f>InputData[[#This Row],[SELLING PRICE]]*InputData[[#This Row],[QUANTITY]]*(1-InputData[[#This Row],[DISCOUNT %]])</f>
        <v>104.16</v>
      </c>
      <c r="N3">
        <f>DAY(InputData[[#This Row],[DATE]])</f>
        <v>9</v>
      </c>
      <c r="O3" t="str">
        <f>TEXT(InputData[[#This Row],[DATE]],"mmm")</f>
        <v>Jan</v>
      </c>
      <c r="P3">
        <f>YEAR(InputData[[#This Row],[DATE]])</f>
        <v>2021</v>
      </c>
    </row>
    <row r="4" spans="1:16" x14ac:dyDescent="0.3">
      <c r="A4" s="1">
        <v>44205</v>
      </c>
      <c r="B4" t="s">
        <v>12</v>
      </c>
      <c r="C4">
        <v>8</v>
      </c>
      <c r="D4" t="s">
        <v>110</v>
      </c>
      <c r="E4" t="s">
        <v>111</v>
      </c>
      <c r="F4">
        <v>0</v>
      </c>
      <c r="G4" t="str">
        <f>VLOOKUP(InputData[[#This Row],[PRODUCT ID]],MasterData[],2,0)</f>
        <v>Product03</v>
      </c>
      <c r="H4" t="str">
        <f>VLOOKUP(InputData[[#This Row],[PRODUCT ID]],MasterData[],3,0)</f>
        <v>Category01</v>
      </c>
      <c r="I4" t="str">
        <f>VLOOKUP(InputData[[#This Row],[PRODUCT ID]],MasterData[],4,0)</f>
        <v>Kg</v>
      </c>
      <c r="J4" s="2">
        <f>VLOOKUP(InputData[[#This Row],[PRODUCT ID]],MasterData[],5,0)</f>
        <v>71</v>
      </c>
      <c r="K4" s="2">
        <f>VLOOKUP(InputData[[#This Row],[PRODUCT ID]],MasterData[],6,0)</f>
        <v>80.94</v>
      </c>
      <c r="L4" s="2">
        <f>InputData[[#This Row],[BUYING PRIZE]]*InputData[[#This Row],[QUANTITY]]</f>
        <v>568</v>
      </c>
      <c r="M4" s="2">
        <f>InputData[[#This Row],[SELLING PRICE]]*InputData[[#This Row],[QUANTITY]]*(1-InputData[[#This Row],[DISCOUNT %]])</f>
        <v>647.52</v>
      </c>
      <c r="N4">
        <f>DAY(InputData[[#This Row],[DATE]])</f>
        <v>9</v>
      </c>
      <c r="O4" t="str">
        <f>TEXT(InputData[[#This Row],[DATE]],"mmm")</f>
        <v>Jan</v>
      </c>
      <c r="P4">
        <f>YEAR(InputData[[#This Row],[DATE]])</f>
        <v>2021</v>
      </c>
    </row>
    <row r="5" spans="1:16" x14ac:dyDescent="0.3">
      <c r="A5" s="1">
        <v>44207</v>
      </c>
      <c r="B5" t="s">
        <v>86</v>
      </c>
      <c r="C5">
        <v>3</v>
      </c>
      <c r="D5" t="s">
        <v>110</v>
      </c>
      <c r="E5" t="s">
        <v>111</v>
      </c>
      <c r="F5">
        <v>0</v>
      </c>
      <c r="G5" t="str">
        <f>VLOOKUP(InputData[[#This Row],[PRODUCT ID]],MasterData[],2,0)</f>
        <v>Product37</v>
      </c>
      <c r="H5" t="str">
        <f>VLOOKUP(InputData[[#This Row],[PRODUCT ID]],MasterData[],3,0)</f>
        <v>Category05</v>
      </c>
      <c r="I5" t="str">
        <f>VLOOKUP(InputData[[#This Row],[PRODUCT ID]],MasterData[],4,0)</f>
        <v>Kg</v>
      </c>
      <c r="J5" s="2">
        <f>VLOOKUP(InputData[[#This Row],[PRODUCT ID]],MasterData[],5,0)</f>
        <v>67</v>
      </c>
      <c r="K5" s="2">
        <f>VLOOKUP(InputData[[#This Row],[PRODUCT ID]],MasterData[],6,0)</f>
        <v>85.76</v>
      </c>
      <c r="L5" s="2">
        <f>InputData[[#This Row],[BUYING PRIZE]]*InputData[[#This Row],[QUANTITY]]</f>
        <v>201</v>
      </c>
      <c r="M5" s="2">
        <f>InputData[[#This Row],[SELLING PRICE]]*InputData[[#This Row],[QUANTITY]]*(1-InputData[[#This Row],[DISCOUNT %]])</f>
        <v>257.28000000000003</v>
      </c>
      <c r="N5">
        <f>DAY(InputData[[#This Row],[DATE]])</f>
        <v>11</v>
      </c>
      <c r="O5" t="str">
        <f>TEXT(InputData[[#This Row],[DATE]],"mmm")</f>
        <v>Jan</v>
      </c>
      <c r="P5">
        <f>YEAR(InputData[[#This Row],[DATE]])</f>
        <v>2021</v>
      </c>
    </row>
    <row r="6" spans="1:16" x14ac:dyDescent="0.3">
      <c r="A6" s="1">
        <v>44215</v>
      </c>
      <c r="B6" t="s">
        <v>82</v>
      </c>
      <c r="C6">
        <v>6</v>
      </c>
      <c r="D6" t="s">
        <v>110</v>
      </c>
      <c r="E6" t="s">
        <v>111</v>
      </c>
      <c r="F6">
        <v>0</v>
      </c>
      <c r="G6" t="str">
        <f>VLOOKUP(InputData[[#This Row],[PRODUCT ID]],MasterData[],2,0)</f>
        <v>Product35</v>
      </c>
      <c r="H6" t="str">
        <f>VLOOKUP(InputData[[#This Row],[PRODUCT ID]],MasterData[],3,0)</f>
        <v>Category04</v>
      </c>
      <c r="I6" t="str">
        <f>VLOOKUP(InputData[[#This Row],[PRODUCT ID]],MasterData[],4,0)</f>
        <v>No.</v>
      </c>
      <c r="J6" s="2">
        <f>VLOOKUP(InputData[[#This Row],[PRODUCT ID]],MasterData[],5,0)</f>
        <v>5</v>
      </c>
      <c r="K6" s="2">
        <f>VLOOKUP(InputData[[#This Row],[PRODUCT ID]],MasterData[],6,0)</f>
        <v>6.7</v>
      </c>
      <c r="L6" s="2">
        <f>InputData[[#This Row],[BUYING PRIZE]]*InputData[[#This Row],[QUANTITY]]</f>
        <v>30</v>
      </c>
      <c r="M6" s="2">
        <f>InputData[[#This Row],[SELLING PRICE]]*InputData[[#This Row],[QUANTITY]]*(1-InputData[[#This Row],[DISCOUNT %]])</f>
        <v>40.200000000000003</v>
      </c>
      <c r="N6">
        <f>DAY(InputData[[#This Row],[DATE]])</f>
        <v>19</v>
      </c>
      <c r="O6" t="str">
        <f>TEXT(InputData[[#This Row],[DATE]],"mmm")</f>
        <v>Jan</v>
      </c>
      <c r="P6">
        <f>YEAR(InputData[[#This Row],[DATE]])</f>
        <v>2021</v>
      </c>
    </row>
    <row r="7" spans="1:16" x14ac:dyDescent="0.3">
      <c r="A7" s="1">
        <v>44216</v>
      </c>
      <c r="B7" t="s">
        <v>80</v>
      </c>
      <c r="C7">
        <v>4</v>
      </c>
      <c r="D7" t="s">
        <v>110</v>
      </c>
      <c r="E7" t="s">
        <v>111</v>
      </c>
      <c r="F7">
        <v>0</v>
      </c>
      <c r="G7" t="str">
        <f>VLOOKUP(InputData[[#This Row],[PRODUCT ID]],MasterData[],2,0)</f>
        <v>Product34</v>
      </c>
      <c r="H7" t="str">
        <f>VLOOKUP(InputData[[#This Row],[PRODUCT ID]],MasterData[],3,0)</f>
        <v>Category04</v>
      </c>
      <c r="I7" t="str">
        <f>VLOOKUP(InputData[[#This Row],[PRODUCT ID]],MasterData[],4,0)</f>
        <v>Lt</v>
      </c>
      <c r="J7" s="2">
        <f>VLOOKUP(InputData[[#This Row],[PRODUCT ID]],MasterData[],5,0)</f>
        <v>55</v>
      </c>
      <c r="K7" s="2">
        <f>VLOOKUP(InputData[[#This Row],[PRODUCT ID]],MasterData[],6,0)</f>
        <v>58.3</v>
      </c>
      <c r="L7" s="2">
        <f>InputData[[#This Row],[BUYING PRIZE]]*InputData[[#This Row],[QUANTITY]]</f>
        <v>220</v>
      </c>
      <c r="M7" s="2">
        <f>InputData[[#This Row],[SELLING PRICE]]*InputData[[#This Row],[QUANTITY]]*(1-InputData[[#This Row],[DISCOUNT %]])</f>
        <v>233.2</v>
      </c>
      <c r="N7">
        <f>DAY(InputData[[#This Row],[DATE]])</f>
        <v>20</v>
      </c>
      <c r="O7" t="str">
        <f>TEXT(InputData[[#This Row],[DATE]],"mmm")</f>
        <v>Jan</v>
      </c>
      <c r="P7">
        <f>YEAR(InputData[[#This Row],[DATE]])</f>
        <v>2021</v>
      </c>
    </row>
    <row r="8" spans="1:16" x14ac:dyDescent="0.3">
      <c r="A8" s="1">
        <v>44216</v>
      </c>
      <c r="B8" t="s">
        <v>50</v>
      </c>
      <c r="C8">
        <v>4</v>
      </c>
      <c r="D8" t="s">
        <v>110</v>
      </c>
      <c r="E8" t="s">
        <v>111</v>
      </c>
      <c r="F8">
        <v>0</v>
      </c>
      <c r="G8" t="str">
        <f>VLOOKUP(InputData[[#This Row],[PRODUCT ID]],MasterData[],2,0)</f>
        <v>Product20</v>
      </c>
      <c r="H8" t="str">
        <f>VLOOKUP(InputData[[#This Row],[PRODUCT ID]],MasterData[],3,0)</f>
        <v>Category03</v>
      </c>
      <c r="I8" t="str">
        <f>VLOOKUP(InputData[[#This Row],[PRODUCT ID]],MasterData[],4,0)</f>
        <v>Lt</v>
      </c>
      <c r="J8" s="2">
        <f>VLOOKUP(InputData[[#This Row],[PRODUCT ID]],MasterData[],5,0)</f>
        <v>61</v>
      </c>
      <c r="K8" s="2">
        <f>VLOOKUP(InputData[[#This Row],[PRODUCT ID]],MasterData[],6,0)</f>
        <v>76.25</v>
      </c>
      <c r="L8" s="2">
        <f>InputData[[#This Row],[BUYING PRIZE]]*InputData[[#This Row],[QUANTITY]]</f>
        <v>244</v>
      </c>
      <c r="M8" s="2">
        <f>InputData[[#This Row],[SELLING PRICE]]*InputData[[#This Row],[QUANTITY]]*(1-InputData[[#This Row],[DISCOUNT %]])</f>
        <v>305</v>
      </c>
      <c r="N8">
        <f>DAY(InputData[[#This Row],[DATE]])</f>
        <v>20</v>
      </c>
      <c r="O8" t="str">
        <f>TEXT(InputData[[#This Row],[DATE]],"mmm")</f>
        <v>Jan</v>
      </c>
      <c r="P8">
        <f>YEAR(InputData[[#This Row],[DATE]])</f>
        <v>2021</v>
      </c>
    </row>
    <row r="9" spans="1:16" x14ac:dyDescent="0.3">
      <c r="A9" s="1">
        <v>44221</v>
      </c>
      <c r="B9" t="s">
        <v>80</v>
      </c>
      <c r="C9">
        <v>6</v>
      </c>
      <c r="D9" t="s">
        <v>110</v>
      </c>
      <c r="E9" t="s">
        <v>111</v>
      </c>
      <c r="F9">
        <v>0</v>
      </c>
      <c r="G9" t="str">
        <f>VLOOKUP(InputData[[#This Row],[PRODUCT ID]],MasterData[],2,0)</f>
        <v>Product34</v>
      </c>
      <c r="H9" t="str">
        <f>VLOOKUP(InputData[[#This Row],[PRODUCT ID]],MasterData[],3,0)</f>
        <v>Category04</v>
      </c>
      <c r="I9" t="str">
        <f>VLOOKUP(InputData[[#This Row],[PRODUCT ID]],MasterData[],4,0)</f>
        <v>Lt</v>
      </c>
      <c r="J9" s="2">
        <f>VLOOKUP(InputData[[#This Row],[PRODUCT ID]],MasterData[],5,0)</f>
        <v>55</v>
      </c>
      <c r="K9" s="2">
        <f>VLOOKUP(InputData[[#This Row],[PRODUCT ID]],MasterData[],6,0)</f>
        <v>58.3</v>
      </c>
      <c r="L9" s="2">
        <f>InputData[[#This Row],[BUYING PRIZE]]*InputData[[#This Row],[QUANTITY]]</f>
        <v>330</v>
      </c>
      <c r="M9" s="2">
        <f>InputData[[#This Row],[SELLING PRICE]]*InputData[[#This Row],[QUANTITY]]*(1-InputData[[#This Row],[DISCOUNT %]])</f>
        <v>349.79999999999995</v>
      </c>
      <c r="N9">
        <f>DAY(InputData[[#This Row],[DATE]])</f>
        <v>25</v>
      </c>
      <c r="O9" t="str">
        <f>TEXT(InputData[[#This Row],[DATE]],"mmm")</f>
        <v>Jan</v>
      </c>
      <c r="P9">
        <f>YEAR(InputData[[#This Row],[DATE]])</f>
        <v>2021</v>
      </c>
    </row>
    <row r="10" spans="1:16" x14ac:dyDescent="0.3">
      <c r="A10" s="1">
        <v>44224</v>
      </c>
      <c r="B10" t="s">
        <v>70</v>
      </c>
      <c r="C10">
        <v>2</v>
      </c>
      <c r="D10" t="s">
        <v>110</v>
      </c>
      <c r="E10" t="s">
        <v>111</v>
      </c>
      <c r="F10">
        <v>0</v>
      </c>
      <c r="G10" t="str">
        <f>VLOOKUP(InputData[[#This Row],[PRODUCT ID]],MasterData[],2,0)</f>
        <v>Product29</v>
      </c>
      <c r="H10" t="str">
        <f>VLOOKUP(InputData[[#This Row],[PRODUCT ID]],MasterData[],3,0)</f>
        <v>Category04</v>
      </c>
      <c r="I10" t="str">
        <f>VLOOKUP(InputData[[#This Row],[PRODUCT ID]],MasterData[],4,0)</f>
        <v>Lt</v>
      </c>
      <c r="J10" s="2">
        <f>VLOOKUP(InputData[[#This Row],[PRODUCT ID]],MasterData[],5,0)</f>
        <v>47</v>
      </c>
      <c r="K10" s="2">
        <f>VLOOKUP(InputData[[#This Row],[PRODUCT ID]],MasterData[],6,0)</f>
        <v>53.11</v>
      </c>
      <c r="L10" s="2">
        <f>InputData[[#This Row],[BUYING PRIZE]]*InputData[[#This Row],[QUANTITY]]</f>
        <v>94</v>
      </c>
      <c r="M10" s="2">
        <f>InputData[[#This Row],[SELLING PRICE]]*InputData[[#This Row],[QUANTITY]]*(1-InputData[[#This Row],[DISCOUNT %]])</f>
        <v>106.22</v>
      </c>
      <c r="N10">
        <f>DAY(InputData[[#This Row],[DATE]])</f>
        <v>28</v>
      </c>
      <c r="O10" t="str">
        <f>TEXT(InputData[[#This Row],[DATE]],"mmm")</f>
        <v>Jan</v>
      </c>
      <c r="P10">
        <f>YEAR(InputData[[#This Row],[DATE]])</f>
        <v>2021</v>
      </c>
    </row>
    <row r="11" spans="1:16" x14ac:dyDescent="0.3">
      <c r="A11" s="1">
        <v>44232</v>
      </c>
      <c r="B11" t="s">
        <v>17</v>
      </c>
      <c r="C11">
        <v>1</v>
      </c>
      <c r="D11" t="s">
        <v>110</v>
      </c>
      <c r="E11" t="s">
        <v>111</v>
      </c>
      <c r="F11">
        <v>0</v>
      </c>
      <c r="G11" t="str">
        <f>VLOOKUP(InputData[[#This Row],[PRODUCT ID]],MasterData[],2,0)</f>
        <v>Product05</v>
      </c>
      <c r="H11" t="str">
        <f>VLOOKUP(InputData[[#This Row],[PRODUCT ID]],MasterData[],3,0)</f>
        <v>Category01</v>
      </c>
      <c r="I11" t="str">
        <f>VLOOKUP(InputData[[#This Row],[PRODUCT ID]],MasterData[],4,0)</f>
        <v>Ft</v>
      </c>
      <c r="J11" s="2">
        <f>VLOOKUP(InputData[[#This Row],[PRODUCT ID]],MasterData[],5,0)</f>
        <v>133</v>
      </c>
      <c r="K11" s="2">
        <f>VLOOKUP(InputData[[#This Row],[PRODUCT ID]],MasterData[],6,0)</f>
        <v>155.61000000000001</v>
      </c>
      <c r="L11" s="2">
        <f>InputData[[#This Row],[BUYING PRIZE]]*InputData[[#This Row],[QUANTITY]]</f>
        <v>133</v>
      </c>
      <c r="M11" s="2">
        <f>InputData[[#This Row],[SELLING PRICE]]*InputData[[#This Row],[QUANTITY]]*(1-InputData[[#This Row],[DISCOUNT %]])</f>
        <v>155.61000000000001</v>
      </c>
      <c r="N11">
        <f>DAY(InputData[[#This Row],[DATE]])</f>
        <v>5</v>
      </c>
      <c r="O11" t="str">
        <f>TEXT(InputData[[#This Row],[DATE]],"mmm")</f>
        <v>Feb</v>
      </c>
      <c r="P11">
        <f>YEAR(InputData[[#This Row],[DATE]])</f>
        <v>2021</v>
      </c>
    </row>
    <row r="12" spans="1:16" x14ac:dyDescent="0.3">
      <c r="A12" s="1">
        <v>44232</v>
      </c>
      <c r="B12" t="s">
        <v>99</v>
      </c>
      <c r="C12">
        <v>9</v>
      </c>
      <c r="D12" t="s">
        <v>110</v>
      </c>
      <c r="E12" t="s">
        <v>111</v>
      </c>
      <c r="F12">
        <v>0</v>
      </c>
      <c r="G12" t="str">
        <f>VLOOKUP(InputData[[#This Row],[PRODUCT ID]],MasterData[],2,0)</f>
        <v>Product43</v>
      </c>
      <c r="H12" t="str">
        <f>VLOOKUP(InputData[[#This Row],[PRODUCT ID]],MasterData[],3,0)</f>
        <v>Category05</v>
      </c>
      <c r="I12" t="str">
        <f>VLOOKUP(InputData[[#This Row],[PRODUCT ID]],MasterData[],4,0)</f>
        <v>Kg</v>
      </c>
      <c r="J12" s="2">
        <f>VLOOKUP(InputData[[#This Row],[PRODUCT ID]],MasterData[],5,0)</f>
        <v>67</v>
      </c>
      <c r="K12" s="2">
        <f>VLOOKUP(InputData[[#This Row],[PRODUCT ID]],MasterData[],6,0)</f>
        <v>83.08</v>
      </c>
      <c r="L12" s="2">
        <f>InputData[[#This Row],[BUYING PRIZE]]*InputData[[#This Row],[QUANTITY]]</f>
        <v>603</v>
      </c>
      <c r="M12" s="2">
        <f>InputData[[#This Row],[SELLING PRICE]]*InputData[[#This Row],[QUANTITY]]*(1-InputData[[#This Row],[DISCOUNT %]])</f>
        <v>747.72</v>
      </c>
      <c r="N12">
        <f>DAY(InputData[[#This Row],[DATE]])</f>
        <v>5</v>
      </c>
      <c r="O12" t="str">
        <f>TEXT(InputData[[#This Row],[DATE]],"mmm")</f>
        <v>Feb</v>
      </c>
      <c r="P12">
        <f>YEAR(InputData[[#This Row],[DATE]])</f>
        <v>2021</v>
      </c>
    </row>
    <row r="13" spans="1:16" x14ac:dyDescent="0.3">
      <c r="A13" s="1">
        <v>44233</v>
      </c>
      <c r="B13" t="s">
        <v>82</v>
      </c>
      <c r="C13">
        <v>1</v>
      </c>
      <c r="D13" t="s">
        <v>110</v>
      </c>
      <c r="E13" t="s">
        <v>111</v>
      </c>
      <c r="F13">
        <v>0</v>
      </c>
      <c r="G13" t="str">
        <f>VLOOKUP(InputData[[#This Row],[PRODUCT ID]],MasterData[],2,0)</f>
        <v>Product35</v>
      </c>
      <c r="H13" t="str">
        <f>VLOOKUP(InputData[[#This Row],[PRODUCT ID]],MasterData[],3,0)</f>
        <v>Category04</v>
      </c>
      <c r="I13" t="str">
        <f>VLOOKUP(InputData[[#This Row],[PRODUCT ID]],MasterData[],4,0)</f>
        <v>No.</v>
      </c>
      <c r="J13" s="2">
        <f>VLOOKUP(InputData[[#This Row],[PRODUCT ID]],MasterData[],5,0)</f>
        <v>5</v>
      </c>
      <c r="K13" s="2">
        <f>VLOOKUP(InputData[[#This Row],[PRODUCT ID]],MasterData[],6,0)</f>
        <v>6.7</v>
      </c>
      <c r="L13" s="2">
        <f>InputData[[#This Row],[BUYING PRIZE]]*InputData[[#This Row],[QUANTITY]]</f>
        <v>5</v>
      </c>
      <c r="M13" s="2">
        <f>InputData[[#This Row],[SELLING PRICE]]*InputData[[#This Row],[QUANTITY]]*(1-InputData[[#This Row],[DISCOUNT %]])</f>
        <v>6.7</v>
      </c>
      <c r="N13">
        <f>DAY(InputData[[#This Row],[DATE]])</f>
        <v>6</v>
      </c>
      <c r="O13" t="str">
        <f>TEXT(InputData[[#This Row],[DATE]],"mmm")</f>
        <v>Feb</v>
      </c>
      <c r="P13">
        <f>YEAR(InputData[[#This Row],[DATE]])</f>
        <v>2021</v>
      </c>
    </row>
    <row r="14" spans="1:16" x14ac:dyDescent="0.3">
      <c r="A14" s="1">
        <v>44239</v>
      </c>
      <c r="B14" t="s">
        <v>24</v>
      </c>
      <c r="C14">
        <v>7</v>
      </c>
      <c r="D14" t="s">
        <v>110</v>
      </c>
      <c r="E14" t="s">
        <v>111</v>
      </c>
      <c r="F14">
        <v>0</v>
      </c>
      <c r="G14" t="str">
        <f>VLOOKUP(InputData[[#This Row],[PRODUCT ID]],MasterData[],2,0)</f>
        <v>Product08</v>
      </c>
      <c r="H14" t="str">
        <f>VLOOKUP(InputData[[#This Row],[PRODUCT ID]],MasterData[],3,0)</f>
        <v>Category01</v>
      </c>
      <c r="I14" t="str">
        <f>VLOOKUP(InputData[[#This Row],[PRODUCT ID]],MasterData[],4,0)</f>
        <v>Kg</v>
      </c>
      <c r="J14" s="2">
        <f>VLOOKUP(InputData[[#This Row],[PRODUCT ID]],MasterData[],5,0)</f>
        <v>83</v>
      </c>
      <c r="K14" s="2">
        <f>VLOOKUP(InputData[[#This Row],[PRODUCT ID]],MasterData[],6,0)</f>
        <v>94.62</v>
      </c>
      <c r="L14" s="2">
        <f>InputData[[#This Row],[BUYING PRIZE]]*InputData[[#This Row],[QUANTITY]]</f>
        <v>581</v>
      </c>
      <c r="M14" s="2">
        <f>InputData[[#This Row],[SELLING PRICE]]*InputData[[#This Row],[QUANTITY]]*(1-InputData[[#This Row],[DISCOUNT %]])</f>
        <v>662.34</v>
      </c>
      <c r="N14">
        <f>DAY(InputData[[#This Row],[DATE]])</f>
        <v>12</v>
      </c>
      <c r="O14" t="str">
        <f>TEXT(InputData[[#This Row],[DATE]],"mmm")</f>
        <v>Feb</v>
      </c>
      <c r="P14">
        <f>YEAR(InputData[[#This Row],[DATE]])</f>
        <v>2021</v>
      </c>
    </row>
    <row r="15" spans="1:16" x14ac:dyDescent="0.3">
      <c r="A15" s="1">
        <v>44250</v>
      </c>
      <c r="B15" t="s">
        <v>61</v>
      </c>
      <c r="C15">
        <v>3</v>
      </c>
      <c r="D15" t="s">
        <v>110</v>
      </c>
      <c r="E15" t="s">
        <v>111</v>
      </c>
      <c r="F15">
        <v>0</v>
      </c>
      <c r="G15" t="str">
        <f>VLOOKUP(InputData[[#This Row],[PRODUCT ID]],MasterData[],2,0)</f>
        <v>Product25</v>
      </c>
      <c r="H15" t="str">
        <f>VLOOKUP(InputData[[#This Row],[PRODUCT ID]],MasterData[],3,0)</f>
        <v>Category03</v>
      </c>
      <c r="I15" t="str">
        <f>VLOOKUP(InputData[[#This Row],[PRODUCT ID]],MasterData[],4,0)</f>
        <v>No.</v>
      </c>
      <c r="J15" s="2">
        <f>VLOOKUP(InputData[[#This Row],[PRODUCT ID]],MasterData[],5,0)</f>
        <v>7</v>
      </c>
      <c r="K15" s="2">
        <f>VLOOKUP(InputData[[#This Row],[PRODUCT ID]],MasterData[],6,0)</f>
        <v>8.33</v>
      </c>
      <c r="L15" s="2">
        <f>InputData[[#This Row],[BUYING PRIZE]]*InputData[[#This Row],[QUANTITY]]</f>
        <v>21</v>
      </c>
      <c r="M15" s="2">
        <f>InputData[[#This Row],[SELLING PRICE]]*InputData[[#This Row],[QUANTITY]]*(1-InputData[[#This Row],[DISCOUNT %]])</f>
        <v>24.990000000000002</v>
      </c>
      <c r="N15">
        <f>DAY(InputData[[#This Row],[DATE]])</f>
        <v>23</v>
      </c>
      <c r="O15" t="str">
        <f>TEXT(InputData[[#This Row],[DATE]],"mmm")</f>
        <v>Feb</v>
      </c>
      <c r="P15">
        <f>YEAR(InputData[[#This Row],[DATE]])</f>
        <v>2021</v>
      </c>
    </row>
    <row r="16" spans="1:16" x14ac:dyDescent="0.3">
      <c r="A16" s="1">
        <v>44262</v>
      </c>
      <c r="B16" t="s">
        <v>53</v>
      </c>
      <c r="C16">
        <v>9</v>
      </c>
      <c r="D16" t="s">
        <v>110</v>
      </c>
      <c r="E16" t="s">
        <v>111</v>
      </c>
      <c r="F16">
        <v>0</v>
      </c>
      <c r="G16" t="str">
        <f>VLOOKUP(InputData[[#This Row],[PRODUCT ID]],MasterData[],2,0)</f>
        <v>Product21</v>
      </c>
      <c r="H16" t="str">
        <f>VLOOKUP(InputData[[#This Row],[PRODUCT ID]],MasterData[],3,0)</f>
        <v>Category03</v>
      </c>
      <c r="I16" t="str">
        <f>VLOOKUP(InputData[[#This Row],[PRODUCT ID]],MasterData[],4,0)</f>
        <v>Ft</v>
      </c>
      <c r="J16" s="2">
        <f>VLOOKUP(InputData[[#This Row],[PRODUCT ID]],MasterData[],5,0)</f>
        <v>126</v>
      </c>
      <c r="K16" s="2">
        <f>VLOOKUP(InputData[[#This Row],[PRODUCT ID]],MasterData[],6,0)</f>
        <v>162.54</v>
      </c>
      <c r="L16" s="2">
        <f>InputData[[#This Row],[BUYING PRIZE]]*InputData[[#This Row],[QUANTITY]]</f>
        <v>1134</v>
      </c>
      <c r="M16" s="2">
        <f>InputData[[#This Row],[SELLING PRICE]]*InputData[[#This Row],[QUANTITY]]*(1-InputData[[#This Row],[DISCOUNT %]])</f>
        <v>1462.86</v>
      </c>
      <c r="N16">
        <f>DAY(InputData[[#This Row],[DATE]])</f>
        <v>7</v>
      </c>
      <c r="O16" t="str">
        <f>TEXT(InputData[[#This Row],[DATE]],"mmm")</f>
        <v>Mar</v>
      </c>
      <c r="P16">
        <f>YEAR(InputData[[#This Row],[DATE]])</f>
        <v>2021</v>
      </c>
    </row>
    <row r="17" spans="1:16" x14ac:dyDescent="0.3">
      <c r="A17" s="1">
        <v>44266</v>
      </c>
      <c r="B17" t="s">
        <v>61</v>
      </c>
      <c r="C17">
        <v>11</v>
      </c>
      <c r="D17" t="s">
        <v>110</v>
      </c>
      <c r="E17" t="s">
        <v>111</v>
      </c>
      <c r="F17">
        <v>0</v>
      </c>
      <c r="G17" t="str">
        <f>VLOOKUP(InputData[[#This Row],[PRODUCT ID]],MasterData[],2,0)</f>
        <v>Product25</v>
      </c>
      <c r="H17" t="str">
        <f>VLOOKUP(InputData[[#This Row],[PRODUCT ID]],MasterData[],3,0)</f>
        <v>Category03</v>
      </c>
      <c r="I17" t="str">
        <f>VLOOKUP(InputData[[#This Row],[PRODUCT ID]],MasterData[],4,0)</f>
        <v>No.</v>
      </c>
      <c r="J17" s="2">
        <f>VLOOKUP(InputData[[#This Row],[PRODUCT ID]],MasterData[],5,0)</f>
        <v>7</v>
      </c>
      <c r="K17" s="2">
        <f>VLOOKUP(InputData[[#This Row],[PRODUCT ID]],MasterData[],6,0)</f>
        <v>8.33</v>
      </c>
      <c r="L17" s="2">
        <f>InputData[[#This Row],[BUYING PRIZE]]*InputData[[#This Row],[QUANTITY]]</f>
        <v>77</v>
      </c>
      <c r="M17" s="2">
        <f>InputData[[#This Row],[SELLING PRICE]]*InputData[[#This Row],[QUANTITY]]*(1-InputData[[#This Row],[DISCOUNT %]])</f>
        <v>91.63</v>
      </c>
      <c r="N17">
        <f>DAY(InputData[[#This Row],[DATE]])</f>
        <v>11</v>
      </c>
      <c r="O17" t="str">
        <f>TEXT(InputData[[#This Row],[DATE]],"mmm")</f>
        <v>Mar</v>
      </c>
      <c r="P17">
        <f>YEAR(InputData[[#This Row],[DATE]])</f>
        <v>2021</v>
      </c>
    </row>
    <row r="18" spans="1:16" x14ac:dyDescent="0.3">
      <c r="A18" s="1">
        <v>44271</v>
      </c>
      <c r="B18" t="s">
        <v>34</v>
      </c>
      <c r="C18">
        <v>14</v>
      </c>
      <c r="D18" t="s">
        <v>110</v>
      </c>
      <c r="E18" t="s">
        <v>111</v>
      </c>
      <c r="F18">
        <v>0</v>
      </c>
      <c r="G18" t="str">
        <f>VLOOKUP(InputData[[#This Row],[PRODUCT ID]],MasterData[],2,0)</f>
        <v>Product12</v>
      </c>
      <c r="H18" t="str">
        <f>VLOOKUP(InputData[[#This Row],[PRODUCT ID]],MasterData[],3,0)</f>
        <v>Category02</v>
      </c>
      <c r="I18" t="str">
        <f>VLOOKUP(InputData[[#This Row],[PRODUCT ID]],MasterData[],4,0)</f>
        <v>Kg</v>
      </c>
      <c r="J18" s="2">
        <f>VLOOKUP(InputData[[#This Row],[PRODUCT ID]],MasterData[],5,0)</f>
        <v>73</v>
      </c>
      <c r="K18" s="2">
        <f>VLOOKUP(InputData[[#This Row],[PRODUCT ID]],MasterData[],6,0)</f>
        <v>94.17</v>
      </c>
      <c r="L18" s="2">
        <f>InputData[[#This Row],[BUYING PRIZE]]*InputData[[#This Row],[QUANTITY]]</f>
        <v>1022</v>
      </c>
      <c r="M18" s="2">
        <f>InputData[[#This Row],[SELLING PRICE]]*InputData[[#This Row],[QUANTITY]]*(1-InputData[[#This Row],[DISCOUNT %]])</f>
        <v>1318.38</v>
      </c>
      <c r="N18">
        <f>DAY(InputData[[#This Row],[DATE]])</f>
        <v>16</v>
      </c>
      <c r="O18" t="str">
        <f>TEXT(InputData[[#This Row],[DATE]],"mmm")</f>
        <v>Mar</v>
      </c>
      <c r="P18">
        <f>YEAR(InputData[[#This Row],[DATE]])</f>
        <v>2021</v>
      </c>
    </row>
    <row r="19" spans="1:16" x14ac:dyDescent="0.3">
      <c r="A19" s="1">
        <v>44280</v>
      </c>
      <c r="B19" t="s">
        <v>20</v>
      </c>
      <c r="C19">
        <v>4</v>
      </c>
      <c r="D19" t="s">
        <v>110</v>
      </c>
      <c r="E19" t="s">
        <v>111</v>
      </c>
      <c r="F19">
        <v>0</v>
      </c>
      <c r="G19" t="str">
        <f>VLOOKUP(InputData[[#This Row],[PRODUCT ID]],MasterData[],2,0)</f>
        <v>Product06</v>
      </c>
      <c r="H19" t="str">
        <f>VLOOKUP(InputData[[#This Row],[PRODUCT ID]],MasterData[],3,0)</f>
        <v>Category01</v>
      </c>
      <c r="I19" t="str">
        <f>VLOOKUP(InputData[[#This Row],[PRODUCT ID]],MasterData[],4,0)</f>
        <v>Kg</v>
      </c>
      <c r="J19" s="2">
        <f>VLOOKUP(InputData[[#This Row],[PRODUCT ID]],MasterData[],5,0)</f>
        <v>75</v>
      </c>
      <c r="K19" s="2">
        <f>VLOOKUP(InputData[[#This Row],[PRODUCT ID]],MasterData[],6,0)</f>
        <v>85.5</v>
      </c>
      <c r="L19" s="2">
        <f>InputData[[#This Row],[BUYING PRIZE]]*InputData[[#This Row],[QUANTITY]]</f>
        <v>300</v>
      </c>
      <c r="M19" s="2">
        <f>InputData[[#This Row],[SELLING PRICE]]*InputData[[#This Row],[QUANTITY]]*(1-InputData[[#This Row],[DISCOUNT %]])</f>
        <v>342</v>
      </c>
      <c r="N19">
        <f>DAY(InputData[[#This Row],[DATE]])</f>
        <v>25</v>
      </c>
      <c r="O19" t="str">
        <f>TEXT(InputData[[#This Row],[DATE]],"mmm")</f>
        <v>Mar</v>
      </c>
      <c r="P19">
        <f>YEAR(InputData[[#This Row],[DATE]])</f>
        <v>2021</v>
      </c>
    </row>
    <row r="20" spans="1:16" x14ac:dyDescent="0.3">
      <c r="A20" s="1">
        <v>44280</v>
      </c>
      <c r="B20" t="s">
        <v>70</v>
      </c>
      <c r="C20">
        <v>8</v>
      </c>
      <c r="D20" t="s">
        <v>110</v>
      </c>
      <c r="E20" t="s">
        <v>111</v>
      </c>
      <c r="F20">
        <v>0</v>
      </c>
      <c r="G20" t="str">
        <f>VLOOKUP(InputData[[#This Row],[PRODUCT ID]],MasterData[],2,0)</f>
        <v>Product29</v>
      </c>
      <c r="H20" t="str">
        <f>VLOOKUP(InputData[[#This Row],[PRODUCT ID]],MasterData[],3,0)</f>
        <v>Category04</v>
      </c>
      <c r="I20" t="str">
        <f>VLOOKUP(InputData[[#This Row],[PRODUCT ID]],MasterData[],4,0)</f>
        <v>Lt</v>
      </c>
      <c r="J20" s="2">
        <f>VLOOKUP(InputData[[#This Row],[PRODUCT ID]],MasterData[],5,0)</f>
        <v>47</v>
      </c>
      <c r="K20" s="2">
        <f>VLOOKUP(InputData[[#This Row],[PRODUCT ID]],MasterData[],6,0)</f>
        <v>53.11</v>
      </c>
      <c r="L20" s="2">
        <f>InputData[[#This Row],[BUYING PRIZE]]*InputData[[#This Row],[QUANTITY]]</f>
        <v>376</v>
      </c>
      <c r="M20" s="2">
        <f>InputData[[#This Row],[SELLING PRICE]]*InputData[[#This Row],[QUANTITY]]*(1-InputData[[#This Row],[DISCOUNT %]])</f>
        <v>424.88</v>
      </c>
      <c r="N20">
        <f>DAY(InputData[[#This Row],[DATE]])</f>
        <v>25</v>
      </c>
      <c r="O20" t="str">
        <f>TEXT(InputData[[#This Row],[DATE]],"mmm")</f>
        <v>Mar</v>
      </c>
      <c r="P20">
        <f>YEAR(InputData[[#This Row],[DATE]])</f>
        <v>2021</v>
      </c>
    </row>
    <row r="21" spans="1:16" x14ac:dyDescent="0.3">
      <c r="A21" s="1">
        <v>44281</v>
      </c>
      <c r="B21" t="s">
        <v>6</v>
      </c>
      <c r="C21">
        <v>4</v>
      </c>
      <c r="D21" t="s">
        <v>110</v>
      </c>
      <c r="E21" t="s">
        <v>111</v>
      </c>
      <c r="F21">
        <v>0</v>
      </c>
      <c r="G21" t="str">
        <f>VLOOKUP(InputData[[#This Row],[PRODUCT ID]],MasterData[],2,0)</f>
        <v>Product01</v>
      </c>
      <c r="H21" t="str">
        <f>VLOOKUP(InputData[[#This Row],[PRODUCT ID]],MasterData[],3,0)</f>
        <v>Category01</v>
      </c>
      <c r="I21" t="str">
        <f>VLOOKUP(InputData[[#This Row],[PRODUCT ID]],MasterData[],4,0)</f>
        <v>Kg</v>
      </c>
      <c r="J21" s="2">
        <f>VLOOKUP(InputData[[#This Row],[PRODUCT ID]],MasterData[],5,0)</f>
        <v>98</v>
      </c>
      <c r="K21" s="2">
        <f>VLOOKUP(InputData[[#This Row],[PRODUCT ID]],MasterData[],6,0)</f>
        <v>103.88</v>
      </c>
      <c r="L21" s="2">
        <f>InputData[[#This Row],[BUYING PRIZE]]*InputData[[#This Row],[QUANTITY]]</f>
        <v>392</v>
      </c>
      <c r="M21" s="2">
        <f>InputData[[#This Row],[SELLING PRICE]]*InputData[[#This Row],[QUANTITY]]*(1-InputData[[#This Row],[DISCOUNT %]])</f>
        <v>415.52</v>
      </c>
      <c r="N21">
        <f>DAY(InputData[[#This Row],[DATE]])</f>
        <v>26</v>
      </c>
      <c r="O21" t="str">
        <f>TEXT(InputData[[#This Row],[DATE]],"mmm")</f>
        <v>Mar</v>
      </c>
      <c r="P21">
        <f>YEAR(InputData[[#This Row],[DATE]])</f>
        <v>2021</v>
      </c>
    </row>
    <row r="22" spans="1:16" x14ac:dyDescent="0.3">
      <c r="A22" s="1">
        <v>44281</v>
      </c>
      <c r="B22" t="s">
        <v>97</v>
      </c>
      <c r="C22">
        <v>1</v>
      </c>
      <c r="D22" t="s">
        <v>110</v>
      </c>
      <c r="E22" t="s">
        <v>111</v>
      </c>
      <c r="F22">
        <v>0</v>
      </c>
      <c r="G22" t="str">
        <f>VLOOKUP(InputData[[#This Row],[PRODUCT ID]],MasterData[],2,0)</f>
        <v>Product42</v>
      </c>
      <c r="H22" t="str">
        <f>VLOOKUP(InputData[[#This Row],[PRODUCT ID]],MasterData[],3,0)</f>
        <v>Category05</v>
      </c>
      <c r="I22" t="str">
        <f>VLOOKUP(InputData[[#This Row],[PRODUCT ID]],MasterData[],4,0)</f>
        <v>Ft</v>
      </c>
      <c r="J22" s="2">
        <f>VLOOKUP(InputData[[#This Row],[PRODUCT ID]],MasterData[],5,0)</f>
        <v>120</v>
      </c>
      <c r="K22" s="2">
        <f>VLOOKUP(InputData[[#This Row],[PRODUCT ID]],MasterData[],6,0)</f>
        <v>162</v>
      </c>
      <c r="L22" s="2">
        <f>InputData[[#This Row],[BUYING PRIZE]]*InputData[[#This Row],[QUANTITY]]</f>
        <v>120</v>
      </c>
      <c r="M22" s="2">
        <f>InputData[[#This Row],[SELLING PRICE]]*InputData[[#This Row],[QUANTITY]]*(1-InputData[[#This Row],[DISCOUNT %]])</f>
        <v>162</v>
      </c>
      <c r="N22">
        <f>DAY(InputData[[#This Row],[DATE]])</f>
        <v>26</v>
      </c>
      <c r="O22" t="str">
        <f>TEXT(InputData[[#This Row],[DATE]],"mmm")</f>
        <v>Mar</v>
      </c>
      <c r="P22">
        <f>YEAR(InputData[[#This Row],[DATE]])</f>
        <v>2021</v>
      </c>
    </row>
    <row r="23" spans="1:16" x14ac:dyDescent="0.3">
      <c r="A23" s="1">
        <v>44286</v>
      </c>
      <c r="B23" t="s">
        <v>97</v>
      </c>
      <c r="C23">
        <v>3</v>
      </c>
      <c r="D23" t="s">
        <v>110</v>
      </c>
      <c r="E23" t="s">
        <v>111</v>
      </c>
      <c r="F23">
        <v>0</v>
      </c>
      <c r="G23" t="str">
        <f>VLOOKUP(InputData[[#This Row],[PRODUCT ID]],MasterData[],2,0)</f>
        <v>Product42</v>
      </c>
      <c r="H23" t="str">
        <f>VLOOKUP(InputData[[#This Row],[PRODUCT ID]],MasterData[],3,0)</f>
        <v>Category05</v>
      </c>
      <c r="I23" t="str">
        <f>VLOOKUP(InputData[[#This Row],[PRODUCT ID]],MasterData[],4,0)</f>
        <v>Ft</v>
      </c>
      <c r="J23" s="2">
        <f>VLOOKUP(InputData[[#This Row],[PRODUCT ID]],MasterData[],5,0)</f>
        <v>120</v>
      </c>
      <c r="K23" s="2">
        <f>VLOOKUP(InputData[[#This Row],[PRODUCT ID]],MasterData[],6,0)</f>
        <v>162</v>
      </c>
      <c r="L23" s="2">
        <f>InputData[[#This Row],[BUYING PRIZE]]*InputData[[#This Row],[QUANTITY]]</f>
        <v>360</v>
      </c>
      <c r="M23" s="2">
        <f>InputData[[#This Row],[SELLING PRICE]]*InputData[[#This Row],[QUANTITY]]*(1-InputData[[#This Row],[DISCOUNT %]])</f>
        <v>486</v>
      </c>
      <c r="N23">
        <f>DAY(InputData[[#This Row],[DATE]])</f>
        <v>31</v>
      </c>
      <c r="O23" t="str">
        <f>TEXT(InputData[[#This Row],[DATE]],"mmm")</f>
        <v>Mar</v>
      </c>
      <c r="P23">
        <f>YEAR(InputData[[#This Row],[DATE]])</f>
        <v>2021</v>
      </c>
    </row>
    <row r="24" spans="1:16" x14ac:dyDescent="0.3">
      <c r="A24" s="1">
        <v>44290</v>
      </c>
      <c r="B24" t="s">
        <v>93</v>
      </c>
      <c r="C24">
        <v>4</v>
      </c>
      <c r="D24" t="s">
        <v>110</v>
      </c>
      <c r="E24" t="s">
        <v>111</v>
      </c>
      <c r="F24">
        <v>0</v>
      </c>
      <c r="G24" t="str">
        <f>VLOOKUP(InputData[[#This Row],[PRODUCT ID]],MasterData[],2,0)</f>
        <v>Product40</v>
      </c>
      <c r="H24" t="str">
        <f>VLOOKUP(InputData[[#This Row],[PRODUCT ID]],MasterData[],3,0)</f>
        <v>Category05</v>
      </c>
      <c r="I24" t="str">
        <f>VLOOKUP(InputData[[#This Row],[PRODUCT ID]],MasterData[],4,0)</f>
        <v>Kg</v>
      </c>
      <c r="J24" s="2">
        <f>VLOOKUP(InputData[[#This Row],[PRODUCT ID]],MasterData[],5,0)</f>
        <v>90</v>
      </c>
      <c r="K24" s="2">
        <f>VLOOKUP(InputData[[#This Row],[PRODUCT ID]],MasterData[],6,0)</f>
        <v>115.2</v>
      </c>
      <c r="L24" s="2">
        <f>InputData[[#This Row],[BUYING PRIZE]]*InputData[[#This Row],[QUANTITY]]</f>
        <v>360</v>
      </c>
      <c r="M24" s="2">
        <f>InputData[[#This Row],[SELLING PRICE]]*InputData[[#This Row],[QUANTITY]]*(1-InputData[[#This Row],[DISCOUNT %]])</f>
        <v>460.8</v>
      </c>
      <c r="N24">
        <f>DAY(InputData[[#This Row],[DATE]])</f>
        <v>4</v>
      </c>
      <c r="O24" t="str">
        <f>TEXT(InputData[[#This Row],[DATE]],"mmm")</f>
        <v>Apr</v>
      </c>
      <c r="P24">
        <f>YEAR(InputData[[#This Row],[DATE]])</f>
        <v>2021</v>
      </c>
    </row>
    <row r="25" spans="1:16" x14ac:dyDescent="0.3">
      <c r="A25" s="1">
        <v>44298</v>
      </c>
      <c r="B25" t="s">
        <v>86</v>
      </c>
      <c r="C25">
        <v>3</v>
      </c>
      <c r="D25" t="s">
        <v>110</v>
      </c>
      <c r="E25" t="s">
        <v>111</v>
      </c>
      <c r="F25">
        <v>0</v>
      </c>
      <c r="G25" t="str">
        <f>VLOOKUP(InputData[[#This Row],[PRODUCT ID]],MasterData[],2,0)</f>
        <v>Product37</v>
      </c>
      <c r="H25" t="str">
        <f>VLOOKUP(InputData[[#This Row],[PRODUCT ID]],MasterData[],3,0)</f>
        <v>Category05</v>
      </c>
      <c r="I25" t="str">
        <f>VLOOKUP(InputData[[#This Row],[PRODUCT ID]],MasterData[],4,0)</f>
        <v>Kg</v>
      </c>
      <c r="J25" s="2">
        <f>VLOOKUP(InputData[[#This Row],[PRODUCT ID]],MasterData[],5,0)</f>
        <v>67</v>
      </c>
      <c r="K25" s="2">
        <f>VLOOKUP(InputData[[#This Row],[PRODUCT ID]],MasterData[],6,0)</f>
        <v>85.76</v>
      </c>
      <c r="L25" s="2">
        <f>InputData[[#This Row],[BUYING PRIZE]]*InputData[[#This Row],[QUANTITY]]</f>
        <v>201</v>
      </c>
      <c r="M25" s="2">
        <f>InputData[[#This Row],[SELLING PRICE]]*InputData[[#This Row],[QUANTITY]]*(1-InputData[[#This Row],[DISCOUNT %]])</f>
        <v>257.28000000000003</v>
      </c>
      <c r="N25">
        <f>DAY(InputData[[#This Row],[DATE]])</f>
        <v>12</v>
      </c>
      <c r="O25" t="str">
        <f>TEXT(InputData[[#This Row],[DATE]],"mmm")</f>
        <v>Apr</v>
      </c>
      <c r="P25">
        <f>YEAR(InputData[[#This Row],[DATE]])</f>
        <v>2021</v>
      </c>
    </row>
    <row r="26" spans="1:16" x14ac:dyDescent="0.3">
      <c r="A26" s="1">
        <v>44298</v>
      </c>
      <c r="B26" t="s">
        <v>78</v>
      </c>
      <c r="C26">
        <v>13</v>
      </c>
      <c r="D26" t="s">
        <v>110</v>
      </c>
      <c r="E26" t="s">
        <v>111</v>
      </c>
      <c r="F26">
        <v>0</v>
      </c>
      <c r="G26" t="str">
        <f>VLOOKUP(InputData[[#This Row],[PRODUCT ID]],MasterData[],2,0)</f>
        <v>Product33</v>
      </c>
      <c r="H26" t="str">
        <f>VLOOKUP(InputData[[#This Row],[PRODUCT ID]],MasterData[],3,0)</f>
        <v>Category04</v>
      </c>
      <c r="I26" t="str">
        <f>VLOOKUP(InputData[[#This Row],[PRODUCT ID]],MasterData[],4,0)</f>
        <v>Kg</v>
      </c>
      <c r="J26" s="2">
        <f>VLOOKUP(InputData[[#This Row],[PRODUCT ID]],MasterData[],5,0)</f>
        <v>95</v>
      </c>
      <c r="K26" s="2">
        <f>VLOOKUP(InputData[[#This Row],[PRODUCT ID]],MasterData[],6,0)</f>
        <v>119.7</v>
      </c>
      <c r="L26" s="2">
        <f>InputData[[#This Row],[BUYING PRIZE]]*InputData[[#This Row],[QUANTITY]]</f>
        <v>1235</v>
      </c>
      <c r="M26" s="2">
        <f>InputData[[#This Row],[SELLING PRICE]]*InputData[[#This Row],[QUANTITY]]*(1-InputData[[#This Row],[DISCOUNT %]])</f>
        <v>1556.1000000000001</v>
      </c>
      <c r="N26">
        <f>DAY(InputData[[#This Row],[DATE]])</f>
        <v>12</v>
      </c>
      <c r="O26" t="str">
        <f>TEXT(InputData[[#This Row],[DATE]],"mmm")</f>
        <v>Apr</v>
      </c>
      <c r="P26">
        <f>YEAR(InputData[[#This Row],[DATE]])</f>
        <v>2021</v>
      </c>
    </row>
    <row r="27" spans="1:16" x14ac:dyDescent="0.3">
      <c r="A27" s="1">
        <v>44302</v>
      </c>
      <c r="B27" t="s">
        <v>46</v>
      </c>
      <c r="C27">
        <v>15</v>
      </c>
      <c r="D27" t="s">
        <v>110</v>
      </c>
      <c r="E27" t="s">
        <v>111</v>
      </c>
      <c r="F27">
        <v>0</v>
      </c>
      <c r="G27" t="str">
        <f>VLOOKUP(InputData[[#This Row],[PRODUCT ID]],MasterData[],2,0)</f>
        <v>Product18</v>
      </c>
      <c r="H27" t="str">
        <f>VLOOKUP(InputData[[#This Row],[PRODUCT ID]],MasterData[],3,0)</f>
        <v>Category02</v>
      </c>
      <c r="I27" t="str">
        <f>VLOOKUP(InputData[[#This Row],[PRODUCT ID]],MasterData[],4,0)</f>
        <v>No.</v>
      </c>
      <c r="J27" s="2">
        <f>VLOOKUP(InputData[[#This Row],[PRODUCT ID]],MasterData[],5,0)</f>
        <v>37</v>
      </c>
      <c r="K27" s="2">
        <f>VLOOKUP(InputData[[#This Row],[PRODUCT ID]],MasterData[],6,0)</f>
        <v>49.21</v>
      </c>
      <c r="L27" s="2">
        <f>InputData[[#This Row],[BUYING PRIZE]]*InputData[[#This Row],[QUANTITY]]</f>
        <v>555</v>
      </c>
      <c r="M27" s="2">
        <f>InputData[[#This Row],[SELLING PRICE]]*InputData[[#This Row],[QUANTITY]]*(1-InputData[[#This Row],[DISCOUNT %]])</f>
        <v>738.15</v>
      </c>
      <c r="N27">
        <f>DAY(InputData[[#This Row],[DATE]])</f>
        <v>16</v>
      </c>
      <c r="O27" t="str">
        <f>TEXT(InputData[[#This Row],[DATE]],"mmm")</f>
        <v>Apr</v>
      </c>
      <c r="P27">
        <f>YEAR(InputData[[#This Row],[DATE]])</f>
        <v>2021</v>
      </c>
    </row>
    <row r="28" spans="1:16" x14ac:dyDescent="0.3">
      <c r="A28" s="1">
        <v>44304</v>
      </c>
      <c r="B28" t="s">
        <v>48</v>
      </c>
      <c r="C28">
        <v>13</v>
      </c>
      <c r="D28" t="s">
        <v>110</v>
      </c>
      <c r="E28" t="s">
        <v>111</v>
      </c>
      <c r="F28">
        <v>0</v>
      </c>
      <c r="G28" t="str">
        <f>VLOOKUP(InputData[[#This Row],[PRODUCT ID]],MasterData[],2,0)</f>
        <v>Product19</v>
      </c>
      <c r="H28" t="str">
        <f>VLOOKUP(InputData[[#This Row],[PRODUCT ID]],MasterData[],3,0)</f>
        <v>Category02</v>
      </c>
      <c r="I28" t="str">
        <f>VLOOKUP(InputData[[#This Row],[PRODUCT ID]],MasterData[],4,0)</f>
        <v>Ft</v>
      </c>
      <c r="J28" s="2">
        <f>VLOOKUP(InputData[[#This Row],[PRODUCT ID]],MasterData[],5,0)</f>
        <v>150</v>
      </c>
      <c r="K28" s="2">
        <f>VLOOKUP(InputData[[#This Row],[PRODUCT ID]],MasterData[],6,0)</f>
        <v>210</v>
      </c>
      <c r="L28" s="2">
        <f>InputData[[#This Row],[BUYING PRIZE]]*InputData[[#This Row],[QUANTITY]]</f>
        <v>1950</v>
      </c>
      <c r="M28" s="2">
        <f>InputData[[#This Row],[SELLING PRICE]]*InputData[[#This Row],[QUANTITY]]*(1-InputData[[#This Row],[DISCOUNT %]])</f>
        <v>2730</v>
      </c>
      <c r="N28">
        <f>DAY(InputData[[#This Row],[DATE]])</f>
        <v>18</v>
      </c>
      <c r="O28" t="str">
        <f>TEXT(InputData[[#This Row],[DATE]],"mmm")</f>
        <v>Apr</v>
      </c>
      <c r="P28">
        <f>YEAR(InputData[[#This Row],[DATE]])</f>
        <v>2021</v>
      </c>
    </row>
    <row r="29" spans="1:16" x14ac:dyDescent="0.3">
      <c r="A29" s="1">
        <v>44320</v>
      </c>
      <c r="B29" t="s">
        <v>38</v>
      </c>
      <c r="C29">
        <v>4</v>
      </c>
      <c r="D29" t="s">
        <v>110</v>
      </c>
      <c r="E29" t="s">
        <v>111</v>
      </c>
      <c r="F29">
        <v>0</v>
      </c>
      <c r="G29" t="str">
        <f>VLOOKUP(InputData[[#This Row],[PRODUCT ID]],MasterData[],2,0)</f>
        <v>Product14</v>
      </c>
      <c r="H29" t="str">
        <f>VLOOKUP(InputData[[#This Row],[PRODUCT ID]],MasterData[],3,0)</f>
        <v>Category02</v>
      </c>
      <c r="I29" t="str">
        <f>VLOOKUP(InputData[[#This Row],[PRODUCT ID]],MasterData[],4,0)</f>
        <v>Kg</v>
      </c>
      <c r="J29" s="2">
        <f>VLOOKUP(InputData[[#This Row],[PRODUCT ID]],MasterData[],5,0)</f>
        <v>112</v>
      </c>
      <c r="K29" s="2">
        <f>VLOOKUP(InputData[[#This Row],[PRODUCT ID]],MasterData[],6,0)</f>
        <v>146.72</v>
      </c>
      <c r="L29" s="2">
        <f>InputData[[#This Row],[BUYING PRIZE]]*InputData[[#This Row],[QUANTITY]]</f>
        <v>448</v>
      </c>
      <c r="M29" s="2">
        <f>InputData[[#This Row],[SELLING PRICE]]*InputData[[#This Row],[QUANTITY]]*(1-InputData[[#This Row],[DISCOUNT %]])</f>
        <v>586.88</v>
      </c>
      <c r="N29">
        <f>DAY(InputData[[#This Row],[DATE]])</f>
        <v>4</v>
      </c>
      <c r="O29" t="str">
        <f>TEXT(InputData[[#This Row],[DATE]],"mmm")</f>
        <v>May</v>
      </c>
      <c r="P29">
        <f>YEAR(InputData[[#This Row],[DATE]])</f>
        <v>2021</v>
      </c>
    </row>
    <row r="30" spans="1:16" x14ac:dyDescent="0.3">
      <c r="A30" s="1">
        <v>44321</v>
      </c>
      <c r="B30" t="s">
        <v>26</v>
      </c>
      <c r="C30">
        <v>13</v>
      </c>
      <c r="D30" t="s">
        <v>110</v>
      </c>
      <c r="E30" t="s">
        <v>111</v>
      </c>
      <c r="F30">
        <v>0</v>
      </c>
      <c r="G30" t="str">
        <f>VLOOKUP(InputData[[#This Row],[PRODUCT ID]],MasterData[],2,0)</f>
        <v>Product09</v>
      </c>
      <c r="H30" t="str">
        <f>VLOOKUP(InputData[[#This Row],[PRODUCT ID]],MasterData[],3,0)</f>
        <v>Category01</v>
      </c>
      <c r="I30" t="str">
        <f>VLOOKUP(InputData[[#This Row],[PRODUCT ID]],MasterData[],4,0)</f>
        <v>No.</v>
      </c>
      <c r="J30" s="2">
        <f>VLOOKUP(InputData[[#This Row],[PRODUCT ID]],MasterData[],5,0)</f>
        <v>6</v>
      </c>
      <c r="K30" s="2">
        <f>VLOOKUP(InputData[[#This Row],[PRODUCT ID]],MasterData[],6,0)</f>
        <v>7.8599999999999994</v>
      </c>
      <c r="L30" s="2">
        <f>InputData[[#This Row],[BUYING PRIZE]]*InputData[[#This Row],[QUANTITY]]</f>
        <v>78</v>
      </c>
      <c r="M30" s="2">
        <f>InputData[[#This Row],[SELLING PRICE]]*InputData[[#This Row],[QUANTITY]]*(1-InputData[[#This Row],[DISCOUNT %]])</f>
        <v>102.17999999999999</v>
      </c>
      <c r="N30">
        <f>DAY(InputData[[#This Row],[DATE]])</f>
        <v>5</v>
      </c>
      <c r="O30" t="str">
        <f>TEXT(InputData[[#This Row],[DATE]],"mmm")</f>
        <v>May</v>
      </c>
      <c r="P30">
        <f>YEAR(InputData[[#This Row],[DATE]])</f>
        <v>2021</v>
      </c>
    </row>
    <row r="31" spans="1:16" x14ac:dyDescent="0.3">
      <c r="A31" s="1">
        <v>44323</v>
      </c>
      <c r="B31" t="s">
        <v>46</v>
      </c>
      <c r="C31">
        <v>1</v>
      </c>
      <c r="D31" t="s">
        <v>110</v>
      </c>
      <c r="E31" t="s">
        <v>111</v>
      </c>
      <c r="F31">
        <v>0</v>
      </c>
      <c r="G31" t="str">
        <f>VLOOKUP(InputData[[#This Row],[PRODUCT ID]],MasterData[],2,0)</f>
        <v>Product18</v>
      </c>
      <c r="H31" t="str">
        <f>VLOOKUP(InputData[[#This Row],[PRODUCT ID]],MasterData[],3,0)</f>
        <v>Category02</v>
      </c>
      <c r="I31" t="str">
        <f>VLOOKUP(InputData[[#This Row],[PRODUCT ID]],MasterData[],4,0)</f>
        <v>No.</v>
      </c>
      <c r="J31" s="2">
        <f>VLOOKUP(InputData[[#This Row],[PRODUCT ID]],MasterData[],5,0)</f>
        <v>37</v>
      </c>
      <c r="K31" s="2">
        <f>VLOOKUP(InputData[[#This Row],[PRODUCT ID]],MasterData[],6,0)</f>
        <v>49.21</v>
      </c>
      <c r="L31" s="2">
        <f>InputData[[#This Row],[BUYING PRIZE]]*InputData[[#This Row],[QUANTITY]]</f>
        <v>37</v>
      </c>
      <c r="M31" s="2">
        <f>InputData[[#This Row],[SELLING PRICE]]*InputData[[#This Row],[QUANTITY]]*(1-InputData[[#This Row],[DISCOUNT %]])</f>
        <v>49.21</v>
      </c>
      <c r="N31">
        <f>DAY(InputData[[#This Row],[DATE]])</f>
        <v>7</v>
      </c>
      <c r="O31" t="str">
        <f>TEXT(InputData[[#This Row],[DATE]],"mmm")</f>
        <v>May</v>
      </c>
      <c r="P31">
        <f>YEAR(InputData[[#This Row],[DATE]])</f>
        <v>2021</v>
      </c>
    </row>
    <row r="32" spans="1:16" x14ac:dyDescent="0.3">
      <c r="A32" s="1">
        <v>44325</v>
      </c>
      <c r="B32" t="s">
        <v>68</v>
      </c>
      <c r="C32">
        <v>8</v>
      </c>
      <c r="D32" t="s">
        <v>110</v>
      </c>
      <c r="E32" t="s">
        <v>111</v>
      </c>
      <c r="F32">
        <v>0</v>
      </c>
      <c r="G32" t="str">
        <f>VLOOKUP(InputData[[#This Row],[PRODUCT ID]],MasterData[],2,0)</f>
        <v>Product28</v>
      </c>
      <c r="H32" t="str">
        <f>VLOOKUP(InputData[[#This Row],[PRODUCT ID]],MasterData[],3,0)</f>
        <v>Category04</v>
      </c>
      <c r="I32" t="str">
        <f>VLOOKUP(InputData[[#This Row],[PRODUCT ID]],MasterData[],4,0)</f>
        <v>No.</v>
      </c>
      <c r="J32" s="2">
        <f>VLOOKUP(InputData[[#This Row],[PRODUCT ID]],MasterData[],5,0)</f>
        <v>37</v>
      </c>
      <c r="K32" s="2">
        <f>VLOOKUP(InputData[[#This Row],[PRODUCT ID]],MasterData[],6,0)</f>
        <v>41.81</v>
      </c>
      <c r="L32" s="2">
        <f>InputData[[#This Row],[BUYING PRIZE]]*InputData[[#This Row],[QUANTITY]]</f>
        <v>296</v>
      </c>
      <c r="M32" s="2">
        <f>InputData[[#This Row],[SELLING PRICE]]*InputData[[#This Row],[QUANTITY]]*(1-InputData[[#This Row],[DISCOUNT %]])</f>
        <v>334.48</v>
      </c>
      <c r="N32">
        <f>DAY(InputData[[#This Row],[DATE]])</f>
        <v>9</v>
      </c>
      <c r="O32" t="str">
        <f>TEXT(InputData[[#This Row],[DATE]],"mmm")</f>
        <v>May</v>
      </c>
      <c r="P32">
        <f>YEAR(InputData[[#This Row],[DATE]])</f>
        <v>2021</v>
      </c>
    </row>
    <row r="33" spans="1:16" x14ac:dyDescent="0.3">
      <c r="A33" s="1">
        <v>44350</v>
      </c>
      <c r="B33" t="s">
        <v>53</v>
      </c>
      <c r="C33">
        <v>10</v>
      </c>
      <c r="D33" t="s">
        <v>110</v>
      </c>
      <c r="E33" t="s">
        <v>111</v>
      </c>
      <c r="F33">
        <v>0</v>
      </c>
      <c r="G33" t="str">
        <f>VLOOKUP(InputData[[#This Row],[PRODUCT ID]],MasterData[],2,0)</f>
        <v>Product21</v>
      </c>
      <c r="H33" t="str">
        <f>VLOOKUP(InputData[[#This Row],[PRODUCT ID]],MasterData[],3,0)</f>
        <v>Category03</v>
      </c>
      <c r="I33" t="str">
        <f>VLOOKUP(InputData[[#This Row],[PRODUCT ID]],MasterData[],4,0)</f>
        <v>Ft</v>
      </c>
      <c r="J33" s="2">
        <f>VLOOKUP(InputData[[#This Row],[PRODUCT ID]],MasterData[],5,0)</f>
        <v>126</v>
      </c>
      <c r="K33" s="2">
        <f>VLOOKUP(InputData[[#This Row],[PRODUCT ID]],MasterData[],6,0)</f>
        <v>162.54</v>
      </c>
      <c r="L33" s="2">
        <f>InputData[[#This Row],[BUYING PRIZE]]*InputData[[#This Row],[QUANTITY]]</f>
        <v>1260</v>
      </c>
      <c r="M33" s="2">
        <f>InputData[[#This Row],[SELLING PRICE]]*InputData[[#This Row],[QUANTITY]]*(1-InputData[[#This Row],[DISCOUNT %]])</f>
        <v>1625.3999999999999</v>
      </c>
      <c r="N33">
        <f>DAY(InputData[[#This Row],[DATE]])</f>
        <v>3</v>
      </c>
      <c r="O33" t="str">
        <f>TEXT(InputData[[#This Row],[DATE]],"mmm")</f>
        <v>Jun</v>
      </c>
      <c r="P33">
        <f>YEAR(InputData[[#This Row],[DATE]])</f>
        <v>2021</v>
      </c>
    </row>
    <row r="34" spans="1:16" x14ac:dyDescent="0.3">
      <c r="A34" s="1">
        <v>44363</v>
      </c>
      <c r="B34" t="s">
        <v>91</v>
      </c>
      <c r="C34">
        <v>11</v>
      </c>
      <c r="D34" t="s">
        <v>110</v>
      </c>
      <c r="E34" t="s">
        <v>111</v>
      </c>
      <c r="F34">
        <v>0</v>
      </c>
      <c r="G34" t="str">
        <f>VLOOKUP(InputData[[#This Row],[PRODUCT ID]],MasterData[],2,0)</f>
        <v>Product39</v>
      </c>
      <c r="H34" t="str">
        <f>VLOOKUP(InputData[[#This Row],[PRODUCT ID]],MasterData[],3,0)</f>
        <v>Category05</v>
      </c>
      <c r="I34" t="str">
        <f>VLOOKUP(InputData[[#This Row],[PRODUCT ID]],MasterData[],4,0)</f>
        <v>No.</v>
      </c>
      <c r="J34" s="2">
        <f>VLOOKUP(InputData[[#This Row],[PRODUCT ID]],MasterData[],5,0)</f>
        <v>37</v>
      </c>
      <c r="K34" s="2">
        <f>VLOOKUP(InputData[[#This Row],[PRODUCT ID]],MasterData[],6,0)</f>
        <v>42.55</v>
      </c>
      <c r="L34" s="2">
        <f>InputData[[#This Row],[BUYING PRIZE]]*InputData[[#This Row],[QUANTITY]]</f>
        <v>407</v>
      </c>
      <c r="M34" s="2">
        <f>InputData[[#This Row],[SELLING PRICE]]*InputData[[#This Row],[QUANTITY]]*(1-InputData[[#This Row],[DISCOUNT %]])</f>
        <v>468.04999999999995</v>
      </c>
      <c r="N34">
        <f>DAY(InputData[[#This Row],[DATE]])</f>
        <v>16</v>
      </c>
      <c r="O34" t="str">
        <f>TEXT(InputData[[#This Row],[DATE]],"mmm")</f>
        <v>Jun</v>
      </c>
      <c r="P34">
        <f>YEAR(InputData[[#This Row],[DATE]])</f>
        <v>2021</v>
      </c>
    </row>
    <row r="35" spans="1:16" x14ac:dyDescent="0.3">
      <c r="A35" s="1">
        <v>44365</v>
      </c>
      <c r="B35" t="s">
        <v>61</v>
      </c>
      <c r="C35">
        <v>13</v>
      </c>
      <c r="D35" t="s">
        <v>110</v>
      </c>
      <c r="E35" t="s">
        <v>111</v>
      </c>
      <c r="F35">
        <v>0</v>
      </c>
      <c r="G35" t="str">
        <f>VLOOKUP(InputData[[#This Row],[PRODUCT ID]],MasterData[],2,0)</f>
        <v>Product25</v>
      </c>
      <c r="H35" t="str">
        <f>VLOOKUP(InputData[[#This Row],[PRODUCT ID]],MasterData[],3,0)</f>
        <v>Category03</v>
      </c>
      <c r="I35" t="str">
        <f>VLOOKUP(InputData[[#This Row],[PRODUCT ID]],MasterData[],4,0)</f>
        <v>No.</v>
      </c>
      <c r="J35" s="2">
        <f>VLOOKUP(InputData[[#This Row],[PRODUCT ID]],MasterData[],5,0)</f>
        <v>7</v>
      </c>
      <c r="K35" s="2">
        <f>VLOOKUP(InputData[[#This Row],[PRODUCT ID]],MasterData[],6,0)</f>
        <v>8.33</v>
      </c>
      <c r="L35" s="2">
        <f>InputData[[#This Row],[BUYING PRIZE]]*InputData[[#This Row],[QUANTITY]]</f>
        <v>91</v>
      </c>
      <c r="M35" s="2">
        <f>InputData[[#This Row],[SELLING PRICE]]*InputData[[#This Row],[QUANTITY]]*(1-InputData[[#This Row],[DISCOUNT %]])</f>
        <v>108.29</v>
      </c>
      <c r="N35">
        <f>DAY(InputData[[#This Row],[DATE]])</f>
        <v>18</v>
      </c>
      <c r="O35" t="str">
        <f>TEXT(InputData[[#This Row],[DATE]],"mmm")</f>
        <v>Jun</v>
      </c>
      <c r="P35">
        <f>YEAR(InputData[[#This Row],[DATE]])</f>
        <v>2021</v>
      </c>
    </row>
    <row r="36" spans="1:16" x14ac:dyDescent="0.3">
      <c r="A36" s="1">
        <v>44374</v>
      </c>
      <c r="B36" t="s">
        <v>17</v>
      </c>
      <c r="C36">
        <v>11</v>
      </c>
      <c r="D36" t="s">
        <v>110</v>
      </c>
      <c r="E36" t="s">
        <v>111</v>
      </c>
      <c r="F36">
        <v>0</v>
      </c>
      <c r="G36" t="str">
        <f>VLOOKUP(InputData[[#This Row],[PRODUCT ID]],MasterData[],2,0)</f>
        <v>Product05</v>
      </c>
      <c r="H36" t="str">
        <f>VLOOKUP(InputData[[#This Row],[PRODUCT ID]],MasterData[],3,0)</f>
        <v>Category01</v>
      </c>
      <c r="I36" t="str">
        <f>VLOOKUP(InputData[[#This Row],[PRODUCT ID]],MasterData[],4,0)</f>
        <v>Ft</v>
      </c>
      <c r="J36" s="2">
        <f>VLOOKUP(InputData[[#This Row],[PRODUCT ID]],MasterData[],5,0)</f>
        <v>133</v>
      </c>
      <c r="K36" s="2">
        <f>VLOOKUP(InputData[[#This Row],[PRODUCT ID]],MasterData[],6,0)</f>
        <v>155.61000000000001</v>
      </c>
      <c r="L36" s="2">
        <f>InputData[[#This Row],[BUYING PRIZE]]*InputData[[#This Row],[QUANTITY]]</f>
        <v>1463</v>
      </c>
      <c r="M36" s="2">
        <f>InputData[[#This Row],[SELLING PRICE]]*InputData[[#This Row],[QUANTITY]]*(1-InputData[[#This Row],[DISCOUNT %]])</f>
        <v>1711.71</v>
      </c>
      <c r="N36">
        <f>DAY(InputData[[#This Row],[DATE]])</f>
        <v>27</v>
      </c>
      <c r="O36" t="str">
        <f>TEXT(InputData[[#This Row],[DATE]],"mmm")</f>
        <v>Jun</v>
      </c>
      <c r="P36">
        <f>YEAR(InputData[[#This Row],[DATE]])</f>
        <v>2021</v>
      </c>
    </row>
    <row r="37" spans="1:16" x14ac:dyDescent="0.3">
      <c r="A37" s="1">
        <v>44378</v>
      </c>
      <c r="B37" t="s">
        <v>17</v>
      </c>
      <c r="C37">
        <v>11</v>
      </c>
      <c r="D37" t="s">
        <v>110</v>
      </c>
      <c r="E37" t="s">
        <v>111</v>
      </c>
      <c r="F37">
        <v>0</v>
      </c>
      <c r="G37" t="str">
        <f>VLOOKUP(InputData[[#This Row],[PRODUCT ID]],MasterData[],2,0)</f>
        <v>Product05</v>
      </c>
      <c r="H37" t="str">
        <f>VLOOKUP(InputData[[#This Row],[PRODUCT ID]],MasterData[],3,0)</f>
        <v>Category01</v>
      </c>
      <c r="I37" t="str">
        <f>VLOOKUP(InputData[[#This Row],[PRODUCT ID]],MasterData[],4,0)</f>
        <v>Ft</v>
      </c>
      <c r="J37" s="2">
        <f>VLOOKUP(InputData[[#This Row],[PRODUCT ID]],MasterData[],5,0)</f>
        <v>133</v>
      </c>
      <c r="K37" s="2">
        <f>VLOOKUP(InputData[[#This Row],[PRODUCT ID]],MasterData[],6,0)</f>
        <v>155.61000000000001</v>
      </c>
      <c r="L37" s="2">
        <f>InputData[[#This Row],[BUYING PRIZE]]*InputData[[#This Row],[QUANTITY]]</f>
        <v>1463</v>
      </c>
      <c r="M37" s="2">
        <f>InputData[[#This Row],[SELLING PRICE]]*InputData[[#This Row],[QUANTITY]]*(1-InputData[[#This Row],[DISCOUNT %]])</f>
        <v>1711.71</v>
      </c>
      <c r="N37">
        <f>DAY(InputData[[#This Row],[DATE]])</f>
        <v>1</v>
      </c>
      <c r="O37" t="str">
        <f>TEXT(InputData[[#This Row],[DATE]],"mmm")</f>
        <v>Jul</v>
      </c>
      <c r="P37">
        <f>YEAR(InputData[[#This Row],[DATE]])</f>
        <v>2021</v>
      </c>
    </row>
    <row r="38" spans="1:16" x14ac:dyDescent="0.3">
      <c r="A38" s="1">
        <v>44379</v>
      </c>
      <c r="B38" t="s">
        <v>29</v>
      </c>
      <c r="C38">
        <v>11</v>
      </c>
      <c r="D38" t="s">
        <v>110</v>
      </c>
      <c r="E38" t="s">
        <v>111</v>
      </c>
      <c r="F38">
        <v>0</v>
      </c>
      <c r="G38" t="str">
        <f>VLOOKUP(InputData[[#This Row],[PRODUCT ID]],MasterData[],2,0)</f>
        <v>Product10</v>
      </c>
      <c r="H38" t="str">
        <f>VLOOKUP(InputData[[#This Row],[PRODUCT ID]],MasterData[],3,0)</f>
        <v>Category02</v>
      </c>
      <c r="I38" t="str">
        <f>VLOOKUP(InputData[[#This Row],[PRODUCT ID]],MasterData[],4,0)</f>
        <v>Ft</v>
      </c>
      <c r="J38" s="2">
        <f>VLOOKUP(InputData[[#This Row],[PRODUCT ID]],MasterData[],5,0)</f>
        <v>148</v>
      </c>
      <c r="K38" s="2">
        <f>VLOOKUP(InputData[[#This Row],[PRODUCT ID]],MasterData[],6,0)</f>
        <v>164.28</v>
      </c>
      <c r="L38" s="2">
        <f>InputData[[#This Row],[BUYING PRIZE]]*InputData[[#This Row],[QUANTITY]]</f>
        <v>1628</v>
      </c>
      <c r="M38" s="2">
        <f>InputData[[#This Row],[SELLING PRICE]]*InputData[[#This Row],[QUANTITY]]*(1-InputData[[#This Row],[DISCOUNT %]])</f>
        <v>1807.08</v>
      </c>
      <c r="N38">
        <f>DAY(InputData[[#This Row],[DATE]])</f>
        <v>2</v>
      </c>
      <c r="O38" t="str">
        <f>TEXT(InputData[[#This Row],[DATE]],"mmm")</f>
        <v>Jul</v>
      </c>
      <c r="P38">
        <f>YEAR(InputData[[#This Row],[DATE]])</f>
        <v>2021</v>
      </c>
    </row>
    <row r="39" spans="1:16" x14ac:dyDescent="0.3">
      <c r="A39" s="1">
        <v>44383</v>
      </c>
      <c r="B39" t="s">
        <v>95</v>
      </c>
      <c r="C39">
        <v>15</v>
      </c>
      <c r="D39" t="s">
        <v>110</v>
      </c>
      <c r="E39" t="s">
        <v>111</v>
      </c>
      <c r="F39">
        <v>0</v>
      </c>
      <c r="G39" t="str">
        <f>VLOOKUP(InputData[[#This Row],[PRODUCT ID]],MasterData[],2,0)</f>
        <v>Product41</v>
      </c>
      <c r="H39" t="str">
        <f>VLOOKUP(InputData[[#This Row],[PRODUCT ID]],MasterData[],3,0)</f>
        <v>Category05</v>
      </c>
      <c r="I39" t="str">
        <f>VLOOKUP(InputData[[#This Row],[PRODUCT ID]],MasterData[],4,0)</f>
        <v>Ft</v>
      </c>
      <c r="J39" s="2">
        <f>VLOOKUP(InputData[[#This Row],[PRODUCT ID]],MasterData[],5,0)</f>
        <v>138</v>
      </c>
      <c r="K39" s="2">
        <f>VLOOKUP(InputData[[#This Row],[PRODUCT ID]],MasterData[],6,0)</f>
        <v>173.88</v>
      </c>
      <c r="L39" s="2">
        <f>InputData[[#This Row],[BUYING PRIZE]]*InputData[[#This Row],[QUANTITY]]</f>
        <v>2070</v>
      </c>
      <c r="M39" s="2">
        <f>InputData[[#This Row],[SELLING PRICE]]*InputData[[#This Row],[QUANTITY]]*(1-InputData[[#This Row],[DISCOUNT %]])</f>
        <v>2608.1999999999998</v>
      </c>
      <c r="N39">
        <f>DAY(InputData[[#This Row],[DATE]])</f>
        <v>6</v>
      </c>
      <c r="O39" t="str">
        <f>TEXT(InputData[[#This Row],[DATE]],"mmm")</f>
        <v>Jul</v>
      </c>
      <c r="P39">
        <f>YEAR(InputData[[#This Row],[DATE]])</f>
        <v>2021</v>
      </c>
    </row>
    <row r="40" spans="1:16" x14ac:dyDescent="0.3">
      <c r="A40" s="1">
        <v>44390</v>
      </c>
      <c r="B40" t="s">
        <v>48</v>
      </c>
      <c r="C40">
        <v>1</v>
      </c>
      <c r="D40" t="s">
        <v>110</v>
      </c>
      <c r="E40" t="s">
        <v>111</v>
      </c>
      <c r="F40">
        <v>0</v>
      </c>
      <c r="G40" t="str">
        <f>VLOOKUP(InputData[[#This Row],[PRODUCT ID]],MasterData[],2,0)</f>
        <v>Product19</v>
      </c>
      <c r="H40" t="str">
        <f>VLOOKUP(InputData[[#This Row],[PRODUCT ID]],MasterData[],3,0)</f>
        <v>Category02</v>
      </c>
      <c r="I40" t="str">
        <f>VLOOKUP(InputData[[#This Row],[PRODUCT ID]],MasterData[],4,0)</f>
        <v>Ft</v>
      </c>
      <c r="J40" s="2">
        <f>VLOOKUP(InputData[[#This Row],[PRODUCT ID]],MasterData[],5,0)</f>
        <v>150</v>
      </c>
      <c r="K40" s="2">
        <f>VLOOKUP(InputData[[#This Row],[PRODUCT ID]],MasterData[],6,0)</f>
        <v>210</v>
      </c>
      <c r="L40" s="2">
        <f>InputData[[#This Row],[BUYING PRIZE]]*InputData[[#This Row],[QUANTITY]]</f>
        <v>150</v>
      </c>
      <c r="M40" s="2">
        <f>InputData[[#This Row],[SELLING PRICE]]*InputData[[#This Row],[QUANTITY]]*(1-InputData[[#This Row],[DISCOUNT %]])</f>
        <v>210</v>
      </c>
      <c r="N40">
        <f>DAY(InputData[[#This Row],[DATE]])</f>
        <v>13</v>
      </c>
      <c r="O40" t="str">
        <f>TEXT(InputData[[#This Row],[DATE]],"mmm")</f>
        <v>Jul</v>
      </c>
      <c r="P40">
        <f>YEAR(InputData[[#This Row],[DATE]])</f>
        <v>2021</v>
      </c>
    </row>
    <row r="41" spans="1:16" x14ac:dyDescent="0.3">
      <c r="A41" s="1">
        <v>44409</v>
      </c>
      <c r="B41" t="s">
        <v>6</v>
      </c>
      <c r="C41">
        <v>11</v>
      </c>
      <c r="D41" t="s">
        <v>110</v>
      </c>
      <c r="E41" t="s">
        <v>111</v>
      </c>
      <c r="F41">
        <v>0</v>
      </c>
      <c r="G41" t="str">
        <f>VLOOKUP(InputData[[#This Row],[PRODUCT ID]],MasterData[],2,0)</f>
        <v>Product01</v>
      </c>
      <c r="H41" t="str">
        <f>VLOOKUP(InputData[[#This Row],[PRODUCT ID]],MasterData[],3,0)</f>
        <v>Category01</v>
      </c>
      <c r="I41" t="str">
        <f>VLOOKUP(InputData[[#This Row],[PRODUCT ID]],MasterData[],4,0)</f>
        <v>Kg</v>
      </c>
      <c r="J41" s="2">
        <f>VLOOKUP(InputData[[#This Row],[PRODUCT ID]],MasterData[],5,0)</f>
        <v>98</v>
      </c>
      <c r="K41" s="2">
        <f>VLOOKUP(InputData[[#This Row],[PRODUCT ID]],MasterData[],6,0)</f>
        <v>103.88</v>
      </c>
      <c r="L41" s="2">
        <f>InputData[[#This Row],[BUYING PRIZE]]*InputData[[#This Row],[QUANTITY]]</f>
        <v>1078</v>
      </c>
      <c r="M41" s="2">
        <f>InputData[[#This Row],[SELLING PRICE]]*InputData[[#This Row],[QUANTITY]]*(1-InputData[[#This Row],[DISCOUNT %]])</f>
        <v>1142.6799999999998</v>
      </c>
      <c r="N41">
        <f>DAY(InputData[[#This Row],[DATE]])</f>
        <v>1</v>
      </c>
      <c r="O41" t="str">
        <f>TEXT(InputData[[#This Row],[DATE]],"mmm")</f>
        <v>Aug</v>
      </c>
      <c r="P41">
        <f>YEAR(InputData[[#This Row],[DATE]])</f>
        <v>2021</v>
      </c>
    </row>
    <row r="42" spans="1:16" x14ac:dyDescent="0.3">
      <c r="A42" s="1">
        <v>44413</v>
      </c>
      <c r="B42" t="s">
        <v>68</v>
      </c>
      <c r="C42">
        <v>14</v>
      </c>
      <c r="D42" t="s">
        <v>110</v>
      </c>
      <c r="E42" t="s">
        <v>111</v>
      </c>
      <c r="F42">
        <v>0</v>
      </c>
      <c r="G42" t="str">
        <f>VLOOKUP(InputData[[#This Row],[PRODUCT ID]],MasterData[],2,0)</f>
        <v>Product28</v>
      </c>
      <c r="H42" t="str">
        <f>VLOOKUP(InputData[[#This Row],[PRODUCT ID]],MasterData[],3,0)</f>
        <v>Category04</v>
      </c>
      <c r="I42" t="str">
        <f>VLOOKUP(InputData[[#This Row],[PRODUCT ID]],MasterData[],4,0)</f>
        <v>No.</v>
      </c>
      <c r="J42" s="2">
        <f>VLOOKUP(InputData[[#This Row],[PRODUCT ID]],MasterData[],5,0)</f>
        <v>37</v>
      </c>
      <c r="K42" s="2">
        <f>VLOOKUP(InputData[[#This Row],[PRODUCT ID]],MasterData[],6,0)</f>
        <v>41.81</v>
      </c>
      <c r="L42" s="2">
        <f>InputData[[#This Row],[BUYING PRIZE]]*InputData[[#This Row],[QUANTITY]]</f>
        <v>518</v>
      </c>
      <c r="M42" s="2">
        <f>InputData[[#This Row],[SELLING PRICE]]*InputData[[#This Row],[QUANTITY]]*(1-InputData[[#This Row],[DISCOUNT %]])</f>
        <v>585.34</v>
      </c>
      <c r="N42">
        <f>DAY(InputData[[#This Row],[DATE]])</f>
        <v>5</v>
      </c>
      <c r="O42" t="str">
        <f>TEXT(InputData[[#This Row],[DATE]],"mmm")</f>
        <v>Aug</v>
      </c>
      <c r="P42">
        <f>YEAR(InputData[[#This Row],[DATE]])</f>
        <v>2021</v>
      </c>
    </row>
    <row r="43" spans="1:16" x14ac:dyDescent="0.3">
      <c r="A43" s="1">
        <v>44418</v>
      </c>
      <c r="B43" t="s">
        <v>20</v>
      </c>
      <c r="C43">
        <v>6</v>
      </c>
      <c r="D43" t="s">
        <v>110</v>
      </c>
      <c r="E43" t="s">
        <v>111</v>
      </c>
      <c r="F43">
        <v>0</v>
      </c>
      <c r="G43" t="str">
        <f>VLOOKUP(InputData[[#This Row],[PRODUCT ID]],MasterData[],2,0)</f>
        <v>Product06</v>
      </c>
      <c r="H43" t="str">
        <f>VLOOKUP(InputData[[#This Row],[PRODUCT ID]],MasterData[],3,0)</f>
        <v>Category01</v>
      </c>
      <c r="I43" t="str">
        <f>VLOOKUP(InputData[[#This Row],[PRODUCT ID]],MasterData[],4,0)</f>
        <v>Kg</v>
      </c>
      <c r="J43" s="2">
        <f>VLOOKUP(InputData[[#This Row],[PRODUCT ID]],MasterData[],5,0)</f>
        <v>75</v>
      </c>
      <c r="K43" s="2">
        <f>VLOOKUP(InputData[[#This Row],[PRODUCT ID]],MasterData[],6,0)</f>
        <v>85.5</v>
      </c>
      <c r="L43" s="2">
        <f>InputData[[#This Row],[BUYING PRIZE]]*InputData[[#This Row],[QUANTITY]]</f>
        <v>450</v>
      </c>
      <c r="M43" s="2">
        <f>InputData[[#This Row],[SELLING PRICE]]*InputData[[#This Row],[QUANTITY]]*(1-InputData[[#This Row],[DISCOUNT %]])</f>
        <v>513</v>
      </c>
      <c r="N43">
        <f>DAY(InputData[[#This Row],[DATE]])</f>
        <v>10</v>
      </c>
      <c r="O43" t="str">
        <f>TEXT(InputData[[#This Row],[DATE]],"mmm")</f>
        <v>Aug</v>
      </c>
      <c r="P43">
        <f>YEAR(InputData[[#This Row],[DATE]])</f>
        <v>2021</v>
      </c>
    </row>
    <row r="44" spans="1:16" x14ac:dyDescent="0.3">
      <c r="A44" s="1">
        <v>44428</v>
      </c>
      <c r="B44" t="s">
        <v>50</v>
      </c>
      <c r="C44">
        <v>15</v>
      </c>
      <c r="D44" t="s">
        <v>110</v>
      </c>
      <c r="E44" t="s">
        <v>111</v>
      </c>
      <c r="F44">
        <v>0</v>
      </c>
      <c r="G44" t="str">
        <f>VLOOKUP(InputData[[#This Row],[PRODUCT ID]],MasterData[],2,0)</f>
        <v>Product20</v>
      </c>
      <c r="H44" t="str">
        <f>VLOOKUP(InputData[[#This Row],[PRODUCT ID]],MasterData[],3,0)</f>
        <v>Category03</v>
      </c>
      <c r="I44" t="str">
        <f>VLOOKUP(InputData[[#This Row],[PRODUCT ID]],MasterData[],4,0)</f>
        <v>Lt</v>
      </c>
      <c r="J44" s="2">
        <f>VLOOKUP(InputData[[#This Row],[PRODUCT ID]],MasterData[],5,0)</f>
        <v>61</v>
      </c>
      <c r="K44" s="2">
        <f>VLOOKUP(InputData[[#This Row],[PRODUCT ID]],MasterData[],6,0)</f>
        <v>76.25</v>
      </c>
      <c r="L44" s="2">
        <f>InputData[[#This Row],[BUYING PRIZE]]*InputData[[#This Row],[QUANTITY]]</f>
        <v>915</v>
      </c>
      <c r="M44" s="2">
        <f>InputData[[#This Row],[SELLING PRICE]]*InputData[[#This Row],[QUANTITY]]*(1-InputData[[#This Row],[DISCOUNT %]])</f>
        <v>1143.75</v>
      </c>
      <c r="N44">
        <f>DAY(InputData[[#This Row],[DATE]])</f>
        <v>20</v>
      </c>
      <c r="O44" t="str">
        <f>TEXT(InputData[[#This Row],[DATE]],"mmm")</f>
        <v>Aug</v>
      </c>
      <c r="P44">
        <f>YEAR(InputData[[#This Row],[DATE]])</f>
        <v>2021</v>
      </c>
    </row>
    <row r="45" spans="1:16" x14ac:dyDescent="0.3">
      <c r="A45" s="1">
        <v>44444</v>
      </c>
      <c r="B45" t="s">
        <v>76</v>
      </c>
      <c r="C45">
        <v>1</v>
      </c>
      <c r="D45" t="s">
        <v>110</v>
      </c>
      <c r="E45" t="s">
        <v>111</v>
      </c>
      <c r="F45">
        <v>0</v>
      </c>
      <c r="G45" t="str">
        <f>VLOOKUP(InputData[[#This Row],[PRODUCT ID]],MasterData[],2,0)</f>
        <v>Product32</v>
      </c>
      <c r="H45" t="str">
        <f>VLOOKUP(InputData[[#This Row],[PRODUCT ID]],MasterData[],3,0)</f>
        <v>Category04</v>
      </c>
      <c r="I45" t="str">
        <f>VLOOKUP(InputData[[#This Row],[PRODUCT ID]],MasterData[],4,0)</f>
        <v>Kg</v>
      </c>
      <c r="J45" s="2">
        <f>VLOOKUP(InputData[[#This Row],[PRODUCT ID]],MasterData[],5,0)</f>
        <v>89</v>
      </c>
      <c r="K45" s="2">
        <f>VLOOKUP(InputData[[#This Row],[PRODUCT ID]],MasterData[],6,0)</f>
        <v>117.48</v>
      </c>
      <c r="L45" s="2">
        <f>InputData[[#This Row],[BUYING PRIZE]]*InputData[[#This Row],[QUANTITY]]</f>
        <v>89</v>
      </c>
      <c r="M45" s="2">
        <f>InputData[[#This Row],[SELLING PRICE]]*InputData[[#This Row],[QUANTITY]]*(1-InputData[[#This Row],[DISCOUNT %]])</f>
        <v>117.48</v>
      </c>
      <c r="N45">
        <f>DAY(InputData[[#This Row],[DATE]])</f>
        <v>5</v>
      </c>
      <c r="O45" t="str">
        <f>TEXT(InputData[[#This Row],[DATE]],"mmm")</f>
        <v>Sep</v>
      </c>
      <c r="P45">
        <f>YEAR(InputData[[#This Row],[DATE]])</f>
        <v>2021</v>
      </c>
    </row>
    <row r="46" spans="1:16" x14ac:dyDescent="0.3">
      <c r="A46" s="1">
        <v>44452</v>
      </c>
      <c r="B46" t="s">
        <v>95</v>
      </c>
      <c r="C46">
        <v>7</v>
      </c>
      <c r="D46" t="s">
        <v>110</v>
      </c>
      <c r="E46" t="s">
        <v>111</v>
      </c>
      <c r="F46">
        <v>0</v>
      </c>
      <c r="G46" t="str">
        <f>VLOOKUP(InputData[[#This Row],[PRODUCT ID]],MasterData[],2,0)</f>
        <v>Product41</v>
      </c>
      <c r="H46" t="str">
        <f>VLOOKUP(InputData[[#This Row],[PRODUCT ID]],MasterData[],3,0)</f>
        <v>Category05</v>
      </c>
      <c r="I46" t="str">
        <f>VLOOKUP(InputData[[#This Row],[PRODUCT ID]],MasterData[],4,0)</f>
        <v>Ft</v>
      </c>
      <c r="J46" s="2">
        <f>VLOOKUP(InputData[[#This Row],[PRODUCT ID]],MasterData[],5,0)</f>
        <v>138</v>
      </c>
      <c r="K46" s="2">
        <f>VLOOKUP(InputData[[#This Row],[PRODUCT ID]],MasterData[],6,0)</f>
        <v>173.88</v>
      </c>
      <c r="L46" s="2">
        <f>InputData[[#This Row],[BUYING PRIZE]]*InputData[[#This Row],[QUANTITY]]</f>
        <v>966</v>
      </c>
      <c r="M46" s="2">
        <f>InputData[[#This Row],[SELLING PRICE]]*InputData[[#This Row],[QUANTITY]]*(1-InputData[[#This Row],[DISCOUNT %]])</f>
        <v>1217.1599999999999</v>
      </c>
      <c r="N46">
        <f>DAY(InputData[[#This Row],[DATE]])</f>
        <v>13</v>
      </c>
      <c r="O46" t="str">
        <f>TEXT(InputData[[#This Row],[DATE]],"mmm")</f>
        <v>Sep</v>
      </c>
      <c r="P46">
        <f>YEAR(InputData[[#This Row],[DATE]])</f>
        <v>2021</v>
      </c>
    </row>
    <row r="47" spans="1:16" x14ac:dyDescent="0.3">
      <c r="A47" s="1">
        <v>44461</v>
      </c>
      <c r="B47" t="s">
        <v>10</v>
      </c>
      <c r="C47">
        <v>4</v>
      </c>
      <c r="D47" t="s">
        <v>110</v>
      </c>
      <c r="E47" t="s">
        <v>111</v>
      </c>
      <c r="F47">
        <v>0</v>
      </c>
      <c r="G47" t="str">
        <f>VLOOKUP(InputData[[#This Row],[PRODUCT ID]],MasterData[],2,0)</f>
        <v>Product02</v>
      </c>
      <c r="H47" t="str">
        <f>VLOOKUP(InputData[[#This Row],[PRODUCT ID]],MasterData[],3,0)</f>
        <v>Category01</v>
      </c>
      <c r="I47" t="str">
        <f>VLOOKUP(InputData[[#This Row],[PRODUCT ID]],MasterData[],4,0)</f>
        <v>Kg</v>
      </c>
      <c r="J47" s="2">
        <f>VLOOKUP(InputData[[#This Row],[PRODUCT ID]],MasterData[],5,0)</f>
        <v>105</v>
      </c>
      <c r="K47" s="2">
        <f>VLOOKUP(InputData[[#This Row],[PRODUCT ID]],MasterData[],6,0)</f>
        <v>142.80000000000001</v>
      </c>
      <c r="L47" s="2">
        <f>InputData[[#This Row],[BUYING PRIZE]]*InputData[[#This Row],[QUANTITY]]</f>
        <v>420</v>
      </c>
      <c r="M47" s="2">
        <f>InputData[[#This Row],[SELLING PRICE]]*InputData[[#This Row],[QUANTITY]]*(1-InputData[[#This Row],[DISCOUNT %]])</f>
        <v>571.20000000000005</v>
      </c>
      <c r="N47">
        <f>DAY(InputData[[#This Row],[DATE]])</f>
        <v>22</v>
      </c>
      <c r="O47" t="str">
        <f>TEXT(InputData[[#This Row],[DATE]],"mmm")</f>
        <v>Sep</v>
      </c>
      <c r="P47">
        <f>YEAR(InputData[[#This Row],[DATE]])</f>
        <v>2021</v>
      </c>
    </row>
    <row r="48" spans="1:16" x14ac:dyDescent="0.3">
      <c r="A48" s="1">
        <v>44462</v>
      </c>
      <c r="B48" t="s">
        <v>46</v>
      </c>
      <c r="C48">
        <v>12</v>
      </c>
      <c r="D48" t="s">
        <v>110</v>
      </c>
      <c r="E48" t="s">
        <v>111</v>
      </c>
      <c r="F48">
        <v>0</v>
      </c>
      <c r="G48" t="str">
        <f>VLOOKUP(InputData[[#This Row],[PRODUCT ID]],MasterData[],2,0)</f>
        <v>Product18</v>
      </c>
      <c r="H48" t="str">
        <f>VLOOKUP(InputData[[#This Row],[PRODUCT ID]],MasterData[],3,0)</f>
        <v>Category02</v>
      </c>
      <c r="I48" t="str">
        <f>VLOOKUP(InputData[[#This Row],[PRODUCT ID]],MasterData[],4,0)</f>
        <v>No.</v>
      </c>
      <c r="J48" s="2">
        <f>VLOOKUP(InputData[[#This Row],[PRODUCT ID]],MasterData[],5,0)</f>
        <v>37</v>
      </c>
      <c r="K48" s="2">
        <f>VLOOKUP(InputData[[#This Row],[PRODUCT ID]],MasterData[],6,0)</f>
        <v>49.21</v>
      </c>
      <c r="L48" s="2">
        <f>InputData[[#This Row],[BUYING PRIZE]]*InputData[[#This Row],[QUANTITY]]</f>
        <v>444</v>
      </c>
      <c r="M48" s="2">
        <f>InputData[[#This Row],[SELLING PRICE]]*InputData[[#This Row],[QUANTITY]]*(1-InputData[[#This Row],[DISCOUNT %]])</f>
        <v>590.52</v>
      </c>
      <c r="N48">
        <f>DAY(InputData[[#This Row],[DATE]])</f>
        <v>23</v>
      </c>
      <c r="O48" t="str">
        <f>TEXT(InputData[[#This Row],[DATE]],"mmm")</f>
        <v>Sep</v>
      </c>
      <c r="P48">
        <f>YEAR(InputData[[#This Row],[DATE]])</f>
        <v>2021</v>
      </c>
    </row>
    <row r="49" spans="1:16" x14ac:dyDescent="0.3">
      <c r="A49" s="1">
        <v>44466</v>
      </c>
      <c r="B49" t="s">
        <v>80</v>
      </c>
      <c r="C49">
        <v>1</v>
      </c>
      <c r="D49" t="s">
        <v>110</v>
      </c>
      <c r="E49" t="s">
        <v>111</v>
      </c>
      <c r="F49">
        <v>0</v>
      </c>
      <c r="G49" t="str">
        <f>VLOOKUP(InputData[[#This Row],[PRODUCT ID]],MasterData[],2,0)</f>
        <v>Product34</v>
      </c>
      <c r="H49" t="str">
        <f>VLOOKUP(InputData[[#This Row],[PRODUCT ID]],MasterData[],3,0)</f>
        <v>Category04</v>
      </c>
      <c r="I49" t="str">
        <f>VLOOKUP(InputData[[#This Row],[PRODUCT ID]],MasterData[],4,0)</f>
        <v>Lt</v>
      </c>
      <c r="J49" s="2">
        <f>VLOOKUP(InputData[[#This Row],[PRODUCT ID]],MasterData[],5,0)</f>
        <v>55</v>
      </c>
      <c r="K49" s="2">
        <f>VLOOKUP(InputData[[#This Row],[PRODUCT ID]],MasterData[],6,0)</f>
        <v>58.3</v>
      </c>
      <c r="L49" s="2">
        <f>InputData[[#This Row],[BUYING PRIZE]]*InputData[[#This Row],[QUANTITY]]</f>
        <v>55</v>
      </c>
      <c r="M49" s="2">
        <f>InputData[[#This Row],[SELLING PRICE]]*InputData[[#This Row],[QUANTITY]]*(1-InputData[[#This Row],[DISCOUNT %]])</f>
        <v>58.3</v>
      </c>
      <c r="N49">
        <f>DAY(InputData[[#This Row],[DATE]])</f>
        <v>27</v>
      </c>
      <c r="O49" t="str">
        <f>TEXT(InputData[[#This Row],[DATE]],"mmm")</f>
        <v>Sep</v>
      </c>
      <c r="P49">
        <f>YEAR(InputData[[#This Row],[DATE]])</f>
        <v>2021</v>
      </c>
    </row>
    <row r="50" spans="1:16" x14ac:dyDescent="0.3">
      <c r="A50" s="1">
        <v>44476</v>
      </c>
      <c r="B50" t="s">
        <v>63</v>
      </c>
      <c r="C50">
        <v>6</v>
      </c>
      <c r="D50" t="s">
        <v>110</v>
      </c>
      <c r="E50" t="s">
        <v>111</v>
      </c>
      <c r="F50">
        <v>0</v>
      </c>
      <c r="G50" t="str">
        <f>VLOOKUP(InputData[[#This Row],[PRODUCT ID]],MasterData[],2,0)</f>
        <v>Product26</v>
      </c>
      <c r="H50" t="str">
        <f>VLOOKUP(InputData[[#This Row],[PRODUCT ID]],MasterData[],3,0)</f>
        <v>Category04</v>
      </c>
      <c r="I50" t="str">
        <f>VLOOKUP(InputData[[#This Row],[PRODUCT ID]],MasterData[],4,0)</f>
        <v>No.</v>
      </c>
      <c r="J50" s="2">
        <f>VLOOKUP(InputData[[#This Row],[PRODUCT ID]],MasterData[],5,0)</f>
        <v>18</v>
      </c>
      <c r="K50" s="2">
        <f>VLOOKUP(InputData[[#This Row],[PRODUCT ID]],MasterData[],6,0)</f>
        <v>24.66</v>
      </c>
      <c r="L50" s="2">
        <f>InputData[[#This Row],[BUYING PRIZE]]*InputData[[#This Row],[QUANTITY]]</f>
        <v>108</v>
      </c>
      <c r="M50" s="2">
        <f>InputData[[#This Row],[SELLING PRICE]]*InputData[[#This Row],[QUANTITY]]*(1-InputData[[#This Row],[DISCOUNT %]])</f>
        <v>147.96</v>
      </c>
      <c r="N50">
        <f>DAY(InputData[[#This Row],[DATE]])</f>
        <v>7</v>
      </c>
      <c r="O50" t="str">
        <f>TEXT(InputData[[#This Row],[DATE]],"mmm")</f>
        <v>Oct</v>
      </c>
      <c r="P50">
        <f>YEAR(InputData[[#This Row],[DATE]])</f>
        <v>2021</v>
      </c>
    </row>
    <row r="51" spans="1:16" x14ac:dyDescent="0.3">
      <c r="A51" s="1">
        <v>44478</v>
      </c>
      <c r="B51" t="s">
        <v>89</v>
      </c>
      <c r="C51">
        <v>5</v>
      </c>
      <c r="D51" t="s">
        <v>110</v>
      </c>
      <c r="E51" t="s">
        <v>111</v>
      </c>
      <c r="F51">
        <v>0</v>
      </c>
      <c r="G51" t="str">
        <f>VLOOKUP(InputData[[#This Row],[PRODUCT ID]],MasterData[],2,0)</f>
        <v>Product38</v>
      </c>
      <c r="H51" t="str">
        <f>VLOOKUP(InputData[[#This Row],[PRODUCT ID]],MasterData[],3,0)</f>
        <v>Category05</v>
      </c>
      <c r="I51" t="str">
        <f>VLOOKUP(InputData[[#This Row],[PRODUCT ID]],MasterData[],4,0)</f>
        <v>Kg</v>
      </c>
      <c r="J51" s="2">
        <f>VLOOKUP(InputData[[#This Row],[PRODUCT ID]],MasterData[],5,0)</f>
        <v>72</v>
      </c>
      <c r="K51" s="2">
        <f>VLOOKUP(InputData[[#This Row],[PRODUCT ID]],MasterData[],6,0)</f>
        <v>79.92</v>
      </c>
      <c r="L51" s="2">
        <f>InputData[[#This Row],[BUYING PRIZE]]*InputData[[#This Row],[QUANTITY]]</f>
        <v>360</v>
      </c>
      <c r="M51" s="2">
        <f>InputData[[#This Row],[SELLING PRICE]]*InputData[[#This Row],[QUANTITY]]*(1-InputData[[#This Row],[DISCOUNT %]])</f>
        <v>399.6</v>
      </c>
      <c r="N51">
        <f>DAY(InputData[[#This Row],[DATE]])</f>
        <v>9</v>
      </c>
      <c r="O51" t="str">
        <f>TEXT(InputData[[#This Row],[DATE]],"mmm")</f>
        <v>Oct</v>
      </c>
      <c r="P51">
        <f>YEAR(InputData[[#This Row],[DATE]])</f>
        <v>2021</v>
      </c>
    </row>
    <row r="52" spans="1:16" x14ac:dyDescent="0.3">
      <c r="A52" s="1">
        <v>44479</v>
      </c>
      <c r="B52" t="s">
        <v>82</v>
      </c>
      <c r="C52">
        <v>14</v>
      </c>
      <c r="D52" t="s">
        <v>110</v>
      </c>
      <c r="E52" t="s">
        <v>111</v>
      </c>
      <c r="F52">
        <v>0</v>
      </c>
      <c r="G52" t="str">
        <f>VLOOKUP(InputData[[#This Row],[PRODUCT ID]],MasterData[],2,0)</f>
        <v>Product35</v>
      </c>
      <c r="H52" t="str">
        <f>VLOOKUP(InputData[[#This Row],[PRODUCT ID]],MasterData[],3,0)</f>
        <v>Category04</v>
      </c>
      <c r="I52" t="str">
        <f>VLOOKUP(InputData[[#This Row],[PRODUCT ID]],MasterData[],4,0)</f>
        <v>No.</v>
      </c>
      <c r="J52" s="2">
        <f>VLOOKUP(InputData[[#This Row],[PRODUCT ID]],MasterData[],5,0)</f>
        <v>5</v>
      </c>
      <c r="K52" s="2">
        <f>VLOOKUP(InputData[[#This Row],[PRODUCT ID]],MasterData[],6,0)</f>
        <v>6.7</v>
      </c>
      <c r="L52" s="2">
        <f>InputData[[#This Row],[BUYING PRIZE]]*InputData[[#This Row],[QUANTITY]]</f>
        <v>70</v>
      </c>
      <c r="M52" s="2">
        <f>InputData[[#This Row],[SELLING PRICE]]*InputData[[#This Row],[QUANTITY]]*(1-InputData[[#This Row],[DISCOUNT %]])</f>
        <v>93.8</v>
      </c>
      <c r="N52">
        <f>DAY(InputData[[#This Row],[DATE]])</f>
        <v>10</v>
      </c>
      <c r="O52" t="str">
        <f>TEXT(InputData[[#This Row],[DATE]],"mmm")</f>
        <v>Oct</v>
      </c>
      <c r="P52">
        <f>YEAR(InputData[[#This Row],[DATE]])</f>
        <v>2021</v>
      </c>
    </row>
    <row r="53" spans="1:16" x14ac:dyDescent="0.3">
      <c r="A53" s="1">
        <v>44480</v>
      </c>
      <c r="B53" t="s">
        <v>32</v>
      </c>
      <c r="C53">
        <v>15</v>
      </c>
      <c r="D53" t="s">
        <v>110</v>
      </c>
      <c r="E53" t="s">
        <v>111</v>
      </c>
      <c r="F53">
        <v>0</v>
      </c>
      <c r="G53" t="str">
        <f>VLOOKUP(InputData[[#This Row],[PRODUCT ID]],MasterData[],2,0)</f>
        <v>Product11</v>
      </c>
      <c r="H53" t="str">
        <f>VLOOKUP(InputData[[#This Row],[PRODUCT ID]],MasterData[],3,0)</f>
        <v>Category02</v>
      </c>
      <c r="I53" t="str">
        <f>VLOOKUP(InputData[[#This Row],[PRODUCT ID]],MasterData[],4,0)</f>
        <v>Lt</v>
      </c>
      <c r="J53" s="2">
        <f>VLOOKUP(InputData[[#This Row],[PRODUCT ID]],MasterData[],5,0)</f>
        <v>44</v>
      </c>
      <c r="K53" s="2">
        <f>VLOOKUP(InputData[[#This Row],[PRODUCT ID]],MasterData[],6,0)</f>
        <v>48.4</v>
      </c>
      <c r="L53" s="2">
        <f>InputData[[#This Row],[BUYING PRIZE]]*InputData[[#This Row],[QUANTITY]]</f>
        <v>660</v>
      </c>
      <c r="M53" s="2">
        <f>InputData[[#This Row],[SELLING PRICE]]*InputData[[#This Row],[QUANTITY]]*(1-InputData[[#This Row],[DISCOUNT %]])</f>
        <v>726</v>
      </c>
      <c r="N53">
        <f>DAY(InputData[[#This Row],[DATE]])</f>
        <v>11</v>
      </c>
      <c r="O53" t="str">
        <f>TEXT(InputData[[#This Row],[DATE]],"mmm")</f>
        <v>Oct</v>
      </c>
      <c r="P53">
        <f>YEAR(InputData[[#This Row],[DATE]])</f>
        <v>2021</v>
      </c>
    </row>
    <row r="54" spans="1:16" x14ac:dyDescent="0.3">
      <c r="A54" s="1">
        <v>44491</v>
      </c>
      <c r="B54" t="s">
        <v>32</v>
      </c>
      <c r="C54">
        <v>7</v>
      </c>
      <c r="D54" t="s">
        <v>110</v>
      </c>
      <c r="E54" t="s">
        <v>111</v>
      </c>
      <c r="F54">
        <v>0</v>
      </c>
      <c r="G54" t="str">
        <f>VLOOKUP(InputData[[#This Row],[PRODUCT ID]],MasterData[],2,0)</f>
        <v>Product11</v>
      </c>
      <c r="H54" t="str">
        <f>VLOOKUP(InputData[[#This Row],[PRODUCT ID]],MasterData[],3,0)</f>
        <v>Category02</v>
      </c>
      <c r="I54" t="str">
        <f>VLOOKUP(InputData[[#This Row],[PRODUCT ID]],MasterData[],4,0)</f>
        <v>Lt</v>
      </c>
      <c r="J54" s="2">
        <f>VLOOKUP(InputData[[#This Row],[PRODUCT ID]],MasterData[],5,0)</f>
        <v>44</v>
      </c>
      <c r="K54" s="2">
        <f>VLOOKUP(InputData[[#This Row],[PRODUCT ID]],MasterData[],6,0)</f>
        <v>48.4</v>
      </c>
      <c r="L54" s="2">
        <f>InputData[[#This Row],[BUYING PRIZE]]*InputData[[#This Row],[QUANTITY]]</f>
        <v>308</v>
      </c>
      <c r="M54" s="2">
        <f>InputData[[#This Row],[SELLING PRICE]]*InputData[[#This Row],[QUANTITY]]*(1-InputData[[#This Row],[DISCOUNT %]])</f>
        <v>338.8</v>
      </c>
      <c r="N54">
        <f>DAY(InputData[[#This Row],[DATE]])</f>
        <v>22</v>
      </c>
      <c r="O54" t="str">
        <f>TEXT(InputData[[#This Row],[DATE]],"mmm")</f>
        <v>Oct</v>
      </c>
      <c r="P54">
        <f>YEAR(InputData[[#This Row],[DATE]])</f>
        <v>2021</v>
      </c>
    </row>
    <row r="55" spans="1:16" x14ac:dyDescent="0.3">
      <c r="A55" s="1">
        <v>44491</v>
      </c>
      <c r="B55" t="s">
        <v>26</v>
      </c>
      <c r="C55">
        <v>1</v>
      </c>
      <c r="D55" t="s">
        <v>110</v>
      </c>
      <c r="E55" t="s">
        <v>111</v>
      </c>
      <c r="F55">
        <v>0</v>
      </c>
      <c r="G55" t="str">
        <f>VLOOKUP(InputData[[#This Row],[PRODUCT ID]],MasterData[],2,0)</f>
        <v>Product09</v>
      </c>
      <c r="H55" t="str">
        <f>VLOOKUP(InputData[[#This Row],[PRODUCT ID]],MasterData[],3,0)</f>
        <v>Category01</v>
      </c>
      <c r="I55" t="str">
        <f>VLOOKUP(InputData[[#This Row],[PRODUCT ID]],MasterData[],4,0)</f>
        <v>No.</v>
      </c>
      <c r="J55" s="2">
        <f>VLOOKUP(InputData[[#This Row],[PRODUCT ID]],MasterData[],5,0)</f>
        <v>6</v>
      </c>
      <c r="K55" s="2">
        <f>VLOOKUP(InputData[[#This Row],[PRODUCT ID]],MasterData[],6,0)</f>
        <v>7.8599999999999994</v>
      </c>
      <c r="L55" s="2">
        <f>InputData[[#This Row],[BUYING PRIZE]]*InputData[[#This Row],[QUANTITY]]</f>
        <v>6</v>
      </c>
      <c r="M55" s="2">
        <f>InputData[[#This Row],[SELLING PRICE]]*InputData[[#This Row],[QUANTITY]]*(1-InputData[[#This Row],[DISCOUNT %]])</f>
        <v>7.8599999999999994</v>
      </c>
      <c r="N55">
        <f>DAY(InputData[[#This Row],[DATE]])</f>
        <v>22</v>
      </c>
      <c r="O55" t="str">
        <f>TEXT(InputData[[#This Row],[DATE]],"mmm")</f>
        <v>Oct</v>
      </c>
      <c r="P55">
        <f>YEAR(InputData[[#This Row],[DATE]])</f>
        <v>2021</v>
      </c>
    </row>
    <row r="56" spans="1:16" x14ac:dyDescent="0.3">
      <c r="A56" s="1">
        <v>44497</v>
      </c>
      <c r="B56" t="s">
        <v>24</v>
      </c>
      <c r="C56">
        <v>1</v>
      </c>
      <c r="D56" t="s">
        <v>110</v>
      </c>
      <c r="E56" t="s">
        <v>111</v>
      </c>
      <c r="F56">
        <v>0</v>
      </c>
      <c r="G56" t="str">
        <f>VLOOKUP(InputData[[#This Row],[PRODUCT ID]],MasterData[],2,0)</f>
        <v>Product08</v>
      </c>
      <c r="H56" t="str">
        <f>VLOOKUP(InputData[[#This Row],[PRODUCT ID]],MasterData[],3,0)</f>
        <v>Category01</v>
      </c>
      <c r="I56" t="str">
        <f>VLOOKUP(InputData[[#This Row],[PRODUCT ID]],MasterData[],4,0)</f>
        <v>Kg</v>
      </c>
      <c r="J56" s="2">
        <f>VLOOKUP(InputData[[#This Row],[PRODUCT ID]],MasterData[],5,0)</f>
        <v>83</v>
      </c>
      <c r="K56" s="2">
        <f>VLOOKUP(InputData[[#This Row],[PRODUCT ID]],MasterData[],6,0)</f>
        <v>94.62</v>
      </c>
      <c r="L56" s="2">
        <f>InputData[[#This Row],[BUYING PRIZE]]*InputData[[#This Row],[QUANTITY]]</f>
        <v>83</v>
      </c>
      <c r="M56" s="2">
        <f>InputData[[#This Row],[SELLING PRICE]]*InputData[[#This Row],[QUANTITY]]*(1-InputData[[#This Row],[DISCOUNT %]])</f>
        <v>94.62</v>
      </c>
      <c r="N56">
        <f>DAY(InputData[[#This Row],[DATE]])</f>
        <v>28</v>
      </c>
      <c r="O56" t="str">
        <f>TEXT(InputData[[#This Row],[DATE]],"mmm")</f>
        <v>Oct</v>
      </c>
      <c r="P56">
        <f>YEAR(InputData[[#This Row],[DATE]])</f>
        <v>2021</v>
      </c>
    </row>
    <row r="57" spans="1:16" x14ac:dyDescent="0.3">
      <c r="A57" s="1">
        <v>44503</v>
      </c>
      <c r="B57" t="s">
        <v>36</v>
      </c>
      <c r="C57">
        <v>12</v>
      </c>
      <c r="D57" t="s">
        <v>110</v>
      </c>
      <c r="E57" t="s">
        <v>111</v>
      </c>
      <c r="F57">
        <v>0</v>
      </c>
      <c r="G57" t="str">
        <f>VLOOKUP(InputData[[#This Row],[PRODUCT ID]],MasterData[],2,0)</f>
        <v>Product13</v>
      </c>
      <c r="H57" t="str">
        <f>VLOOKUP(InputData[[#This Row],[PRODUCT ID]],MasterData[],3,0)</f>
        <v>Category02</v>
      </c>
      <c r="I57" t="str">
        <f>VLOOKUP(InputData[[#This Row],[PRODUCT ID]],MasterData[],4,0)</f>
        <v>Kg</v>
      </c>
      <c r="J57" s="2">
        <f>VLOOKUP(InputData[[#This Row],[PRODUCT ID]],MasterData[],5,0)</f>
        <v>112</v>
      </c>
      <c r="K57" s="2">
        <f>VLOOKUP(InputData[[#This Row],[PRODUCT ID]],MasterData[],6,0)</f>
        <v>122.08</v>
      </c>
      <c r="L57" s="2">
        <f>InputData[[#This Row],[BUYING PRIZE]]*InputData[[#This Row],[QUANTITY]]</f>
        <v>1344</v>
      </c>
      <c r="M57" s="2">
        <f>InputData[[#This Row],[SELLING PRICE]]*InputData[[#This Row],[QUANTITY]]*(1-InputData[[#This Row],[DISCOUNT %]])</f>
        <v>1464.96</v>
      </c>
      <c r="N57">
        <f>DAY(InputData[[#This Row],[DATE]])</f>
        <v>3</v>
      </c>
      <c r="O57" t="str">
        <f>TEXT(InputData[[#This Row],[DATE]],"mmm")</f>
        <v>Nov</v>
      </c>
      <c r="P57">
        <f>YEAR(InputData[[#This Row],[DATE]])</f>
        <v>2021</v>
      </c>
    </row>
    <row r="58" spans="1:16" x14ac:dyDescent="0.3">
      <c r="A58" s="1">
        <v>44528</v>
      </c>
      <c r="B58" t="s">
        <v>93</v>
      </c>
      <c r="C58">
        <v>2</v>
      </c>
      <c r="D58" t="s">
        <v>110</v>
      </c>
      <c r="E58" t="s">
        <v>111</v>
      </c>
      <c r="F58">
        <v>0</v>
      </c>
      <c r="G58" t="str">
        <f>VLOOKUP(InputData[[#This Row],[PRODUCT ID]],MasterData[],2,0)</f>
        <v>Product40</v>
      </c>
      <c r="H58" t="str">
        <f>VLOOKUP(InputData[[#This Row],[PRODUCT ID]],MasterData[],3,0)</f>
        <v>Category05</v>
      </c>
      <c r="I58" t="str">
        <f>VLOOKUP(InputData[[#This Row],[PRODUCT ID]],MasterData[],4,0)</f>
        <v>Kg</v>
      </c>
      <c r="J58" s="2">
        <f>VLOOKUP(InputData[[#This Row],[PRODUCT ID]],MasterData[],5,0)</f>
        <v>90</v>
      </c>
      <c r="K58" s="2">
        <f>VLOOKUP(InputData[[#This Row],[PRODUCT ID]],MasterData[],6,0)</f>
        <v>115.2</v>
      </c>
      <c r="L58" s="2">
        <f>InputData[[#This Row],[BUYING PRIZE]]*InputData[[#This Row],[QUANTITY]]</f>
        <v>180</v>
      </c>
      <c r="M58" s="2">
        <f>InputData[[#This Row],[SELLING PRICE]]*InputData[[#This Row],[QUANTITY]]*(1-InputData[[#This Row],[DISCOUNT %]])</f>
        <v>230.4</v>
      </c>
      <c r="N58">
        <f>DAY(InputData[[#This Row],[DATE]])</f>
        <v>28</v>
      </c>
      <c r="O58" t="str">
        <f>TEXT(InputData[[#This Row],[DATE]],"mmm")</f>
        <v>Nov</v>
      </c>
      <c r="P58">
        <f>YEAR(InputData[[#This Row],[DATE]])</f>
        <v>2021</v>
      </c>
    </row>
    <row r="59" spans="1:16" x14ac:dyDescent="0.3">
      <c r="A59" s="1">
        <v>44532</v>
      </c>
      <c r="B59" t="s">
        <v>42</v>
      </c>
      <c r="C59">
        <v>10</v>
      </c>
      <c r="D59" t="s">
        <v>110</v>
      </c>
      <c r="E59" t="s">
        <v>111</v>
      </c>
      <c r="F59">
        <v>0</v>
      </c>
      <c r="G59" t="str">
        <f>VLOOKUP(InputData[[#This Row],[PRODUCT ID]],MasterData[],2,0)</f>
        <v>Product16</v>
      </c>
      <c r="H59" t="str">
        <f>VLOOKUP(InputData[[#This Row],[PRODUCT ID]],MasterData[],3,0)</f>
        <v>Category02</v>
      </c>
      <c r="I59" t="str">
        <f>VLOOKUP(InputData[[#This Row],[PRODUCT ID]],MasterData[],4,0)</f>
        <v>No.</v>
      </c>
      <c r="J59" s="2">
        <f>VLOOKUP(InputData[[#This Row],[PRODUCT ID]],MasterData[],5,0)</f>
        <v>13</v>
      </c>
      <c r="K59" s="2">
        <f>VLOOKUP(InputData[[#This Row],[PRODUCT ID]],MasterData[],6,0)</f>
        <v>16.64</v>
      </c>
      <c r="L59" s="2">
        <f>InputData[[#This Row],[BUYING PRIZE]]*InputData[[#This Row],[QUANTITY]]</f>
        <v>130</v>
      </c>
      <c r="M59" s="2">
        <f>InputData[[#This Row],[SELLING PRICE]]*InputData[[#This Row],[QUANTITY]]*(1-InputData[[#This Row],[DISCOUNT %]])</f>
        <v>166.4</v>
      </c>
      <c r="N59">
        <f>DAY(InputData[[#This Row],[DATE]])</f>
        <v>2</v>
      </c>
      <c r="O59" t="str">
        <f>TEXT(InputData[[#This Row],[DATE]],"mmm")</f>
        <v>Dec</v>
      </c>
      <c r="P59">
        <f>YEAR(InputData[[#This Row],[DATE]])</f>
        <v>2021</v>
      </c>
    </row>
    <row r="60" spans="1:16" x14ac:dyDescent="0.3">
      <c r="A60" s="1">
        <v>44535</v>
      </c>
      <c r="B60" t="s">
        <v>14</v>
      </c>
      <c r="C60">
        <v>15</v>
      </c>
      <c r="D60" t="s">
        <v>110</v>
      </c>
      <c r="E60" t="s">
        <v>111</v>
      </c>
      <c r="F60">
        <v>0</v>
      </c>
      <c r="G60" t="str">
        <f>VLOOKUP(InputData[[#This Row],[PRODUCT ID]],MasterData[],2,0)</f>
        <v>Product04</v>
      </c>
      <c r="H60" t="str">
        <f>VLOOKUP(InputData[[#This Row],[PRODUCT ID]],MasterData[],3,0)</f>
        <v>Category01</v>
      </c>
      <c r="I60" t="str">
        <f>VLOOKUP(InputData[[#This Row],[PRODUCT ID]],MasterData[],4,0)</f>
        <v>Lt</v>
      </c>
      <c r="J60" s="2">
        <f>VLOOKUP(InputData[[#This Row],[PRODUCT ID]],MasterData[],5,0)</f>
        <v>44</v>
      </c>
      <c r="K60" s="2">
        <f>VLOOKUP(InputData[[#This Row],[PRODUCT ID]],MasterData[],6,0)</f>
        <v>48.84</v>
      </c>
      <c r="L60" s="2">
        <f>InputData[[#This Row],[BUYING PRIZE]]*InputData[[#This Row],[QUANTITY]]</f>
        <v>660</v>
      </c>
      <c r="M60" s="2">
        <f>InputData[[#This Row],[SELLING PRICE]]*InputData[[#This Row],[QUANTITY]]*(1-InputData[[#This Row],[DISCOUNT %]])</f>
        <v>732.6</v>
      </c>
      <c r="N60">
        <f>DAY(InputData[[#This Row],[DATE]])</f>
        <v>5</v>
      </c>
      <c r="O60" t="str">
        <f>TEXT(InputData[[#This Row],[DATE]],"mmm")</f>
        <v>Dec</v>
      </c>
      <c r="P60">
        <f>YEAR(InputData[[#This Row],[DATE]])</f>
        <v>2021</v>
      </c>
    </row>
    <row r="61" spans="1:16" x14ac:dyDescent="0.3">
      <c r="A61" s="1">
        <v>44548</v>
      </c>
      <c r="B61" t="s">
        <v>12</v>
      </c>
      <c r="C61">
        <v>2</v>
      </c>
      <c r="D61" t="s">
        <v>110</v>
      </c>
      <c r="E61" t="s">
        <v>111</v>
      </c>
      <c r="F61">
        <v>0</v>
      </c>
      <c r="G61" t="str">
        <f>VLOOKUP(InputData[[#This Row],[PRODUCT ID]],MasterData[],2,0)</f>
        <v>Product03</v>
      </c>
      <c r="H61" t="str">
        <f>VLOOKUP(InputData[[#This Row],[PRODUCT ID]],MasterData[],3,0)</f>
        <v>Category01</v>
      </c>
      <c r="I61" t="str">
        <f>VLOOKUP(InputData[[#This Row],[PRODUCT ID]],MasterData[],4,0)</f>
        <v>Kg</v>
      </c>
      <c r="J61" s="2">
        <f>VLOOKUP(InputData[[#This Row],[PRODUCT ID]],MasterData[],5,0)</f>
        <v>71</v>
      </c>
      <c r="K61" s="2">
        <f>VLOOKUP(InputData[[#This Row],[PRODUCT ID]],MasterData[],6,0)</f>
        <v>80.94</v>
      </c>
      <c r="L61" s="2">
        <f>InputData[[#This Row],[BUYING PRIZE]]*InputData[[#This Row],[QUANTITY]]</f>
        <v>142</v>
      </c>
      <c r="M61" s="2">
        <f>InputData[[#This Row],[SELLING PRICE]]*InputData[[#This Row],[QUANTITY]]*(1-InputData[[#This Row],[DISCOUNT %]])</f>
        <v>161.88</v>
      </c>
      <c r="N61">
        <f>DAY(InputData[[#This Row],[DATE]])</f>
        <v>18</v>
      </c>
      <c r="O61" t="str">
        <f>TEXT(InputData[[#This Row],[DATE]],"mmm")</f>
        <v>Dec</v>
      </c>
      <c r="P61">
        <f>YEAR(InputData[[#This Row],[DATE]])</f>
        <v>2021</v>
      </c>
    </row>
    <row r="62" spans="1:16" x14ac:dyDescent="0.3">
      <c r="A62" s="1">
        <v>44557</v>
      </c>
      <c r="B62" t="s">
        <v>70</v>
      </c>
      <c r="C62">
        <v>14</v>
      </c>
      <c r="D62" t="s">
        <v>110</v>
      </c>
      <c r="E62" t="s">
        <v>111</v>
      </c>
      <c r="F62">
        <v>0</v>
      </c>
      <c r="G62" t="str">
        <f>VLOOKUP(InputData[[#This Row],[PRODUCT ID]],MasterData[],2,0)</f>
        <v>Product29</v>
      </c>
      <c r="H62" t="str">
        <f>VLOOKUP(InputData[[#This Row],[PRODUCT ID]],MasterData[],3,0)</f>
        <v>Category04</v>
      </c>
      <c r="I62" t="str">
        <f>VLOOKUP(InputData[[#This Row],[PRODUCT ID]],MasterData[],4,0)</f>
        <v>Lt</v>
      </c>
      <c r="J62" s="2">
        <f>VLOOKUP(InputData[[#This Row],[PRODUCT ID]],MasterData[],5,0)</f>
        <v>47</v>
      </c>
      <c r="K62" s="2">
        <f>VLOOKUP(InputData[[#This Row],[PRODUCT ID]],MasterData[],6,0)</f>
        <v>53.11</v>
      </c>
      <c r="L62" s="2">
        <f>InputData[[#This Row],[BUYING PRIZE]]*InputData[[#This Row],[QUANTITY]]</f>
        <v>658</v>
      </c>
      <c r="M62" s="2">
        <f>InputData[[#This Row],[SELLING PRICE]]*InputData[[#This Row],[QUANTITY]]*(1-InputData[[#This Row],[DISCOUNT %]])</f>
        <v>743.54</v>
      </c>
      <c r="N62">
        <f>DAY(InputData[[#This Row],[DATE]])</f>
        <v>27</v>
      </c>
      <c r="O62" t="str">
        <f>TEXT(InputData[[#This Row],[DATE]],"mmm")</f>
        <v>Dec</v>
      </c>
      <c r="P62">
        <f>YEAR(InputData[[#This Row],[DATE]])</f>
        <v>2021</v>
      </c>
    </row>
    <row r="63" spans="1:16" x14ac:dyDescent="0.3">
      <c r="A63" s="1">
        <v>44558</v>
      </c>
      <c r="B63" t="s">
        <v>70</v>
      </c>
      <c r="C63">
        <v>6</v>
      </c>
      <c r="D63" t="s">
        <v>110</v>
      </c>
      <c r="E63" t="s">
        <v>111</v>
      </c>
      <c r="F63">
        <v>0</v>
      </c>
      <c r="G63" t="str">
        <f>VLOOKUP(InputData[[#This Row],[PRODUCT ID]],MasterData[],2,0)</f>
        <v>Product29</v>
      </c>
      <c r="H63" t="str">
        <f>VLOOKUP(InputData[[#This Row],[PRODUCT ID]],MasterData[],3,0)</f>
        <v>Category04</v>
      </c>
      <c r="I63" t="str">
        <f>VLOOKUP(InputData[[#This Row],[PRODUCT ID]],MasterData[],4,0)</f>
        <v>Lt</v>
      </c>
      <c r="J63" s="2">
        <f>VLOOKUP(InputData[[#This Row],[PRODUCT ID]],MasterData[],5,0)</f>
        <v>47</v>
      </c>
      <c r="K63" s="2">
        <f>VLOOKUP(InputData[[#This Row],[PRODUCT ID]],MasterData[],6,0)</f>
        <v>53.11</v>
      </c>
      <c r="L63" s="2">
        <f>InputData[[#This Row],[BUYING PRIZE]]*InputData[[#This Row],[QUANTITY]]</f>
        <v>282</v>
      </c>
      <c r="M63" s="2">
        <f>InputData[[#This Row],[SELLING PRICE]]*InputData[[#This Row],[QUANTITY]]*(1-InputData[[#This Row],[DISCOUNT %]])</f>
        <v>318.65999999999997</v>
      </c>
      <c r="N63">
        <f>DAY(InputData[[#This Row],[DATE]])</f>
        <v>28</v>
      </c>
      <c r="O63" t="str">
        <f>TEXT(InputData[[#This Row],[DATE]],"mmm")</f>
        <v>Dec</v>
      </c>
      <c r="P63">
        <f>YEAR(InputData[[#This Row],[DATE]])</f>
        <v>2021</v>
      </c>
    </row>
    <row r="64" spans="1:16" x14ac:dyDescent="0.3">
      <c r="A64" s="1">
        <v>44563</v>
      </c>
      <c r="B64" t="s">
        <v>29</v>
      </c>
      <c r="C64">
        <v>7</v>
      </c>
      <c r="D64" t="s">
        <v>110</v>
      </c>
      <c r="E64" t="s">
        <v>111</v>
      </c>
      <c r="F64">
        <v>0</v>
      </c>
      <c r="G64" t="str">
        <f>VLOOKUP(InputData[[#This Row],[PRODUCT ID]],MasterData[],2,0)</f>
        <v>Product10</v>
      </c>
      <c r="H64" t="str">
        <f>VLOOKUP(InputData[[#This Row],[PRODUCT ID]],MasterData[],3,0)</f>
        <v>Category02</v>
      </c>
      <c r="I64" t="str">
        <f>VLOOKUP(InputData[[#This Row],[PRODUCT ID]],MasterData[],4,0)</f>
        <v>Ft</v>
      </c>
      <c r="J64" s="2">
        <f>VLOOKUP(InputData[[#This Row],[PRODUCT ID]],MasterData[],5,0)</f>
        <v>148</v>
      </c>
      <c r="K64" s="2">
        <f>VLOOKUP(InputData[[#This Row],[PRODUCT ID]],MasterData[],6,0)</f>
        <v>164.28</v>
      </c>
      <c r="L64" s="2">
        <f>InputData[[#This Row],[BUYING PRIZE]]*InputData[[#This Row],[QUANTITY]]</f>
        <v>1036</v>
      </c>
      <c r="M64" s="2">
        <f>InputData[[#This Row],[SELLING PRICE]]*InputData[[#This Row],[QUANTITY]]*(1-InputData[[#This Row],[DISCOUNT %]])</f>
        <v>1149.96</v>
      </c>
      <c r="N64">
        <f>DAY(InputData[[#This Row],[DATE]])</f>
        <v>2</v>
      </c>
      <c r="O64" t="str">
        <f>TEXT(InputData[[#This Row],[DATE]],"mmm")</f>
        <v>Jan</v>
      </c>
      <c r="P64">
        <f>YEAR(InputData[[#This Row],[DATE]])</f>
        <v>2022</v>
      </c>
    </row>
    <row r="65" spans="1:16" x14ac:dyDescent="0.3">
      <c r="A65" s="1">
        <v>44563</v>
      </c>
      <c r="B65" t="s">
        <v>78</v>
      </c>
      <c r="C65">
        <v>1</v>
      </c>
      <c r="D65" t="s">
        <v>110</v>
      </c>
      <c r="E65" t="s">
        <v>111</v>
      </c>
      <c r="F65">
        <v>0</v>
      </c>
      <c r="G65" t="str">
        <f>VLOOKUP(InputData[[#This Row],[PRODUCT ID]],MasterData[],2,0)</f>
        <v>Product33</v>
      </c>
      <c r="H65" t="str">
        <f>VLOOKUP(InputData[[#This Row],[PRODUCT ID]],MasterData[],3,0)</f>
        <v>Category04</v>
      </c>
      <c r="I65" t="str">
        <f>VLOOKUP(InputData[[#This Row],[PRODUCT ID]],MasterData[],4,0)</f>
        <v>Kg</v>
      </c>
      <c r="J65" s="2">
        <f>VLOOKUP(InputData[[#This Row],[PRODUCT ID]],MasterData[],5,0)</f>
        <v>95</v>
      </c>
      <c r="K65" s="2">
        <f>VLOOKUP(InputData[[#This Row],[PRODUCT ID]],MasterData[],6,0)</f>
        <v>119.7</v>
      </c>
      <c r="L65" s="2">
        <f>InputData[[#This Row],[BUYING PRIZE]]*InputData[[#This Row],[QUANTITY]]</f>
        <v>95</v>
      </c>
      <c r="M65" s="2">
        <f>InputData[[#This Row],[SELLING PRICE]]*InputData[[#This Row],[QUANTITY]]*(1-InputData[[#This Row],[DISCOUNT %]])</f>
        <v>119.7</v>
      </c>
      <c r="N65">
        <f>DAY(InputData[[#This Row],[DATE]])</f>
        <v>2</v>
      </c>
      <c r="O65" t="str">
        <f>TEXT(InputData[[#This Row],[DATE]],"mmm")</f>
        <v>Jan</v>
      </c>
      <c r="P65">
        <f>YEAR(InputData[[#This Row],[DATE]])</f>
        <v>2022</v>
      </c>
    </row>
    <row r="66" spans="1:16" x14ac:dyDescent="0.3">
      <c r="A66" s="1">
        <v>44564</v>
      </c>
      <c r="B66" t="s">
        <v>99</v>
      </c>
      <c r="C66">
        <v>9</v>
      </c>
      <c r="D66" t="s">
        <v>110</v>
      </c>
      <c r="E66" t="s">
        <v>111</v>
      </c>
      <c r="F66">
        <v>0</v>
      </c>
      <c r="G66" t="str">
        <f>VLOOKUP(InputData[[#This Row],[PRODUCT ID]],MasterData[],2,0)</f>
        <v>Product43</v>
      </c>
      <c r="H66" t="str">
        <f>VLOOKUP(InputData[[#This Row],[PRODUCT ID]],MasterData[],3,0)</f>
        <v>Category05</v>
      </c>
      <c r="I66" t="str">
        <f>VLOOKUP(InputData[[#This Row],[PRODUCT ID]],MasterData[],4,0)</f>
        <v>Kg</v>
      </c>
      <c r="J66" s="2">
        <f>VLOOKUP(InputData[[#This Row],[PRODUCT ID]],MasterData[],5,0)</f>
        <v>67</v>
      </c>
      <c r="K66" s="2">
        <f>VLOOKUP(InputData[[#This Row],[PRODUCT ID]],MasterData[],6,0)</f>
        <v>83.08</v>
      </c>
      <c r="L66" s="2">
        <f>InputData[[#This Row],[BUYING PRIZE]]*InputData[[#This Row],[QUANTITY]]</f>
        <v>603</v>
      </c>
      <c r="M66" s="2">
        <f>InputData[[#This Row],[SELLING PRICE]]*InputData[[#This Row],[QUANTITY]]*(1-InputData[[#This Row],[DISCOUNT %]])</f>
        <v>747.72</v>
      </c>
      <c r="N66">
        <f>DAY(InputData[[#This Row],[DATE]])</f>
        <v>3</v>
      </c>
      <c r="O66" t="str">
        <f>TEXT(InputData[[#This Row],[DATE]],"mmm")</f>
        <v>Jan</v>
      </c>
      <c r="P66">
        <f>YEAR(InputData[[#This Row],[DATE]])</f>
        <v>2022</v>
      </c>
    </row>
    <row r="67" spans="1:16" x14ac:dyDescent="0.3">
      <c r="A67" s="1">
        <v>44576</v>
      </c>
      <c r="B67" t="s">
        <v>55</v>
      </c>
      <c r="C67">
        <v>10</v>
      </c>
      <c r="D67" t="s">
        <v>110</v>
      </c>
      <c r="E67" t="s">
        <v>111</v>
      </c>
      <c r="F67">
        <v>0</v>
      </c>
      <c r="G67" t="str">
        <f>VLOOKUP(InputData[[#This Row],[PRODUCT ID]],MasterData[],2,0)</f>
        <v>Product22</v>
      </c>
      <c r="H67" t="str">
        <f>VLOOKUP(InputData[[#This Row],[PRODUCT ID]],MasterData[],3,0)</f>
        <v>Category03</v>
      </c>
      <c r="I67" t="str">
        <f>VLOOKUP(InputData[[#This Row],[PRODUCT ID]],MasterData[],4,0)</f>
        <v>Ft</v>
      </c>
      <c r="J67" s="2">
        <f>VLOOKUP(InputData[[#This Row],[PRODUCT ID]],MasterData[],5,0)</f>
        <v>121</v>
      </c>
      <c r="K67" s="2">
        <f>VLOOKUP(InputData[[#This Row],[PRODUCT ID]],MasterData[],6,0)</f>
        <v>141.57</v>
      </c>
      <c r="L67" s="2">
        <f>InputData[[#This Row],[BUYING PRIZE]]*InputData[[#This Row],[QUANTITY]]</f>
        <v>1210</v>
      </c>
      <c r="M67" s="2">
        <f>InputData[[#This Row],[SELLING PRICE]]*InputData[[#This Row],[QUANTITY]]*(1-InputData[[#This Row],[DISCOUNT %]])</f>
        <v>1415.6999999999998</v>
      </c>
      <c r="N67">
        <f>DAY(InputData[[#This Row],[DATE]])</f>
        <v>15</v>
      </c>
      <c r="O67" t="str">
        <f>TEXT(InputData[[#This Row],[DATE]],"mmm")</f>
        <v>Jan</v>
      </c>
      <c r="P67">
        <f>YEAR(InputData[[#This Row],[DATE]])</f>
        <v>2022</v>
      </c>
    </row>
    <row r="68" spans="1:16" x14ac:dyDescent="0.3">
      <c r="A68" s="1">
        <v>44581</v>
      </c>
      <c r="B68" t="s">
        <v>53</v>
      </c>
      <c r="C68">
        <v>2</v>
      </c>
      <c r="D68" t="s">
        <v>110</v>
      </c>
      <c r="E68" t="s">
        <v>111</v>
      </c>
      <c r="F68">
        <v>0</v>
      </c>
      <c r="G68" t="str">
        <f>VLOOKUP(InputData[[#This Row],[PRODUCT ID]],MasterData[],2,0)</f>
        <v>Product21</v>
      </c>
      <c r="H68" t="str">
        <f>VLOOKUP(InputData[[#This Row],[PRODUCT ID]],MasterData[],3,0)</f>
        <v>Category03</v>
      </c>
      <c r="I68" t="str">
        <f>VLOOKUP(InputData[[#This Row],[PRODUCT ID]],MasterData[],4,0)</f>
        <v>Ft</v>
      </c>
      <c r="J68" s="2">
        <f>VLOOKUP(InputData[[#This Row],[PRODUCT ID]],MasterData[],5,0)</f>
        <v>126</v>
      </c>
      <c r="K68" s="2">
        <f>VLOOKUP(InputData[[#This Row],[PRODUCT ID]],MasterData[],6,0)</f>
        <v>162.54</v>
      </c>
      <c r="L68" s="2">
        <f>InputData[[#This Row],[BUYING PRIZE]]*InputData[[#This Row],[QUANTITY]]</f>
        <v>252</v>
      </c>
      <c r="M68" s="2">
        <f>InputData[[#This Row],[SELLING PRICE]]*InputData[[#This Row],[QUANTITY]]*(1-InputData[[#This Row],[DISCOUNT %]])</f>
        <v>325.08</v>
      </c>
      <c r="N68">
        <f>DAY(InputData[[#This Row],[DATE]])</f>
        <v>20</v>
      </c>
      <c r="O68" t="str">
        <f>TEXT(InputData[[#This Row],[DATE]],"mmm")</f>
        <v>Jan</v>
      </c>
      <c r="P68">
        <f>YEAR(InputData[[#This Row],[DATE]])</f>
        <v>2022</v>
      </c>
    </row>
    <row r="69" spans="1:16" x14ac:dyDescent="0.3">
      <c r="A69" s="1">
        <v>44586</v>
      </c>
      <c r="B69" t="s">
        <v>44</v>
      </c>
      <c r="C69">
        <v>14</v>
      </c>
      <c r="D69" t="s">
        <v>110</v>
      </c>
      <c r="E69" t="s">
        <v>111</v>
      </c>
      <c r="F69">
        <v>0</v>
      </c>
      <c r="G69" t="str">
        <f>VLOOKUP(InputData[[#This Row],[PRODUCT ID]],MasterData[],2,0)</f>
        <v>Product17</v>
      </c>
      <c r="H69" t="str">
        <f>VLOOKUP(InputData[[#This Row],[PRODUCT ID]],MasterData[],3,0)</f>
        <v>Category02</v>
      </c>
      <c r="I69" t="str">
        <f>VLOOKUP(InputData[[#This Row],[PRODUCT ID]],MasterData[],4,0)</f>
        <v>Ft</v>
      </c>
      <c r="J69" s="2">
        <f>VLOOKUP(InputData[[#This Row],[PRODUCT ID]],MasterData[],5,0)</f>
        <v>134</v>
      </c>
      <c r="K69" s="2">
        <f>VLOOKUP(InputData[[#This Row],[PRODUCT ID]],MasterData[],6,0)</f>
        <v>156.78</v>
      </c>
      <c r="L69" s="2">
        <f>InputData[[#This Row],[BUYING PRIZE]]*InputData[[#This Row],[QUANTITY]]</f>
        <v>1876</v>
      </c>
      <c r="M69" s="2">
        <f>InputData[[#This Row],[SELLING PRICE]]*InputData[[#This Row],[QUANTITY]]*(1-InputData[[#This Row],[DISCOUNT %]])</f>
        <v>2194.92</v>
      </c>
      <c r="N69">
        <f>DAY(InputData[[#This Row],[DATE]])</f>
        <v>25</v>
      </c>
      <c r="O69" t="str">
        <f>TEXT(InputData[[#This Row],[DATE]],"mmm")</f>
        <v>Jan</v>
      </c>
      <c r="P69">
        <f>YEAR(InputData[[#This Row],[DATE]])</f>
        <v>2022</v>
      </c>
    </row>
    <row r="70" spans="1:16" x14ac:dyDescent="0.3">
      <c r="A70" s="1">
        <v>44592</v>
      </c>
      <c r="B70" t="s">
        <v>95</v>
      </c>
      <c r="C70">
        <v>9</v>
      </c>
      <c r="D70" t="s">
        <v>110</v>
      </c>
      <c r="E70" t="s">
        <v>111</v>
      </c>
      <c r="F70">
        <v>0</v>
      </c>
      <c r="G70" t="str">
        <f>VLOOKUP(InputData[[#This Row],[PRODUCT ID]],MasterData[],2,0)</f>
        <v>Product41</v>
      </c>
      <c r="H70" t="str">
        <f>VLOOKUP(InputData[[#This Row],[PRODUCT ID]],MasterData[],3,0)</f>
        <v>Category05</v>
      </c>
      <c r="I70" t="str">
        <f>VLOOKUP(InputData[[#This Row],[PRODUCT ID]],MasterData[],4,0)</f>
        <v>Ft</v>
      </c>
      <c r="J70" s="2">
        <f>VLOOKUP(InputData[[#This Row],[PRODUCT ID]],MasterData[],5,0)</f>
        <v>138</v>
      </c>
      <c r="K70" s="2">
        <f>VLOOKUP(InputData[[#This Row],[PRODUCT ID]],MasterData[],6,0)</f>
        <v>173.88</v>
      </c>
      <c r="L70" s="2">
        <f>InputData[[#This Row],[BUYING PRIZE]]*InputData[[#This Row],[QUANTITY]]</f>
        <v>1242</v>
      </c>
      <c r="M70" s="2">
        <f>InputData[[#This Row],[SELLING PRICE]]*InputData[[#This Row],[QUANTITY]]*(1-InputData[[#This Row],[DISCOUNT %]])</f>
        <v>1564.92</v>
      </c>
      <c r="N70">
        <f>DAY(InputData[[#This Row],[DATE]])</f>
        <v>31</v>
      </c>
      <c r="O70" t="str">
        <f>TEXT(InputData[[#This Row],[DATE]],"mmm")</f>
        <v>Jan</v>
      </c>
      <c r="P70">
        <f>YEAR(InputData[[#This Row],[DATE]])</f>
        <v>2022</v>
      </c>
    </row>
    <row r="71" spans="1:16" x14ac:dyDescent="0.3">
      <c r="A71" s="1">
        <v>44593</v>
      </c>
      <c r="B71" t="s">
        <v>17</v>
      </c>
      <c r="C71">
        <v>9</v>
      </c>
      <c r="D71" t="s">
        <v>110</v>
      </c>
      <c r="E71" t="s">
        <v>111</v>
      </c>
      <c r="F71">
        <v>0</v>
      </c>
      <c r="G71" t="str">
        <f>VLOOKUP(InputData[[#This Row],[PRODUCT ID]],MasterData[],2,0)</f>
        <v>Product05</v>
      </c>
      <c r="H71" t="str">
        <f>VLOOKUP(InputData[[#This Row],[PRODUCT ID]],MasterData[],3,0)</f>
        <v>Category01</v>
      </c>
      <c r="I71" t="str">
        <f>VLOOKUP(InputData[[#This Row],[PRODUCT ID]],MasterData[],4,0)</f>
        <v>Ft</v>
      </c>
      <c r="J71" s="2">
        <f>VLOOKUP(InputData[[#This Row],[PRODUCT ID]],MasterData[],5,0)</f>
        <v>133</v>
      </c>
      <c r="K71" s="2">
        <f>VLOOKUP(InputData[[#This Row],[PRODUCT ID]],MasterData[],6,0)</f>
        <v>155.61000000000001</v>
      </c>
      <c r="L71" s="2">
        <f>InputData[[#This Row],[BUYING PRIZE]]*InputData[[#This Row],[QUANTITY]]</f>
        <v>1197</v>
      </c>
      <c r="M71" s="2">
        <f>InputData[[#This Row],[SELLING PRICE]]*InputData[[#This Row],[QUANTITY]]*(1-InputData[[#This Row],[DISCOUNT %]])</f>
        <v>1400.4900000000002</v>
      </c>
      <c r="N71">
        <f>DAY(InputData[[#This Row],[DATE]])</f>
        <v>1</v>
      </c>
      <c r="O71" t="str">
        <f>TEXT(InputData[[#This Row],[DATE]],"mmm")</f>
        <v>Feb</v>
      </c>
      <c r="P71">
        <f>YEAR(InputData[[#This Row],[DATE]])</f>
        <v>2022</v>
      </c>
    </row>
    <row r="72" spans="1:16" x14ac:dyDescent="0.3">
      <c r="A72" s="1">
        <v>44597</v>
      </c>
      <c r="B72" t="s">
        <v>46</v>
      </c>
      <c r="C72">
        <v>6</v>
      </c>
      <c r="D72" t="s">
        <v>110</v>
      </c>
      <c r="E72" t="s">
        <v>111</v>
      </c>
      <c r="F72">
        <v>0</v>
      </c>
      <c r="G72" t="str">
        <f>VLOOKUP(InputData[[#This Row],[PRODUCT ID]],MasterData[],2,0)</f>
        <v>Product18</v>
      </c>
      <c r="H72" t="str">
        <f>VLOOKUP(InputData[[#This Row],[PRODUCT ID]],MasterData[],3,0)</f>
        <v>Category02</v>
      </c>
      <c r="I72" t="str">
        <f>VLOOKUP(InputData[[#This Row],[PRODUCT ID]],MasterData[],4,0)</f>
        <v>No.</v>
      </c>
      <c r="J72" s="2">
        <f>VLOOKUP(InputData[[#This Row],[PRODUCT ID]],MasterData[],5,0)</f>
        <v>37</v>
      </c>
      <c r="K72" s="2">
        <f>VLOOKUP(InputData[[#This Row],[PRODUCT ID]],MasterData[],6,0)</f>
        <v>49.21</v>
      </c>
      <c r="L72" s="2">
        <f>InputData[[#This Row],[BUYING PRIZE]]*InputData[[#This Row],[QUANTITY]]</f>
        <v>222</v>
      </c>
      <c r="M72" s="2">
        <f>InputData[[#This Row],[SELLING PRICE]]*InputData[[#This Row],[QUANTITY]]*(1-InputData[[#This Row],[DISCOUNT %]])</f>
        <v>295.26</v>
      </c>
      <c r="N72">
        <f>DAY(InputData[[#This Row],[DATE]])</f>
        <v>5</v>
      </c>
      <c r="O72" t="str">
        <f>TEXT(InputData[[#This Row],[DATE]],"mmm")</f>
        <v>Feb</v>
      </c>
      <c r="P72">
        <f>YEAR(InputData[[#This Row],[DATE]])</f>
        <v>2022</v>
      </c>
    </row>
    <row r="73" spans="1:16" x14ac:dyDescent="0.3">
      <c r="A73" s="1">
        <v>44598</v>
      </c>
      <c r="B73" t="s">
        <v>10</v>
      </c>
      <c r="C73">
        <v>6</v>
      </c>
      <c r="D73" t="s">
        <v>110</v>
      </c>
      <c r="E73" t="s">
        <v>111</v>
      </c>
      <c r="F73">
        <v>0</v>
      </c>
      <c r="G73" t="str">
        <f>VLOOKUP(InputData[[#This Row],[PRODUCT ID]],MasterData[],2,0)</f>
        <v>Product02</v>
      </c>
      <c r="H73" t="str">
        <f>VLOOKUP(InputData[[#This Row],[PRODUCT ID]],MasterData[],3,0)</f>
        <v>Category01</v>
      </c>
      <c r="I73" t="str">
        <f>VLOOKUP(InputData[[#This Row],[PRODUCT ID]],MasterData[],4,0)</f>
        <v>Kg</v>
      </c>
      <c r="J73" s="2">
        <f>VLOOKUP(InputData[[#This Row],[PRODUCT ID]],MasterData[],5,0)</f>
        <v>105</v>
      </c>
      <c r="K73" s="2">
        <f>VLOOKUP(InputData[[#This Row],[PRODUCT ID]],MasterData[],6,0)</f>
        <v>142.80000000000001</v>
      </c>
      <c r="L73" s="2">
        <f>InputData[[#This Row],[BUYING PRIZE]]*InputData[[#This Row],[QUANTITY]]</f>
        <v>630</v>
      </c>
      <c r="M73" s="2">
        <f>InputData[[#This Row],[SELLING PRICE]]*InputData[[#This Row],[QUANTITY]]*(1-InputData[[#This Row],[DISCOUNT %]])</f>
        <v>856.80000000000007</v>
      </c>
      <c r="N73">
        <f>DAY(InputData[[#This Row],[DATE]])</f>
        <v>6</v>
      </c>
      <c r="O73" t="str">
        <f>TEXT(InputData[[#This Row],[DATE]],"mmm")</f>
        <v>Feb</v>
      </c>
      <c r="P73">
        <f>YEAR(InputData[[#This Row],[DATE]])</f>
        <v>2022</v>
      </c>
    </row>
    <row r="74" spans="1:16" x14ac:dyDescent="0.3">
      <c r="A74" s="1">
        <v>44604</v>
      </c>
      <c r="B74" t="s">
        <v>29</v>
      </c>
      <c r="C74">
        <v>13</v>
      </c>
      <c r="D74" t="s">
        <v>110</v>
      </c>
      <c r="E74" t="s">
        <v>111</v>
      </c>
      <c r="F74">
        <v>0</v>
      </c>
      <c r="G74" t="str">
        <f>VLOOKUP(InputData[[#This Row],[PRODUCT ID]],MasterData[],2,0)</f>
        <v>Product10</v>
      </c>
      <c r="H74" t="str">
        <f>VLOOKUP(InputData[[#This Row],[PRODUCT ID]],MasterData[],3,0)</f>
        <v>Category02</v>
      </c>
      <c r="I74" t="str">
        <f>VLOOKUP(InputData[[#This Row],[PRODUCT ID]],MasterData[],4,0)</f>
        <v>Ft</v>
      </c>
      <c r="J74" s="2">
        <f>VLOOKUP(InputData[[#This Row],[PRODUCT ID]],MasterData[],5,0)</f>
        <v>148</v>
      </c>
      <c r="K74" s="2">
        <f>VLOOKUP(InputData[[#This Row],[PRODUCT ID]],MasterData[],6,0)</f>
        <v>164.28</v>
      </c>
      <c r="L74" s="2">
        <f>InputData[[#This Row],[BUYING PRIZE]]*InputData[[#This Row],[QUANTITY]]</f>
        <v>1924</v>
      </c>
      <c r="M74" s="2">
        <f>InputData[[#This Row],[SELLING PRICE]]*InputData[[#This Row],[QUANTITY]]*(1-InputData[[#This Row],[DISCOUNT %]])</f>
        <v>2135.64</v>
      </c>
      <c r="N74">
        <f>DAY(InputData[[#This Row],[DATE]])</f>
        <v>12</v>
      </c>
      <c r="O74" t="str">
        <f>TEXT(InputData[[#This Row],[DATE]],"mmm")</f>
        <v>Feb</v>
      </c>
      <c r="P74">
        <f>YEAR(InputData[[#This Row],[DATE]])</f>
        <v>2022</v>
      </c>
    </row>
    <row r="75" spans="1:16" x14ac:dyDescent="0.3">
      <c r="A75" s="1">
        <v>44606</v>
      </c>
      <c r="B75" t="s">
        <v>68</v>
      </c>
      <c r="C75">
        <v>3</v>
      </c>
      <c r="D75" t="s">
        <v>110</v>
      </c>
      <c r="E75" t="s">
        <v>111</v>
      </c>
      <c r="F75">
        <v>0</v>
      </c>
      <c r="G75" t="str">
        <f>VLOOKUP(InputData[[#This Row],[PRODUCT ID]],MasterData[],2,0)</f>
        <v>Product28</v>
      </c>
      <c r="H75" t="str">
        <f>VLOOKUP(InputData[[#This Row],[PRODUCT ID]],MasterData[],3,0)</f>
        <v>Category04</v>
      </c>
      <c r="I75" t="str">
        <f>VLOOKUP(InputData[[#This Row],[PRODUCT ID]],MasterData[],4,0)</f>
        <v>No.</v>
      </c>
      <c r="J75" s="2">
        <f>VLOOKUP(InputData[[#This Row],[PRODUCT ID]],MasterData[],5,0)</f>
        <v>37</v>
      </c>
      <c r="K75" s="2">
        <f>VLOOKUP(InputData[[#This Row],[PRODUCT ID]],MasterData[],6,0)</f>
        <v>41.81</v>
      </c>
      <c r="L75" s="2">
        <f>InputData[[#This Row],[BUYING PRIZE]]*InputData[[#This Row],[QUANTITY]]</f>
        <v>111</v>
      </c>
      <c r="M75" s="2">
        <f>InputData[[#This Row],[SELLING PRICE]]*InputData[[#This Row],[QUANTITY]]*(1-InputData[[#This Row],[DISCOUNT %]])</f>
        <v>125.43</v>
      </c>
      <c r="N75">
        <f>DAY(InputData[[#This Row],[DATE]])</f>
        <v>14</v>
      </c>
      <c r="O75" t="str">
        <f>TEXT(InputData[[#This Row],[DATE]],"mmm")</f>
        <v>Feb</v>
      </c>
      <c r="P75">
        <f>YEAR(InputData[[#This Row],[DATE]])</f>
        <v>2022</v>
      </c>
    </row>
    <row r="76" spans="1:16" x14ac:dyDescent="0.3">
      <c r="A76" s="1">
        <v>44612</v>
      </c>
      <c r="B76" t="s">
        <v>34</v>
      </c>
      <c r="C76">
        <v>6</v>
      </c>
      <c r="D76" t="s">
        <v>110</v>
      </c>
      <c r="E76" t="s">
        <v>111</v>
      </c>
      <c r="F76">
        <v>0</v>
      </c>
      <c r="G76" t="str">
        <f>VLOOKUP(InputData[[#This Row],[PRODUCT ID]],MasterData[],2,0)</f>
        <v>Product12</v>
      </c>
      <c r="H76" t="str">
        <f>VLOOKUP(InputData[[#This Row],[PRODUCT ID]],MasterData[],3,0)</f>
        <v>Category02</v>
      </c>
      <c r="I76" t="str">
        <f>VLOOKUP(InputData[[#This Row],[PRODUCT ID]],MasterData[],4,0)</f>
        <v>Kg</v>
      </c>
      <c r="J76" s="2">
        <f>VLOOKUP(InputData[[#This Row],[PRODUCT ID]],MasterData[],5,0)</f>
        <v>73</v>
      </c>
      <c r="K76" s="2">
        <f>VLOOKUP(InputData[[#This Row],[PRODUCT ID]],MasterData[],6,0)</f>
        <v>94.17</v>
      </c>
      <c r="L76" s="2">
        <f>InputData[[#This Row],[BUYING PRIZE]]*InputData[[#This Row],[QUANTITY]]</f>
        <v>438</v>
      </c>
      <c r="M76" s="2">
        <f>InputData[[#This Row],[SELLING PRICE]]*InputData[[#This Row],[QUANTITY]]*(1-InputData[[#This Row],[DISCOUNT %]])</f>
        <v>565.02</v>
      </c>
      <c r="N76">
        <f>DAY(InputData[[#This Row],[DATE]])</f>
        <v>20</v>
      </c>
      <c r="O76" t="str">
        <f>TEXT(InputData[[#This Row],[DATE]],"mmm")</f>
        <v>Feb</v>
      </c>
      <c r="P76">
        <f>YEAR(InputData[[#This Row],[DATE]])</f>
        <v>2022</v>
      </c>
    </row>
    <row r="77" spans="1:16" x14ac:dyDescent="0.3">
      <c r="A77" s="1">
        <v>44619</v>
      </c>
      <c r="B77" t="s">
        <v>34</v>
      </c>
      <c r="C77">
        <v>7</v>
      </c>
      <c r="D77" t="s">
        <v>110</v>
      </c>
      <c r="E77" t="s">
        <v>111</v>
      </c>
      <c r="F77">
        <v>0</v>
      </c>
      <c r="G77" t="str">
        <f>VLOOKUP(InputData[[#This Row],[PRODUCT ID]],MasterData[],2,0)</f>
        <v>Product12</v>
      </c>
      <c r="H77" t="str">
        <f>VLOOKUP(InputData[[#This Row],[PRODUCT ID]],MasterData[],3,0)</f>
        <v>Category02</v>
      </c>
      <c r="I77" t="str">
        <f>VLOOKUP(InputData[[#This Row],[PRODUCT ID]],MasterData[],4,0)</f>
        <v>Kg</v>
      </c>
      <c r="J77" s="2">
        <f>VLOOKUP(InputData[[#This Row],[PRODUCT ID]],MasterData[],5,0)</f>
        <v>73</v>
      </c>
      <c r="K77" s="2">
        <f>VLOOKUP(InputData[[#This Row],[PRODUCT ID]],MasterData[],6,0)</f>
        <v>94.17</v>
      </c>
      <c r="L77" s="2">
        <f>InputData[[#This Row],[BUYING PRIZE]]*InputData[[#This Row],[QUANTITY]]</f>
        <v>511</v>
      </c>
      <c r="M77" s="2">
        <f>InputData[[#This Row],[SELLING PRICE]]*InputData[[#This Row],[QUANTITY]]*(1-InputData[[#This Row],[DISCOUNT %]])</f>
        <v>659.19</v>
      </c>
      <c r="N77">
        <f>DAY(InputData[[#This Row],[DATE]])</f>
        <v>27</v>
      </c>
      <c r="O77" t="str">
        <f>TEXT(InputData[[#This Row],[DATE]],"mmm")</f>
        <v>Feb</v>
      </c>
      <c r="P77">
        <f>YEAR(InputData[[#This Row],[DATE]])</f>
        <v>2022</v>
      </c>
    </row>
    <row r="78" spans="1:16" x14ac:dyDescent="0.3">
      <c r="A78" s="1">
        <v>44620</v>
      </c>
      <c r="B78" t="s">
        <v>86</v>
      </c>
      <c r="C78">
        <v>15</v>
      </c>
      <c r="D78" t="s">
        <v>110</v>
      </c>
      <c r="E78" t="s">
        <v>111</v>
      </c>
      <c r="F78">
        <v>0</v>
      </c>
      <c r="G78" t="str">
        <f>VLOOKUP(InputData[[#This Row],[PRODUCT ID]],MasterData[],2,0)</f>
        <v>Product37</v>
      </c>
      <c r="H78" t="str">
        <f>VLOOKUP(InputData[[#This Row],[PRODUCT ID]],MasterData[],3,0)</f>
        <v>Category05</v>
      </c>
      <c r="I78" t="str">
        <f>VLOOKUP(InputData[[#This Row],[PRODUCT ID]],MasterData[],4,0)</f>
        <v>Kg</v>
      </c>
      <c r="J78" s="2">
        <f>VLOOKUP(InputData[[#This Row],[PRODUCT ID]],MasterData[],5,0)</f>
        <v>67</v>
      </c>
      <c r="K78" s="2">
        <f>VLOOKUP(InputData[[#This Row],[PRODUCT ID]],MasterData[],6,0)</f>
        <v>85.76</v>
      </c>
      <c r="L78" s="2">
        <f>InputData[[#This Row],[BUYING PRIZE]]*InputData[[#This Row],[QUANTITY]]</f>
        <v>1005</v>
      </c>
      <c r="M78" s="2">
        <f>InputData[[#This Row],[SELLING PRICE]]*InputData[[#This Row],[QUANTITY]]*(1-InputData[[#This Row],[DISCOUNT %]])</f>
        <v>1286.4000000000001</v>
      </c>
      <c r="N78">
        <f>DAY(InputData[[#This Row],[DATE]])</f>
        <v>28</v>
      </c>
      <c r="O78" t="str">
        <f>TEXT(InputData[[#This Row],[DATE]],"mmm")</f>
        <v>Feb</v>
      </c>
      <c r="P78">
        <f>YEAR(InputData[[#This Row],[DATE]])</f>
        <v>2022</v>
      </c>
    </row>
    <row r="79" spans="1:16" x14ac:dyDescent="0.3">
      <c r="A79" s="1">
        <v>44626</v>
      </c>
      <c r="B79" t="s">
        <v>14</v>
      </c>
      <c r="C79">
        <v>2</v>
      </c>
      <c r="D79" t="s">
        <v>110</v>
      </c>
      <c r="E79" t="s">
        <v>111</v>
      </c>
      <c r="F79">
        <v>0</v>
      </c>
      <c r="G79" t="str">
        <f>VLOOKUP(InputData[[#This Row],[PRODUCT ID]],MasterData[],2,0)</f>
        <v>Product04</v>
      </c>
      <c r="H79" t="str">
        <f>VLOOKUP(InputData[[#This Row],[PRODUCT ID]],MasterData[],3,0)</f>
        <v>Category01</v>
      </c>
      <c r="I79" t="str">
        <f>VLOOKUP(InputData[[#This Row],[PRODUCT ID]],MasterData[],4,0)</f>
        <v>Lt</v>
      </c>
      <c r="J79" s="2">
        <f>VLOOKUP(InputData[[#This Row],[PRODUCT ID]],MasterData[],5,0)</f>
        <v>44</v>
      </c>
      <c r="K79" s="2">
        <f>VLOOKUP(InputData[[#This Row],[PRODUCT ID]],MasterData[],6,0)</f>
        <v>48.84</v>
      </c>
      <c r="L79" s="2">
        <f>InputData[[#This Row],[BUYING PRIZE]]*InputData[[#This Row],[QUANTITY]]</f>
        <v>88</v>
      </c>
      <c r="M79" s="2">
        <f>InputData[[#This Row],[SELLING PRICE]]*InputData[[#This Row],[QUANTITY]]*(1-InputData[[#This Row],[DISCOUNT %]])</f>
        <v>97.68</v>
      </c>
      <c r="N79">
        <f>DAY(InputData[[#This Row],[DATE]])</f>
        <v>6</v>
      </c>
      <c r="O79" t="str">
        <f>TEXT(InputData[[#This Row],[DATE]],"mmm")</f>
        <v>Mar</v>
      </c>
      <c r="P79">
        <f>YEAR(InputData[[#This Row],[DATE]])</f>
        <v>2022</v>
      </c>
    </row>
    <row r="80" spans="1:16" x14ac:dyDescent="0.3">
      <c r="A80" s="1">
        <v>44627</v>
      </c>
      <c r="B80" t="s">
        <v>12</v>
      </c>
      <c r="C80">
        <v>1</v>
      </c>
      <c r="D80" t="s">
        <v>110</v>
      </c>
      <c r="E80" t="s">
        <v>111</v>
      </c>
      <c r="F80">
        <v>0</v>
      </c>
      <c r="G80" t="str">
        <f>VLOOKUP(InputData[[#This Row],[PRODUCT ID]],MasterData[],2,0)</f>
        <v>Product03</v>
      </c>
      <c r="H80" t="str">
        <f>VLOOKUP(InputData[[#This Row],[PRODUCT ID]],MasterData[],3,0)</f>
        <v>Category01</v>
      </c>
      <c r="I80" t="str">
        <f>VLOOKUP(InputData[[#This Row],[PRODUCT ID]],MasterData[],4,0)</f>
        <v>Kg</v>
      </c>
      <c r="J80" s="2">
        <f>VLOOKUP(InputData[[#This Row],[PRODUCT ID]],MasterData[],5,0)</f>
        <v>71</v>
      </c>
      <c r="K80" s="2">
        <f>VLOOKUP(InputData[[#This Row],[PRODUCT ID]],MasterData[],6,0)</f>
        <v>80.94</v>
      </c>
      <c r="L80" s="2">
        <f>InputData[[#This Row],[BUYING PRIZE]]*InputData[[#This Row],[QUANTITY]]</f>
        <v>71</v>
      </c>
      <c r="M80" s="2">
        <f>InputData[[#This Row],[SELLING PRICE]]*InputData[[#This Row],[QUANTITY]]*(1-InputData[[#This Row],[DISCOUNT %]])</f>
        <v>80.94</v>
      </c>
      <c r="N80">
        <f>DAY(InputData[[#This Row],[DATE]])</f>
        <v>7</v>
      </c>
      <c r="O80" t="str">
        <f>TEXT(InputData[[#This Row],[DATE]],"mmm")</f>
        <v>Mar</v>
      </c>
      <c r="P80">
        <f>YEAR(InputData[[#This Row],[DATE]])</f>
        <v>2022</v>
      </c>
    </row>
    <row r="81" spans="1:16" x14ac:dyDescent="0.3">
      <c r="A81" s="1">
        <v>44634</v>
      </c>
      <c r="B81" t="s">
        <v>42</v>
      </c>
      <c r="C81">
        <v>2</v>
      </c>
      <c r="D81" t="s">
        <v>110</v>
      </c>
      <c r="E81" t="s">
        <v>111</v>
      </c>
      <c r="F81">
        <v>0</v>
      </c>
      <c r="G81" t="str">
        <f>VLOOKUP(InputData[[#This Row],[PRODUCT ID]],MasterData[],2,0)</f>
        <v>Product16</v>
      </c>
      <c r="H81" t="str">
        <f>VLOOKUP(InputData[[#This Row],[PRODUCT ID]],MasterData[],3,0)</f>
        <v>Category02</v>
      </c>
      <c r="I81" t="str">
        <f>VLOOKUP(InputData[[#This Row],[PRODUCT ID]],MasterData[],4,0)</f>
        <v>No.</v>
      </c>
      <c r="J81" s="2">
        <f>VLOOKUP(InputData[[#This Row],[PRODUCT ID]],MasterData[],5,0)</f>
        <v>13</v>
      </c>
      <c r="K81" s="2">
        <f>VLOOKUP(InputData[[#This Row],[PRODUCT ID]],MasterData[],6,0)</f>
        <v>16.64</v>
      </c>
      <c r="L81" s="2">
        <f>InputData[[#This Row],[BUYING PRIZE]]*InputData[[#This Row],[QUANTITY]]</f>
        <v>26</v>
      </c>
      <c r="M81" s="2">
        <f>InputData[[#This Row],[SELLING PRICE]]*InputData[[#This Row],[QUANTITY]]*(1-InputData[[#This Row],[DISCOUNT %]])</f>
        <v>33.28</v>
      </c>
      <c r="N81">
        <f>DAY(InputData[[#This Row],[DATE]])</f>
        <v>14</v>
      </c>
      <c r="O81" t="str">
        <f>TEXT(InputData[[#This Row],[DATE]],"mmm")</f>
        <v>Mar</v>
      </c>
      <c r="P81">
        <f>YEAR(InputData[[#This Row],[DATE]])</f>
        <v>2022</v>
      </c>
    </row>
    <row r="82" spans="1:16" x14ac:dyDescent="0.3">
      <c r="A82" s="1">
        <v>44638</v>
      </c>
      <c r="B82" t="s">
        <v>66</v>
      </c>
      <c r="C82">
        <v>10</v>
      </c>
      <c r="D82" t="s">
        <v>110</v>
      </c>
      <c r="E82" t="s">
        <v>111</v>
      </c>
      <c r="F82">
        <v>0</v>
      </c>
      <c r="G82" t="str">
        <f>VLOOKUP(InputData[[#This Row],[PRODUCT ID]],MasterData[],2,0)</f>
        <v>Product27</v>
      </c>
      <c r="H82" t="str">
        <f>VLOOKUP(InputData[[#This Row],[PRODUCT ID]],MasterData[],3,0)</f>
        <v>Category04</v>
      </c>
      <c r="I82" t="str">
        <f>VLOOKUP(InputData[[#This Row],[PRODUCT ID]],MasterData[],4,0)</f>
        <v>Lt</v>
      </c>
      <c r="J82" s="2">
        <f>VLOOKUP(InputData[[#This Row],[PRODUCT ID]],MasterData[],5,0)</f>
        <v>48</v>
      </c>
      <c r="K82" s="2">
        <f>VLOOKUP(InputData[[#This Row],[PRODUCT ID]],MasterData[],6,0)</f>
        <v>57.120000000000005</v>
      </c>
      <c r="L82" s="2">
        <f>InputData[[#This Row],[BUYING PRIZE]]*InputData[[#This Row],[QUANTITY]]</f>
        <v>480</v>
      </c>
      <c r="M82" s="2">
        <f>InputData[[#This Row],[SELLING PRICE]]*InputData[[#This Row],[QUANTITY]]*(1-InputData[[#This Row],[DISCOUNT %]])</f>
        <v>571.20000000000005</v>
      </c>
      <c r="N82">
        <f>DAY(InputData[[#This Row],[DATE]])</f>
        <v>18</v>
      </c>
      <c r="O82" t="str">
        <f>TEXT(InputData[[#This Row],[DATE]],"mmm")</f>
        <v>Mar</v>
      </c>
      <c r="P82">
        <f>YEAR(InputData[[#This Row],[DATE]])</f>
        <v>2022</v>
      </c>
    </row>
    <row r="83" spans="1:16" x14ac:dyDescent="0.3">
      <c r="A83" s="1">
        <v>44643</v>
      </c>
      <c r="B83" t="s">
        <v>76</v>
      </c>
      <c r="C83">
        <v>9</v>
      </c>
      <c r="D83" t="s">
        <v>110</v>
      </c>
      <c r="E83" t="s">
        <v>111</v>
      </c>
      <c r="F83">
        <v>0</v>
      </c>
      <c r="G83" t="str">
        <f>VLOOKUP(InputData[[#This Row],[PRODUCT ID]],MasterData[],2,0)</f>
        <v>Product32</v>
      </c>
      <c r="H83" t="str">
        <f>VLOOKUP(InputData[[#This Row],[PRODUCT ID]],MasterData[],3,0)</f>
        <v>Category04</v>
      </c>
      <c r="I83" t="str">
        <f>VLOOKUP(InputData[[#This Row],[PRODUCT ID]],MasterData[],4,0)</f>
        <v>Kg</v>
      </c>
      <c r="J83" s="2">
        <f>VLOOKUP(InputData[[#This Row],[PRODUCT ID]],MasterData[],5,0)</f>
        <v>89</v>
      </c>
      <c r="K83" s="2">
        <f>VLOOKUP(InputData[[#This Row],[PRODUCT ID]],MasterData[],6,0)</f>
        <v>117.48</v>
      </c>
      <c r="L83" s="2">
        <f>InputData[[#This Row],[BUYING PRIZE]]*InputData[[#This Row],[QUANTITY]]</f>
        <v>801</v>
      </c>
      <c r="M83" s="2">
        <f>InputData[[#This Row],[SELLING PRICE]]*InputData[[#This Row],[QUANTITY]]*(1-InputData[[#This Row],[DISCOUNT %]])</f>
        <v>1057.32</v>
      </c>
      <c r="N83">
        <f>DAY(InputData[[#This Row],[DATE]])</f>
        <v>23</v>
      </c>
      <c r="O83" t="str">
        <f>TEXT(InputData[[#This Row],[DATE]],"mmm")</f>
        <v>Mar</v>
      </c>
      <c r="P83">
        <f>YEAR(InputData[[#This Row],[DATE]])</f>
        <v>2022</v>
      </c>
    </row>
    <row r="84" spans="1:16" x14ac:dyDescent="0.3">
      <c r="A84" s="1">
        <v>44653</v>
      </c>
      <c r="B84" t="s">
        <v>10</v>
      </c>
      <c r="C84">
        <v>3</v>
      </c>
      <c r="D84" t="s">
        <v>110</v>
      </c>
      <c r="E84" t="s">
        <v>111</v>
      </c>
      <c r="F84">
        <v>0</v>
      </c>
      <c r="G84" t="str">
        <f>VLOOKUP(InputData[[#This Row],[PRODUCT ID]],MasterData[],2,0)</f>
        <v>Product02</v>
      </c>
      <c r="H84" t="str">
        <f>VLOOKUP(InputData[[#This Row],[PRODUCT ID]],MasterData[],3,0)</f>
        <v>Category01</v>
      </c>
      <c r="I84" t="str">
        <f>VLOOKUP(InputData[[#This Row],[PRODUCT ID]],MasterData[],4,0)</f>
        <v>Kg</v>
      </c>
      <c r="J84" s="2">
        <f>VLOOKUP(InputData[[#This Row],[PRODUCT ID]],MasterData[],5,0)</f>
        <v>105</v>
      </c>
      <c r="K84" s="2">
        <f>VLOOKUP(InputData[[#This Row],[PRODUCT ID]],MasterData[],6,0)</f>
        <v>142.80000000000001</v>
      </c>
      <c r="L84" s="2">
        <f>InputData[[#This Row],[BUYING PRIZE]]*InputData[[#This Row],[QUANTITY]]</f>
        <v>315</v>
      </c>
      <c r="M84" s="2">
        <f>InputData[[#This Row],[SELLING PRICE]]*InputData[[#This Row],[QUANTITY]]*(1-InputData[[#This Row],[DISCOUNT %]])</f>
        <v>428.40000000000003</v>
      </c>
      <c r="N84">
        <f>DAY(InputData[[#This Row],[DATE]])</f>
        <v>2</v>
      </c>
      <c r="O84" t="str">
        <f>TEXT(InputData[[#This Row],[DATE]],"mmm")</f>
        <v>Apr</v>
      </c>
      <c r="P84">
        <f>YEAR(InputData[[#This Row],[DATE]])</f>
        <v>2022</v>
      </c>
    </row>
    <row r="85" spans="1:16" x14ac:dyDescent="0.3">
      <c r="A85" s="1">
        <v>44669</v>
      </c>
      <c r="B85" t="s">
        <v>95</v>
      </c>
      <c r="C85">
        <v>9</v>
      </c>
      <c r="D85" t="s">
        <v>110</v>
      </c>
      <c r="E85" t="s">
        <v>111</v>
      </c>
      <c r="F85">
        <v>0</v>
      </c>
      <c r="G85" t="str">
        <f>VLOOKUP(InputData[[#This Row],[PRODUCT ID]],MasterData[],2,0)</f>
        <v>Product41</v>
      </c>
      <c r="H85" t="str">
        <f>VLOOKUP(InputData[[#This Row],[PRODUCT ID]],MasterData[],3,0)</f>
        <v>Category05</v>
      </c>
      <c r="I85" t="str">
        <f>VLOOKUP(InputData[[#This Row],[PRODUCT ID]],MasterData[],4,0)</f>
        <v>Ft</v>
      </c>
      <c r="J85" s="2">
        <f>VLOOKUP(InputData[[#This Row],[PRODUCT ID]],MasterData[],5,0)</f>
        <v>138</v>
      </c>
      <c r="K85" s="2">
        <f>VLOOKUP(InputData[[#This Row],[PRODUCT ID]],MasterData[],6,0)</f>
        <v>173.88</v>
      </c>
      <c r="L85" s="2">
        <f>InputData[[#This Row],[BUYING PRIZE]]*InputData[[#This Row],[QUANTITY]]</f>
        <v>1242</v>
      </c>
      <c r="M85" s="2">
        <f>InputData[[#This Row],[SELLING PRICE]]*InputData[[#This Row],[QUANTITY]]*(1-InputData[[#This Row],[DISCOUNT %]])</f>
        <v>1564.92</v>
      </c>
      <c r="N85">
        <f>DAY(InputData[[#This Row],[DATE]])</f>
        <v>18</v>
      </c>
      <c r="O85" t="str">
        <f>TEXT(InputData[[#This Row],[DATE]],"mmm")</f>
        <v>Apr</v>
      </c>
      <c r="P85">
        <f>YEAR(InputData[[#This Row],[DATE]])</f>
        <v>2022</v>
      </c>
    </row>
    <row r="86" spans="1:16" x14ac:dyDescent="0.3">
      <c r="A86" s="1">
        <v>44672</v>
      </c>
      <c r="B86" t="s">
        <v>72</v>
      </c>
      <c r="C86">
        <v>2</v>
      </c>
      <c r="D86" t="s">
        <v>110</v>
      </c>
      <c r="E86" t="s">
        <v>111</v>
      </c>
      <c r="F86">
        <v>0</v>
      </c>
      <c r="G86" t="str">
        <f>VLOOKUP(InputData[[#This Row],[PRODUCT ID]],MasterData[],2,0)</f>
        <v>Product30</v>
      </c>
      <c r="H86" t="str">
        <f>VLOOKUP(InputData[[#This Row],[PRODUCT ID]],MasterData[],3,0)</f>
        <v>Category04</v>
      </c>
      <c r="I86" t="str">
        <f>VLOOKUP(InputData[[#This Row],[PRODUCT ID]],MasterData[],4,0)</f>
        <v>Ft</v>
      </c>
      <c r="J86" s="2">
        <f>VLOOKUP(InputData[[#This Row],[PRODUCT ID]],MasterData[],5,0)</f>
        <v>148</v>
      </c>
      <c r="K86" s="2">
        <f>VLOOKUP(InputData[[#This Row],[PRODUCT ID]],MasterData[],6,0)</f>
        <v>201.28</v>
      </c>
      <c r="L86" s="2">
        <f>InputData[[#This Row],[BUYING PRIZE]]*InputData[[#This Row],[QUANTITY]]</f>
        <v>296</v>
      </c>
      <c r="M86" s="2">
        <f>InputData[[#This Row],[SELLING PRICE]]*InputData[[#This Row],[QUANTITY]]*(1-InputData[[#This Row],[DISCOUNT %]])</f>
        <v>402.56</v>
      </c>
      <c r="N86">
        <f>DAY(InputData[[#This Row],[DATE]])</f>
        <v>21</v>
      </c>
      <c r="O86" t="str">
        <f>TEXT(InputData[[#This Row],[DATE]],"mmm")</f>
        <v>Apr</v>
      </c>
      <c r="P86">
        <f>YEAR(InputData[[#This Row],[DATE]])</f>
        <v>2022</v>
      </c>
    </row>
    <row r="87" spans="1:16" x14ac:dyDescent="0.3">
      <c r="A87" s="1">
        <v>44676</v>
      </c>
      <c r="B87" t="s">
        <v>14</v>
      </c>
      <c r="C87">
        <v>9</v>
      </c>
      <c r="D87" t="s">
        <v>110</v>
      </c>
      <c r="E87" t="s">
        <v>111</v>
      </c>
      <c r="F87">
        <v>0</v>
      </c>
      <c r="G87" t="str">
        <f>VLOOKUP(InputData[[#This Row],[PRODUCT ID]],MasterData[],2,0)</f>
        <v>Product04</v>
      </c>
      <c r="H87" t="str">
        <f>VLOOKUP(InputData[[#This Row],[PRODUCT ID]],MasterData[],3,0)</f>
        <v>Category01</v>
      </c>
      <c r="I87" t="str">
        <f>VLOOKUP(InputData[[#This Row],[PRODUCT ID]],MasterData[],4,0)</f>
        <v>Lt</v>
      </c>
      <c r="J87" s="2">
        <f>VLOOKUP(InputData[[#This Row],[PRODUCT ID]],MasterData[],5,0)</f>
        <v>44</v>
      </c>
      <c r="K87" s="2">
        <f>VLOOKUP(InputData[[#This Row],[PRODUCT ID]],MasterData[],6,0)</f>
        <v>48.84</v>
      </c>
      <c r="L87" s="2">
        <f>InputData[[#This Row],[BUYING PRIZE]]*InputData[[#This Row],[QUANTITY]]</f>
        <v>396</v>
      </c>
      <c r="M87" s="2">
        <f>InputData[[#This Row],[SELLING PRICE]]*InputData[[#This Row],[QUANTITY]]*(1-InputData[[#This Row],[DISCOUNT %]])</f>
        <v>439.56000000000006</v>
      </c>
      <c r="N87">
        <f>DAY(InputData[[#This Row],[DATE]])</f>
        <v>25</v>
      </c>
      <c r="O87" t="str">
        <f>TEXT(InputData[[#This Row],[DATE]],"mmm")</f>
        <v>Apr</v>
      </c>
      <c r="P87">
        <f>YEAR(InputData[[#This Row],[DATE]])</f>
        <v>2022</v>
      </c>
    </row>
    <row r="88" spans="1:16" x14ac:dyDescent="0.3">
      <c r="A88" s="1">
        <v>44677</v>
      </c>
      <c r="B88" t="s">
        <v>66</v>
      </c>
      <c r="C88">
        <v>2</v>
      </c>
      <c r="D88" t="s">
        <v>110</v>
      </c>
      <c r="E88" t="s">
        <v>111</v>
      </c>
      <c r="F88">
        <v>0</v>
      </c>
      <c r="G88" t="str">
        <f>VLOOKUP(InputData[[#This Row],[PRODUCT ID]],MasterData[],2,0)</f>
        <v>Product27</v>
      </c>
      <c r="H88" t="str">
        <f>VLOOKUP(InputData[[#This Row],[PRODUCT ID]],MasterData[],3,0)</f>
        <v>Category04</v>
      </c>
      <c r="I88" t="str">
        <f>VLOOKUP(InputData[[#This Row],[PRODUCT ID]],MasterData[],4,0)</f>
        <v>Lt</v>
      </c>
      <c r="J88" s="2">
        <f>VLOOKUP(InputData[[#This Row],[PRODUCT ID]],MasterData[],5,0)</f>
        <v>48</v>
      </c>
      <c r="K88" s="2">
        <f>VLOOKUP(InputData[[#This Row],[PRODUCT ID]],MasterData[],6,0)</f>
        <v>57.120000000000005</v>
      </c>
      <c r="L88" s="2">
        <f>InputData[[#This Row],[BUYING PRIZE]]*InputData[[#This Row],[QUANTITY]]</f>
        <v>96</v>
      </c>
      <c r="M88" s="2">
        <f>InputData[[#This Row],[SELLING PRICE]]*InputData[[#This Row],[QUANTITY]]*(1-InputData[[#This Row],[DISCOUNT %]])</f>
        <v>114.24000000000001</v>
      </c>
      <c r="N88">
        <f>DAY(InputData[[#This Row],[DATE]])</f>
        <v>26</v>
      </c>
      <c r="O88" t="str">
        <f>TEXT(InputData[[#This Row],[DATE]],"mmm")</f>
        <v>Apr</v>
      </c>
      <c r="P88">
        <f>YEAR(InputData[[#This Row],[DATE]])</f>
        <v>2022</v>
      </c>
    </row>
    <row r="89" spans="1:16" x14ac:dyDescent="0.3">
      <c r="A89" s="1">
        <v>44679</v>
      </c>
      <c r="B89" t="s">
        <v>38</v>
      </c>
      <c r="C89">
        <v>14</v>
      </c>
      <c r="D89" t="s">
        <v>110</v>
      </c>
      <c r="E89" t="s">
        <v>111</v>
      </c>
      <c r="F89">
        <v>0</v>
      </c>
      <c r="G89" t="str">
        <f>VLOOKUP(InputData[[#This Row],[PRODUCT ID]],MasterData[],2,0)</f>
        <v>Product14</v>
      </c>
      <c r="H89" t="str">
        <f>VLOOKUP(InputData[[#This Row],[PRODUCT ID]],MasterData[],3,0)</f>
        <v>Category02</v>
      </c>
      <c r="I89" t="str">
        <f>VLOOKUP(InputData[[#This Row],[PRODUCT ID]],MasterData[],4,0)</f>
        <v>Kg</v>
      </c>
      <c r="J89" s="2">
        <f>VLOOKUP(InputData[[#This Row],[PRODUCT ID]],MasterData[],5,0)</f>
        <v>112</v>
      </c>
      <c r="K89" s="2">
        <f>VLOOKUP(InputData[[#This Row],[PRODUCT ID]],MasterData[],6,0)</f>
        <v>146.72</v>
      </c>
      <c r="L89" s="2">
        <f>InputData[[#This Row],[BUYING PRIZE]]*InputData[[#This Row],[QUANTITY]]</f>
        <v>1568</v>
      </c>
      <c r="M89" s="2">
        <f>InputData[[#This Row],[SELLING PRICE]]*InputData[[#This Row],[QUANTITY]]*(1-InputData[[#This Row],[DISCOUNT %]])</f>
        <v>2054.08</v>
      </c>
      <c r="N89">
        <f>DAY(InputData[[#This Row],[DATE]])</f>
        <v>28</v>
      </c>
      <c r="O89" t="str">
        <f>TEXT(InputData[[#This Row],[DATE]],"mmm")</f>
        <v>Apr</v>
      </c>
      <c r="P89">
        <f>YEAR(InputData[[#This Row],[DATE]])</f>
        <v>2022</v>
      </c>
    </row>
    <row r="90" spans="1:16" x14ac:dyDescent="0.3">
      <c r="A90" s="1">
        <v>44695</v>
      </c>
      <c r="B90" t="s">
        <v>24</v>
      </c>
      <c r="C90">
        <v>14</v>
      </c>
      <c r="D90" t="s">
        <v>110</v>
      </c>
      <c r="E90" t="s">
        <v>111</v>
      </c>
      <c r="F90">
        <v>0</v>
      </c>
      <c r="G90" t="str">
        <f>VLOOKUP(InputData[[#This Row],[PRODUCT ID]],MasterData[],2,0)</f>
        <v>Product08</v>
      </c>
      <c r="H90" t="str">
        <f>VLOOKUP(InputData[[#This Row],[PRODUCT ID]],MasterData[],3,0)</f>
        <v>Category01</v>
      </c>
      <c r="I90" t="str">
        <f>VLOOKUP(InputData[[#This Row],[PRODUCT ID]],MasterData[],4,0)</f>
        <v>Kg</v>
      </c>
      <c r="J90" s="2">
        <f>VLOOKUP(InputData[[#This Row],[PRODUCT ID]],MasterData[],5,0)</f>
        <v>83</v>
      </c>
      <c r="K90" s="2">
        <f>VLOOKUP(InputData[[#This Row],[PRODUCT ID]],MasterData[],6,0)</f>
        <v>94.62</v>
      </c>
      <c r="L90" s="2">
        <f>InputData[[#This Row],[BUYING PRIZE]]*InputData[[#This Row],[QUANTITY]]</f>
        <v>1162</v>
      </c>
      <c r="M90" s="2">
        <f>InputData[[#This Row],[SELLING PRICE]]*InputData[[#This Row],[QUANTITY]]*(1-InputData[[#This Row],[DISCOUNT %]])</f>
        <v>1324.68</v>
      </c>
      <c r="N90">
        <f>DAY(InputData[[#This Row],[DATE]])</f>
        <v>14</v>
      </c>
      <c r="O90" t="str">
        <f>TEXT(InputData[[#This Row],[DATE]],"mmm")</f>
        <v>May</v>
      </c>
      <c r="P90">
        <f>YEAR(InputData[[#This Row],[DATE]])</f>
        <v>2022</v>
      </c>
    </row>
    <row r="91" spans="1:16" x14ac:dyDescent="0.3">
      <c r="A91" s="1">
        <v>44697</v>
      </c>
      <c r="B91" t="s">
        <v>29</v>
      </c>
      <c r="C91">
        <v>13</v>
      </c>
      <c r="D91" t="s">
        <v>110</v>
      </c>
      <c r="E91" t="s">
        <v>111</v>
      </c>
      <c r="F91">
        <v>0</v>
      </c>
      <c r="G91" t="str">
        <f>VLOOKUP(InputData[[#This Row],[PRODUCT ID]],MasterData[],2,0)</f>
        <v>Product10</v>
      </c>
      <c r="H91" t="str">
        <f>VLOOKUP(InputData[[#This Row],[PRODUCT ID]],MasterData[],3,0)</f>
        <v>Category02</v>
      </c>
      <c r="I91" t="str">
        <f>VLOOKUP(InputData[[#This Row],[PRODUCT ID]],MasterData[],4,0)</f>
        <v>Ft</v>
      </c>
      <c r="J91" s="2">
        <f>VLOOKUP(InputData[[#This Row],[PRODUCT ID]],MasterData[],5,0)</f>
        <v>148</v>
      </c>
      <c r="K91" s="2">
        <f>VLOOKUP(InputData[[#This Row],[PRODUCT ID]],MasterData[],6,0)</f>
        <v>164.28</v>
      </c>
      <c r="L91" s="2">
        <f>InputData[[#This Row],[BUYING PRIZE]]*InputData[[#This Row],[QUANTITY]]</f>
        <v>1924</v>
      </c>
      <c r="M91" s="2">
        <f>InputData[[#This Row],[SELLING PRICE]]*InputData[[#This Row],[QUANTITY]]*(1-InputData[[#This Row],[DISCOUNT %]])</f>
        <v>2135.64</v>
      </c>
      <c r="N91">
        <f>DAY(InputData[[#This Row],[DATE]])</f>
        <v>16</v>
      </c>
      <c r="O91" t="str">
        <f>TEXT(InputData[[#This Row],[DATE]],"mmm")</f>
        <v>May</v>
      </c>
      <c r="P91">
        <f>YEAR(InputData[[#This Row],[DATE]])</f>
        <v>2022</v>
      </c>
    </row>
    <row r="92" spans="1:16" x14ac:dyDescent="0.3">
      <c r="A92" s="1">
        <v>44698</v>
      </c>
      <c r="B92" t="s">
        <v>66</v>
      </c>
      <c r="C92">
        <v>8</v>
      </c>
      <c r="D92" t="s">
        <v>110</v>
      </c>
      <c r="E92" t="s">
        <v>111</v>
      </c>
      <c r="F92">
        <v>0</v>
      </c>
      <c r="G92" t="str">
        <f>VLOOKUP(InputData[[#This Row],[PRODUCT ID]],MasterData[],2,0)</f>
        <v>Product27</v>
      </c>
      <c r="H92" t="str">
        <f>VLOOKUP(InputData[[#This Row],[PRODUCT ID]],MasterData[],3,0)</f>
        <v>Category04</v>
      </c>
      <c r="I92" t="str">
        <f>VLOOKUP(InputData[[#This Row],[PRODUCT ID]],MasterData[],4,0)</f>
        <v>Lt</v>
      </c>
      <c r="J92" s="2">
        <f>VLOOKUP(InputData[[#This Row],[PRODUCT ID]],MasterData[],5,0)</f>
        <v>48</v>
      </c>
      <c r="K92" s="2">
        <f>VLOOKUP(InputData[[#This Row],[PRODUCT ID]],MasterData[],6,0)</f>
        <v>57.120000000000005</v>
      </c>
      <c r="L92" s="2">
        <f>InputData[[#This Row],[BUYING PRIZE]]*InputData[[#This Row],[QUANTITY]]</f>
        <v>384</v>
      </c>
      <c r="M92" s="2">
        <f>InputData[[#This Row],[SELLING PRICE]]*InputData[[#This Row],[QUANTITY]]*(1-InputData[[#This Row],[DISCOUNT %]])</f>
        <v>456.96000000000004</v>
      </c>
      <c r="N92">
        <f>DAY(InputData[[#This Row],[DATE]])</f>
        <v>17</v>
      </c>
      <c r="O92" t="str">
        <f>TEXT(InputData[[#This Row],[DATE]],"mmm")</f>
        <v>May</v>
      </c>
      <c r="P92">
        <f>YEAR(InputData[[#This Row],[DATE]])</f>
        <v>2022</v>
      </c>
    </row>
    <row r="93" spans="1:16" x14ac:dyDescent="0.3">
      <c r="A93" s="1">
        <v>44709</v>
      </c>
      <c r="B93" t="s">
        <v>50</v>
      </c>
      <c r="C93">
        <v>14</v>
      </c>
      <c r="D93" t="s">
        <v>110</v>
      </c>
      <c r="E93" t="s">
        <v>111</v>
      </c>
      <c r="F93">
        <v>0</v>
      </c>
      <c r="G93" t="str">
        <f>VLOOKUP(InputData[[#This Row],[PRODUCT ID]],MasterData[],2,0)</f>
        <v>Product20</v>
      </c>
      <c r="H93" t="str">
        <f>VLOOKUP(InputData[[#This Row],[PRODUCT ID]],MasterData[],3,0)</f>
        <v>Category03</v>
      </c>
      <c r="I93" t="str">
        <f>VLOOKUP(InputData[[#This Row],[PRODUCT ID]],MasterData[],4,0)</f>
        <v>Lt</v>
      </c>
      <c r="J93" s="2">
        <f>VLOOKUP(InputData[[#This Row],[PRODUCT ID]],MasterData[],5,0)</f>
        <v>61</v>
      </c>
      <c r="K93" s="2">
        <f>VLOOKUP(InputData[[#This Row],[PRODUCT ID]],MasterData[],6,0)</f>
        <v>76.25</v>
      </c>
      <c r="L93" s="2">
        <f>InputData[[#This Row],[BUYING PRIZE]]*InputData[[#This Row],[QUANTITY]]</f>
        <v>854</v>
      </c>
      <c r="M93" s="2">
        <f>InputData[[#This Row],[SELLING PRICE]]*InputData[[#This Row],[QUANTITY]]*(1-InputData[[#This Row],[DISCOUNT %]])</f>
        <v>1067.5</v>
      </c>
      <c r="N93">
        <f>DAY(InputData[[#This Row],[DATE]])</f>
        <v>28</v>
      </c>
      <c r="O93" t="str">
        <f>TEXT(InputData[[#This Row],[DATE]],"mmm")</f>
        <v>May</v>
      </c>
      <c r="P93">
        <f>YEAR(InputData[[#This Row],[DATE]])</f>
        <v>2022</v>
      </c>
    </row>
    <row r="94" spans="1:16" x14ac:dyDescent="0.3">
      <c r="A94" s="1">
        <v>44725</v>
      </c>
      <c r="B94" t="s">
        <v>63</v>
      </c>
      <c r="C94">
        <v>6</v>
      </c>
      <c r="D94" t="s">
        <v>110</v>
      </c>
      <c r="E94" t="s">
        <v>111</v>
      </c>
      <c r="F94">
        <v>0</v>
      </c>
      <c r="G94" t="str">
        <f>VLOOKUP(InputData[[#This Row],[PRODUCT ID]],MasterData[],2,0)</f>
        <v>Product26</v>
      </c>
      <c r="H94" t="str">
        <f>VLOOKUP(InputData[[#This Row],[PRODUCT ID]],MasterData[],3,0)</f>
        <v>Category04</v>
      </c>
      <c r="I94" t="str">
        <f>VLOOKUP(InputData[[#This Row],[PRODUCT ID]],MasterData[],4,0)</f>
        <v>No.</v>
      </c>
      <c r="J94" s="2">
        <f>VLOOKUP(InputData[[#This Row],[PRODUCT ID]],MasterData[],5,0)</f>
        <v>18</v>
      </c>
      <c r="K94" s="2">
        <f>VLOOKUP(InputData[[#This Row],[PRODUCT ID]],MasterData[],6,0)</f>
        <v>24.66</v>
      </c>
      <c r="L94" s="2">
        <f>InputData[[#This Row],[BUYING PRIZE]]*InputData[[#This Row],[QUANTITY]]</f>
        <v>108</v>
      </c>
      <c r="M94" s="2">
        <f>InputData[[#This Row],[SELLING PRICE]]*InputData[[#This Row],[QUANTITY]]*(1-InputData[[#This Row],[DISCOUNT %]])</f>
        <v>147.96</v>
      </c>
      <c r="N94">
        <f>DAY(InputData[[#This Row],[DATE]])</f>
        <v>13</v>
      </c>
      <c r="O94" t="str">
        <f>TEXT(InputData[[#This Row],[DATE]],"mmm")</f>
        <v>Jun</v>
      </c>
      <c r="P94">
        <f>YEAR(InputData[[#This Row],[DATE]])</f>
        <v>2022</v>
      </c>
    </row>
    <row r="95" spans="1:16" x14ac:dyDescent="0.3">
      <c r="A95" s="1">
        <v>44731</v>
      </c>
      <c r="B95" t="s">
        <v>10</v>
      </c>
      <c r="C95">
        <v>8</v>
      </c>
      <c r="D95" t="s">
        <v>110</v>
      </c>
      <c r="E95" t="s">
        <v>111</v>
      </c>
      <c r="F95">
        <v>0</v>
      </c>
      <c r="G95" t="str">
        <f>VLOOKUP(InputData[[#This Row],[PRODUCT ID]],MasterData[],2,0)</f>
        <v>Product02</v>
      </c>
      <c r="H95" t="str">
        <f>VLOOKUP(InputData[[#This Row],[PRODUCT ID]],MasterData[],3,0)</f>
        <v>Category01</v>
      </c>
      <c r="I95" t="str">
        <f>VLOOKUP(InputData[[#This Row],[PRODUCT ID]],MasterData[],4,0)</f>
        <v>Kg</v>
      </c>
      <c r="J95" s="2">
        <f>VLOOKUP(InputData[[#This Row],[PRODUCT ID]],MasterData[],5,0)</f>
        <v>105</v>
      </c>
      <c r="K95" s="2">
        <f>VLOOKUP(InputData[[#This Row],[PRODUCT ID]],MasterData[],6,0)</f>
        <v>142.80000000000001</v>
      </c>
      <c r="L95" s="2">
        <f>InputData[[#This Row],[BUYING PRIZE]]*InputData[[#This Row],[QUANTITY]]</f>
        <v>840</v>
      </c>
      <c r="M95" s="2">
        <f>InputData[[#This Row],[SELLING PRICE]]*InputData[[#This Row],[QUANTITY]]*(1-InputData[[#This Row],[DISCOUNT %]])</f>
        <v>1142.4000000000001</v>
      </c>
      <c r="N95">
        <f>DAY(InputData[[#This Row],[DATE]])</f>
        <v>19</v>
      </c>
      <c r="O95" t="str">
        <f>TEXT(InputData[[#This Row],[DATE]],"mmm")</f>
        <v>Jun</v>
      </c>
      <c r="P95">
        <f>YEAR(InputData[[#This Row],[DATE]])</f>
        <v>2022</v>
      </c>
    </row>
    <row r="96" spans="1:16" x14ac:dyDescent="0.3">
      <c r="A96" s="1">
        <v>44733</v>
      </c>
      <c r="B96" t="s">
        <v>44</v>
      </c>
      <c r="C96">
        <v>14</v>
      </c>
      <c r="D96" t="s">
        <v>110</v>
      </c>
      <c r="E96" t="s">
        <v>111</v>
      </c>
      <c r="F96">
        <v>0</v>
      </c>
      <c r="G96" t="str">
        <f>VLOOKUP(InputData[[#This Row],[PRODUCT ID]],MasterData[],2,0)</f>
        <v>Product17</v>
      </c>
      <c r="H96" t="str">
        <f>VLOOKUP(InputData[[#This Row],[PRODUCT ID]],MasterData[],3,0)</f>
        <v>Category02</v>
      </c>
      <c r="I96" t="str">
        <f>VLOOKUP(InputData[[#This Row],[PRODUCT ID]],MasterData[],4,0)</f>
        <v>Ft</v>
      </c>
      <c r="J96" s="2">
        <f>VLOOKUP(InputData[[#This Row],[PRODUCT ID]],MasterData[],5,0)</f>
        <v>134</v>
      </c>
      <c r="K96" s="2">
        <f>VLOOKUP(InputData[[#This Row],[PRODUCT ID]],MasterData[],6,0)</f>
        <v>156.78</v>
      </c>
      <c r="L96" s="2">
        <f>InputData[[#This Row],[BUYING PRIZE]]*InputData[[#This Row],[QUANTITY]]</f>
        <v>1876</v>
      </c>
      <c r="M96" s="2">
        <f>InputData[[#This Row],[SELLING PRICE]]*InputData[[#This Row],[QUANTITY]]*(1-InputData[[#This Row],[DISCOUNT %]])</f>
        <v>2194.92</v>
      </c>
      <c r="N96">
        <f>DAY(InputData[[#This Row],[DATE]])</f>
        <v>21</v>
      </c>
      <c r="O96" t="str">
        <f>TEXT(InputData[[#This Row],[DATE]],"mmm")</f>
        <v>Jun</v>
      </c>
      <c r="P96">
        <f>YEAR(InputData[[#This Row],[DATE]])</f>
        <v>2022</v>
      </c>
    </row>
    <row r="97" spans="1:16" x14ac:dyDescent="0.3">
      <c r="A97" s="1">
        <v>44734</v>
      </c>
      <c r="B97" t="s">
        <v>6</v>
      </c>
      <c r="C97">
        <v>4</v>
      </c>
      <c r="D97" t="s">
        <v>110</v>
      </c>
      <c r="E97" t="s">
        <v>111</v>
      </c>
      <c r="F97">
        <v>0</v>
      </c>
      <c r="G97" t="str">
        <f>VLOOKUP(InputData[[#This Row],[PRODUCT ID]],MasterData[],2,0)</f>
        <v>Product01</v>
      </c>
      <c r="H97" t="str">
        <f>VLOOKUP(InputData[[#This Row],[PRODUCT ID]],MasterData[],3,0)</f>
        <v>Category01</v>
      </c>
      <c r="I97" t="str">
        <f>VLOOKUP(InputData[[#This Row],[PRODUCT ID]],MasterData[],4,0)</f>
        <v>Kg</v>
      </c>
      <c r="J97" s="2">
        <f>VLOOKUP(InputData[[#This Row],[PRODUCT ID]],MasterData[],5,0)</f>
        <v>98</v>
      </c>
      <c r="K97" s="2">
        <f>VLOOKUP(InputData[[#This Row],[PRODUCT ID]],MasterData[],6,0)</f>
        <v>103.88</v>
      </c>
      <c r="L97" s="2">
        <f>InputData[[#This Row],[BUYING PRIZE]]*InputData[[#This Row],[QUANTITY]]</f>
        <v>392</v>
      </c>
      <c r="M97" s="2">
        <f>InputData[[#This Row],[SELLING PRICE]]*InputData[[#This Row],[QUANTITY]]*(1-InputData[[#This Row],[DISCOUNT %]])</f>
        <v>415.52</v>
      </c>
      <c r="N97">
        <f>DAY(InputData[[#This Row],[DATE]])</f>
        <v>22</v>
      </c>
      <c r="O97" t="str">
        <f>TEXT(InputData[[#This Row],[DATE]],"mmm")</f>
        <v>Jun</v>
      </c>
      <c r="P97">
        <f>YEAR(InputData[[#This Row],[DATE]])</f>
        <v>2022</v>
      </c>
    </row>
    <row r="98" spans="1:16" x14ac:dyDescent="0.3">
      <c r="A98" s="1">
        <v>44736</v>
      </c>
      <c r="B98" t="s">
        <v>46</v>
      </c>
      <c r="C98">
        <v>7</v>
      </c>
      <c r="D98" t="s">
        <v>110</v>
      </c>
      <c r="E98" t="s">
        <v>111</v>
      </c>
      <c r="F98">
        <v>0</v>
      </c>
      <c r="G98" t="str">
        <f>VLOOKUP(InputData[[#This Row],[PRODUCT ID]],MasterData[],2,0)</f>
        <v>Product18</v>
      </c>
      <c r="H98" t="str">
        <f>VLOOKUP(InputData[[#This Row],[PRODUCT ID]],MasterData[],3,0)</f>
        <v>Category02</v>
      </c>
      <c r="I98" t="str">
        <f>VLOOKUP(InputData[[#This Row],[PRODUCT ID]],MasterData[],4,0)</f>
        <v>No.</v>
      </c>
      <c r="J98" s="2">
        <f>VLOOKUP(InputData[[#This Row],[PRODUCT ID]],MasterData[],5,0)</f>
        <v>37</v>
      </c>
      <c r="K98" s="2">
        <f>VLOOKUP(InputData[[#This Row],[PRODUCT ID]],MasterData[],6,0)</f>
        <v>49.21</v>
      </c>
      <c r="L98" s="2">
        <f>InputData[[#This Row],[BUYING PRIZE]]*InputData[[#This Row],[QUANTITY]]</f>
        <v>259</v>
      </c>
      <c r="M98" s="2">
        <f>InputData[[#This Row],[SELLING PRICE]]*InputData[[#This Row],[QUANTITY]]*(1-InputData[[#This Row],[DISCOUNT %]])</f>
        <v>344.47</v>
      </c>
      <c r="N98">
        <f>DAY(InputData[[#This Row],[DATE]])</f>
        <v>24</v>
      </c>
      <c r="O98" t="str">
        <f>TEXT(InputData[[#This Row],[DATE]],"mmm")</f>
        <v>Jun</v>
      </c>
      <c r="P98">
        <f>YEAR(InputData[[#This Row],[DATE]])</f>
        <v>2022</v>
      </c>
    </row>
    <row r="99" spans="1:16" x14ac:dyDescent="0.3">
      <c r="A99" s="1">
        <v>44738</v>
      </c>
      <c r="B99" t="s">
        <v>80</v>
      </c>
      <c r="C99">
        <v>4</v>
      </c>
      <c r="D99" t="s">
        <v>110</v>
      </c>
      <c r="E99" t="s">
        <v>111</v>
      </c>
      <c r="F99">
        <v>0</v>
      </c>
      <c r="G99" t="str">
        <f>VLOOKUP(InputData[[#This Row],[PRODUCT ID]],MasterData[],2,0)</f>
        <v>Product34</v>
      </c>
      <c r="H99" t="str">
        <f>VLOOKUP(InputData[[#This Row],[PRODUCT ID]],MasterData[],3,0)</f>
        <v>Category04</v>
      </c>
      <c r="I99" t="str">
        <f>VLOOKUP(InputData[[#This Row],[PRODUCT ID]],MasterData[],4,0)</f>
        <v>Lt</v>
      </c>
      <c r="J99" s="2">
        <f>VLOOKUP(InputData[[#This Row],[PRODUCT ID]],MasterData[],5,0)</f>
        <v>55</v>
      </c>
      <c r="K99" s="2">
        <f>VLOOKUP(InputData[[#This Row],[PRODUCT ID]],MasterData[],6,0)</f>
        <v>58.3</v>
      </c>
      <c r="L99" s="2">
        <f>InputData[[#This Row],[BUYING PRIZE]]*InputData[[#This Row],[QUANTITY]]</f>
        <v>220</v>
      </c>
      <c r="M99" s="2">
        <f>InputData[[#This Row],[SELLING PRICE]]*InputData[[#This Row],[QUANTITY]]*(1-InputData[[#This Row],[DISCOUNT %]])</f>
        <v>233.2</v>
      </c>
      <c r="N99">
        <f>DAY(InputData[[#This Row],[DATE]])</f>
        <v>26</v>
      </c>
      <c r="O99" t="str">
        <f>TEXT(InputData[[#This Row],[DATE]],"mmm")</f>
        <v>Jun</v>
      </c>
      <c r="P99">
        <f>YEAR(InputData[[#This Row],[DATE]])</f>
        <v>2022</v>
      </c>
    </row>
    <row r="100" spans="1:16" x14ac:dyDescent="0.3">
      <c r="A100" s="1">
        <v>44745</v>
      </c>
      <c r="B100" t="s">
        <v>78</v>
      </c>
      <c r="C100">
        <v>15</v>
      </c>
      <c r="D100" t="s">
        <v>110</v>
      </c>
      <c r="E100" t="s">
        <v>111</v>
      </c>
      <c r="F100">
        <v>0</v>
      </c>
      <c r="G100" t="str">
        <f>VLOOKUP(InputData[[#This Row],[PRODUCT ID]],MasterData[],2,0)</f>
        <v>Product33</v>
      </c>
      <c r="H100" t="str">
        <f>VLOOKUP(InputData[[#This Row],[PRODUCT ID]],MasterData[],3,0)</f>
        <v>Category04</v>
      </c>
      <c r="I100" t="str">
        <f>VLOOKUP(InputData[[#This Row],[PRODUCT ID]],MasterData[],4,0)</f>
        <v>Kg</v>
      </c>
      <c r="J100" s="2">
        <f>VLOOKUP(InputData[[#This Row],[PRODUCT ID]],MasterData[],5,0)</f>
        <v>95</v>
      </c>
      <c r="K100" s="2">
        <f>VLOOKUP(InputData[[#This Row],[PRODUCT ID]],MasterData[],6,0)</f>
        <v>119.7</v>
      </c>
      <c r="L100" s="2">
        <f>InputData[[#This Row],[BUYING PRIZE]]*InputData[[#This Row],[QUANTITY]]</f>
        <v>1425</v>
      </c>
      <c r="M100" s="2">
        <f>InputData[[#This Row],[SELLING PRICE]]*InputData[[#This Row],[QUANTITY]]*(1-InputData[[#This Row],[DISCOUNT %]])</f>
        <v>1795.5</v>
      </c>
      <c r="N100">
        <f>DAY(InputData[[#This Row],[DATE]])</f>
        <v>3</v>
      </c>
      <c r="O100" t="str">
        <f>TEXT(InputData[[#This Row],[DATE]],"mmm")</f>
        <v>Jul</v>
      </c>
      <c r="P100">
        <f>YEAR(InputData[[#This Row],[DATE]])</f>
        <v>2022</v>
      </c>
    </row>
    <row r="101" spans="1:16" x14ac:dyDescent="0.3">
      <c r="A101" s="1">
        <v>44748</v>
      </c>
      <c r="B101" t="s">
        <v>95</v>
      </c>
      <c r="C101">
        <v>2</v>
      </c>
      <c r="D101" t="s">
        <v>110</v>
      </c>
      <c r="E101" t="s">
        <v>111</v>
      </c>
      <c r="F101">
        <v>0</v>
      </c>
      <c r="G101" t="str">
        <f>VLOOKUP(InputData[[#This Row],[PRODUCT ID]],MasterData[],2,0)</f>
        <v>Product41</v>
      </c>
      <c r="H101" t="str">
        <f>VLOOKUP(InputData[[#This Row],[PRODUCT ID]],MasterData[],3,0)</f>
        <v>Category05</v>
      </c>
      <c r="I101" t="str">
        <f>VLOOKUP(InputData[[#This Row],[PRODUCT ID]],MasterData[],4,0)</f>
        <v>Ft</v>
      </c>
      <c r="J101" s="2">
        <f>VLOOKUP(InputData[[#This Row],[PRODUCT ID]],MasterData[],5,0)</f>
        <v>138</v>
      </c>
      <c r="K101" s="2">
        <f>VLOOKUP(InputData[[#This Row],[PRODUCT ID]],MasterData[],6,0)</f>
        <v>173.88</v>
      </c>
      <c r="L101" s="2">
        <f>InputData[[#This Row],[BUYING PRIZE]]*InputData[[#This Row],[QUANTITY]]</f>
        <v>276</v>
      </c>
      <c r="M101" s="2">
        <f>InputData[[#This Row],[SELLING PRICE]]*InputData[[#This Row],[QUANTITY]]*(1-InputData[[#This Row],[DISCOUNT %]])</f>
        <v>347.76</v>
      </c>
      <c r="N101">
        <f>DAY(InputData[[#This Row],[DATE]])</f>
        <v>6</v>
      </c>
      <c r="O101" t="str">
        <f>TEXT(InputData[[#This Row],[DATE]],"mmm")</f>
        <v>Jul</v>
      </c>
      <c r="P101">
        <f>YEAR(InputData[[#This Row],[DATE]])</f>
        <v>2022</v>
      </c>
    </row>
    <row r="102" spans="1:16" x14ac:dyDescent="0.3">
      <c r="A102" s="1">
        <v>44754</v>
      </c>
      <c r="B102" t="s">
        <v>68</v>
      </c>
      <c r="C102">
        <v>12</v>
      </c>
      <c r="D102" t="s">
        <v>110</v>
      </c>
      <c r="E102" t="s">
        <v>111</v>
      </c>
      <c r="F102">
        <v>0</v>
      </c>
      <c r="G102" t="str">
        <f>VLOOKUP(InputData[[#This Row],[PRODUCT ID]],MasterData[],2,0)</f>
        <v>Product28</v>
      </c>
      <c r="H102" t="str">
        <f>VLOOKUP(InputData[[#This Row],[PRODUCT ID]],MasterData[],3,0)</f>
        <v>Category04</v>
      </c>
      <c r="I102" t="str">
        <f>VLOOKUP(InputData[[#This Row],[PRODUCT ID]],MasterData[],4,0)</f>
        <v>No.</v>
      </c>
      <c r="J102" s="2">
        <f>VLOOKUP(InputData[[#This Row],[PRODUCT ID]],MasterData[],5,0)</f>
        <v>37</v>
      </c>
      <c r="K102" s="2">
        <f>VLOOKUP(InputData[[#This Row],[PRODUCT ID]],MasterData[],6,0)</f>
        <v>41.81</v>
      </c>
      <c r="L102" s="2">
        <f>InputData[[#This Row],[BUYING PRIZE]]*InputData[[#This Row],[QUANTITY]]</f>
        <v>444</v>
      </c>
      <c r="M102" s="2">
        <f>InputData[[#This Row],[SELLING PRICE]]*InputData[[#This Row],[QUANTITY]]*(1-InputData[[#This Row],[DISCOUNT %]])</f>
        <v>501.72</v>
      </c>
      <c r="N102">
        <f>DAY(InputData[[#This Row],[DATE]])</f>
        <v>12</v>
      </c>
      <c r="O102" t="str">
        <f>TEXT(InputData[[#This Row],[DATE]],"mmm")</f>
        <v>Jul</v>
      </c>
      <c r="P102">
        <f>YEAR(InputData[[#This Row],[DATE]])</f>
        <v>2022</v>
      </c>
    </row>
    <row r="103" spans="1:16" x14ac:dyDescent="0.3">
      <c r="A103" s="1">
        <v>44764</v>
      </c>
      <c r="B103" t="s">
        <v>80</v>
      </c>
      <c r="C103">
        <v>6</v>
      </c>
      <c r="D103" t="s">
        <v>110</v>
      </c>
      <c r="E103" t="s">
        <v>111</v>
      </c>
      <c r="F103">
        <v>0</v>
      </c>
      <c r="G103" t="str">
        <f>VLOOKUP(InputData[[#This Row],[PRODUCT ID]],MasterData[],2,0)</f>
        <v>Product34</v>
      </c>
      <c r="H103" t="str">
        <f>VLOOKUP(InputData[[#This Row],[PRODUCT ID]],MasterData[],3,0)</f>
        <v>Category04</v>
      </c>
      <c r="I103" t="str">
        <f>VLOOKUP(InputData[[#This Row],[PRODUCT ID]],MasterData[],4,0)</f>
        <v>Lt</v>
      </c>
      <c r="J103" s="2">
        <f>VLOOKUP(InputData[[#This Row],[PRODUCT ID]],MasterData[],5,0)</f>
        <v>55</v>
      </c>
      <c r="K103" s="2">
        <f>VLOOKUP(InputData[[#This Row],[PRODUCT ID]],MasterData[],6,0)</f>
        <v>58.3</v>
      </c>
      <c r="L103" s="2">
        <f>InputData[[#This Row],[BUYING PRIZE]]*InputData[[#This Row],[QUANTITY]]</f>
        <v>330</v>
      </c>
      <c r="M103" s="2">
        <f>InputData[[#This Row],[SELLING PRICE]]*InputData[[#This Row],[QUANTITY]]*(1-InputData[[#This Row],[DISCOUNT %]])</f>
        <v>349.79999999999995</v>
      </c>
      <c r="N103">
        <f>DAY(InputData[[#This Row],[DATE]])</f>
        <v>22</v>
      </c>
      <c r="O103" t="str">
        <f>TEXT(InputData[[#This Row],[DATE]],"mmm")</f>
        <v>Jul</v>
      </c>
      <c r="P103">
        <f>YEAR(InputData[[#This Row],[DATE]])</f>
        <v>2022</v>
      </c>
    </row>
    <row r="104" spans="1:16" x14ac:dyDescent="0.3">
      <c r="A104" s="1">
        <v>44766</v>
      </c>
      <c r="B104" t="s">
        <v>20</v>
      </c>
      <c r="C104">
        <v>14</v>
      </c>
      <c r="D104" t="s">
        <v>110</v>
      </c>
      <c r="E104" t="s">
        <v>111</v>
      </c>
      <c r="F104">
        <v>0</v>
      </c>
      <c r="G104" t="str">
        <f>VLOOKUP(InputData[[#This Row],[PRODUCT ID]],MasterData[],2,0)</f>
        <v>Product06</v>
      </c>
      <c r="H104" t="str">
        <f>VLOOKUP(InputData[[#This Row],[PRODUCT ID]],MasterData[],3,0)</f>
        <v>Category01</v>
      </c>
      <c r="I104" t="str">
        <f>VLOOKUP(InputData[[#This Row],[PRODUCT ID]],MasterData[],4,0)</f>
        <v>Kg</v>
      </c>
      <c r="J104" s="2">
        <f>VLOOKUP(InputData[[#This Row],[PRODUCT ID]],MasterData[],5,0)</f>
        <v>75</v>
      </c>
      <c r="K104" s="2">
        <f>VLOOKUP(InputData[[#This Row],[PRODUCT ID]],MasterData[],6,0)</f>
        <v>85.5</v>
      </c>
      <c r="L104" s="2">
        <f>InputData[[#This Row],[BUYING PRIZE]]*InputData[[#This Row],[QUANTITY]]</f>
        <v>1050</v>
      </c>
      <c r="M104" s="2">
        <f>InputData[[#This Row],[SELLING PRICE]]*InputData[[#This Row],[QUANTITY]]*(1-InputData[[#This Row],[DISCOUNT %]])</f>
        <v>1197</v>
      </c>
      <c r="N104">
        <f>DAY(InputData[[#This Row],[DATE]])</f>
        <v>24</v>
      </c>
      <c r="O104" t="str">
        <f>TEXT(InputData[[#This Row],[DATE]],"mmm")</f>
        <v>Jul</v>
      </c>
      <c r="P104">
        <f>YEAR(InputData[[#This Row],[DATE]])</f>
        <v>2022</v>
      </c>
    </row>
    <row r="105" spans="1:16" x14ac:dyDescent="0.3">
      <c r="A105" s="1">
        <v>44767</v>
      </c>
      <c r="B105" t="s">
        <v>101</v>
      </c>
      <c r="C105">
        <v>2</v>
      </c>
      <c r="D105" t="s">
        <v>110</v>
      </c>
      <c r="E105" t="s">
        <v>111</v>
      </c>
      <c r="F105">
        <v>0</v>
      </c>
      <c r="G105" t="str">
        <f>VLOOKUP(InputData[[#This Row],[PRODUCT ID]],MasterData[],2,0)</f>
        <v>Product44</v>
      </c>
      <c r="H105" t="str">
        <f>VLOOKUP(InputData[[#This Row],[PRODUCT ID]],MasterData[],3,0)</f>
        <v>Category05</v>
      </c>
      <c r="I105" t="str">
        <f>VLOOKUP(InputData[[#This Row],[PRODUCT ID]],MasterData[],4,0)</f>
        <v>Kg</v>
      </c>
      <c r="J105" s="2">
        <f>VLOOKUP(InputData[[#This Row],[PRODUCT ID]],MasterData[],5,0)</f>
        <v>76</v>
      </c>
      <c r="K105" s="2">
        <f>VLOOKUP(InputData[[#This Row],[PRODUCT ID]],MasterData[],6,0)</f>
        <v>82.08</v>
      </c>
      <c r="L105" s="2">
        <f>InputData[[#This Row],[BUYING PRIZE]]*InputData[[#This Row],[QUANTITY]]</f>
        <v>152</v>
      </c>
      <c r="M105" s="2">
        <f>InputData[[#This Row],[SELLING PRICE]]*InputData[[#This Row],[QUANTITY]]*(1-InputData[[#This Row],[DISCOUNT %]])</f>
        <v>164.16</v>
      </c>
      <c r="N105">
        <f>DAY(InputData[[#This Row],[DATE]])</f>
        <v>25</v>
      </c>
      <c r="O105" t="str">
        <f>TEXT(InputData[[#This Row],[DATE]],"mmm")</f>
        <v>Jul</v>
      </c>
      <c r="P105">
        <f>YEAR(InputData[[#This Row],[DATE]])</f>
        <v>2022</v>
      </c>
    </row>
    <row r="106" spans="1:16" x14ac:dyDescent="0.3">
      <c r="A106" s="1">
        <v>44767</v>
      </c>
      <c r="B106" t="s">
        <v>44</v>
      </c>
      <c r="C106">
        <v>12</v>
      </c>
      <c r="D106" t="s">
        <v>110</v>
      </c>
      <c r="E106" t="s">
        <v>111</v>
      </c>
      <c r="F106">
        <v>0</v>
      </c>
      <c r="G106" t="str">
        <f>VLOOKUP(InputData[[#This Row],[PRODUCT ID]],MasterData[],2,0)</f>
        <v>Product17</v>
      </c>
      <c r="H106" t="str">
        <f>VLOOKUP(InputData[[#This Row],[PRODUCT ID]],MasterData[],3,0)</f>
        <v>Category02</v>
      </c>
      <c r="I106" t="str">
        <f>VLOOKUP(InputData[[#This Row],[PRODUCT ID]],MasterData[],4,0)</f>
        <v>Ft</v>
      </c>
      <c r="J106" s="2">
        <f>VLOOKUP(InputData[[#This Row],[PRODUCT ID]],MasterData[],5,0)</f>
        <v>134</v>
      </c>
      <c r="K106" s="2">
        <f>VLOOKUP(InputData[[#This Row],[PRODUCT ID]],MasterData[],6,0)</f>
        <v>156.78</v>
      </c>
      <c r="L106" s="2">
        <f>InputData[[#This Row],[BUYING PRIZE]]*InputData[[#This Row],[QUANTITY]]</f>
        <v>1608</v>
      </c>
      <c r="M106" s="2">
        <f>InputData[[#This Row],[SELLING PRICE]]*InputData[[#This Row],[QUANTITY]]*(1-InputData[[#This Row],[DISCOUNT %]])</f>
        <v>1881.3600000000001</v>
      </c>
      <c r="N106">
        <f>DAY(InputData[[#This Row],[DATE]])</f>
        <v>25</v>
      </c>
      <c r="O106" t="str">
        <f>TEXT(InputData[[#This Row],[DATE]],"mmm")</f>
        <v>Jul</v>
      </c>
      <c r="P106">
        <f>YEAR(InputData[[#This Row],[DATE]])</f>
        <v>2022</v>
      </c>
    </row>
    <row r="107" spans="1:16" x14ac:dyDescent="0.3">
      <c r="A107" s="1">
        <v>44776</v>
      </c>
      <c r="B107" t="s">
        <v>34</v>
      </c>
      <c r="C107">
        <v>5</v>
      </c>
      <c r="D107" t="s">
        <v>110</v>
      </c>
      <c r="E107" t="s">
        <v>111</v>
      </c>
      <c r="F107">
        <v>0</v>
      </c>
      <c r="G107" t="str">
        <f>VLOOKUP(InputData[[#This Row],[PRODUCT ID]],MasterData[],2,0)</f>
        <v>Product12</v>
      </c>
      <c r="H107" t="str">
        <f>VLOOKUP(InputData[[#This Row],[PRODUCT ID]],MasterData[],3,0)</f>
        <v>Category02</v>
      </c>
      <c r="I107" t="str">
        <f>VLOOKUP(InputData[[#This Row],[PRODUCT ID]],MasterData[],4,0)</f>
        <v>Kg</v>
      </c>
      <c r="J107" s="2">
        <f>VLOOKUP(InputData[[#This Row],[PRODUCT ID]],MasterData[],5,0)</f>
        <v>73</v>
      </c>
      <c r="K107" s="2">
        <f>VLOOKUP(InputData[[#This Row],[PRODUCT ID]],MasterData[],6,0)</f>
        <v>94.17</v>
      </c>
      <c r="L107" s="2">
        <f>InputData[[#This Row],[BUYING PRIZE]]*InputData[[#This Row],[QUANTITY]]</f>
        <v>365</v>
      </c>
      <c r="M107" s="2">
        <f>InputData[[#This Row],[SELLING PRICE]]*InputData[[#This Row],[QUANTITY]]*(1-InputData[[#This Row],[DISCOUNT %]])</f>
        <v>470.85</v>
      </c>
      <c r="N107">
        <f>DAY(InputData[[#This Row],[DATE]])</f>
        <v>3</v>
      </c>
      <c r="O107" t="str">
        <f>TEXT(InputData[[#This Row],[DATE]],"mmm")</f>
        <v>Aug</v>
      </c>
      <c r="P107">
        <f>YEAR(InputData[[#This Row],[DATE]])</f>
        <v>2022</v>
      </c>
    </row>
    <row r="108" spans="1:16" x14ac:dyDescent="0.3">
      <c r="A108" s="1">
        <v>44781</v>
      </c>
      <c r="B108" t="s">
        <v>76</v>
      </c>
      <c r="C108">
        <v>12</v>
      </c>
      <c r="D108" t="s">
        <v>110</v>
      </c>
      <c r="E108" t="s">
        <v>111</v>
      </c>
      <c r="F108">
        <v>0</v>
      </c>
      <c r="G108" t="str">
        <f>VLOOKUP(InputData[[#This Row],[PRODUCT ID]],MasterData[],2,0)</f>
        <v>Product32</v>
      </c>
      <c r="H108" t="str">
        <f>VLOOKUP(InputData[[#This Row],[PRODUCT ID]],MasterData[],3,0)</f>
        <v>Category04</v>
      </c>
      <c r="I108" t="str">
        <f>VLOOKUP(InputData[[#This Row],[PRODUCT ID]],MasterData[],4,0)</f>
        <v>Kg</v>
      </c>
      <c r="J108" s="2">
        <f>VLOOKUP(InputData[[#This Row],[PRODUCT ID]],MasterData[],5,0)</f>
        <v>89</v>
      </c>
      <c r="K108" s="2">
        <f>VLOOKUP(InputData[[#This Row],[PRODUCT ID]],MasterData[],6,0)</f>
        <v>117.48</v>
      </c>
      <c r="L108" s="2">
        <f>InputData[[#This Row],[BUYING PRIZE]]*InputData[[#This Row],[QUANTITY]]</f>
        <v>1068</v>
      </c>
      <c r="M108" s="2">
        <f>InputData[[#This Row],[SELLING PRICE]]*InputData[[#This Row],[QUANTITY]]*(1-InputData[[#This Row],[DISCOUNT %]])</f>
        <v>1409.76</v>
      </c>
      <c r="N108">
        <f>DAY(InputData[[#This Row],[DATE]])</f>
        <v>8</v>
      </c>
      <c r="O108" t="str">
        <f>TEXT(InputData[[#This Row],[DATE]],"mmm")</f>
        <v>Aug</v>
      </c>
      <c r="P108">
        <f>YEAR(InputData[[#This Row],[DATE]])</f>
        <v>2022</v>
      </c>
    </row>
    <row r="109" spans="1:16" x14ac:dyDescent="0.3">
      <c r="A109" s="1">
        <v>44781</v>
      </c>
      <c r="B109" t="s">
        <v>53</v>
      </c>
      <c r="C109">
        <v>11</v>
      </c>
      <c r="D109" t="s">
        <v>110</v>
      </c>
      <c r="E109" t="s">
        <v>111</v>
      </c>
      <c r="F109">
        <v>0</v>
      </c>
      <c r="G109" t="str">
        <f>VLOOKUP(InputData[[#This Row],[PRODUCT ID]],MasterData[],2,0)</f>
        <v>Product21</v>
      </c>
      <c r="H109" t="str">
        <f>VLOOKUP(InputData[[#This Row],[PRODUCT ID]],MasterData[],3,0)</f>
        <v>Category03</v>
      </c>
      <c r="I109" t="str">
        <f>VLOOKUP(InputData[[#This Row],[PRODUCT ID]],MasterData[],4,0)</f>
        <v>Ft</v>
      </c>
      <c r="J109" s="2">
        <f>VLOOKUP(InputData[[#This Row],[PRODUCT ID]],MasterData[],5,0)</f>
        <v>126</v>
      </c>
      <c r="K109" s="2">
        <f>VLOOKUP(InputData[[#This Row],[PRODUCT ID]],MasterData[],6,0)</f>
        <v>162.54</v>
      </c>
      <c r="L109" s="2">
        <f>InputData[[#This Row],[BUYING PRIZE]]*InputData[[#This Row],[QUANTITY]]</f>
        <v>1386</v>
      </c>
      <c r="M109" s="2">
        <f>InputData[[#This Row],[SELLING PRICE]]*InputData[[#This Row],[QUANTITY]]*(1-InputData[[#This Row],[DISCOUNT %]])</f>
        <v>1787.9399999999998</v>
      </c>
      <c r="N109">
        <f>DAY(InputData[[#This Row],[DATE]])</f>
        <v>8</v>
      </c>
      <c r="O109" t="str">
        <f>TEXT(InputData[[#This Row],[DATE]],"mmm")</f>
        <v>Aug</v>
      </c>
      <c r="P109">
        <f>YEAR(InputData[[#This Row],[DATE]])</f>
        <v>2022</v>
      </c>
    </row>
    <row r="110" spans="1:16" x14ac:dyDescent="0.3">
      <c r="A110" s="1">
        <v>44787</v>
      </c>
      <c r="B110" t="s">
        <v>72</v>
      </c>
      <c r="C110">
        <v>14</v>
      </c>
      <c r="D110" t="s">
        <v>110</v>
      </c>
      <c r="E110" t="s">
        <v>111</v>
      </c>
      <c r="F110">
        <v>0</v>
      </c>
      <c r="G110" t="str">
        <f>VLOOKUP(InputData[[#This Row],[PRODUCT ID]],MasterData[],2,0)</f>
        <v>Product30</v>
      </c>
      <c r="H110" t="str">
        <f>VLOOKUP(InputData[[#This Row],[PRODUCT ID]],MasterData[],3,0)</f>
        <v>Category04</v>
      </c>
      <c r="I110" t="str">
        <f>VLOOKUP(InputData[[#This Row],[PRODUCT ID]],MasterData[],4,0)</f>
        <v>Ft</v>
      </c>
      <c r="J110" s="2">
        <f>VLOOKUP(InputData[[#This Row],[PRODUCT ID]],MasterData[],5,0)</f>
        <v>148</v>
      </c>
      <c r="K110" s="2">
        <f>VLOOKUP(InputData[[#This Row],[PRODUCT ID]],MasterData[],6,0)</f>
        <v>201.28</v>
      </c>
      <c r="L110" s="2">
        <f>InputData[[#This Row],[BUYING PRIZE]]*InputData[[#This Row],[QUANTITY]]</f>
        <v>2072</v>
      </c>
      <c r="M110" s="2">
        <f>InputData[[#This Row],[SELLING PRICE]]*InputData[[#This Row],[QUANTITY]]*(1-InputData[[#This Row],[DISCOUNT %]])</f>
        <v>2817.92</v>
      </c>
      <c r="N110">
        <f>DAY(InputData[[#This Row],[DATE]])</f>
        <v>14</v>
      </c>
      <c r="O110" t="str">
        <f>TEXT(InputData[[#This Row],[DATE]],"mmm")</f>
        <v>Aug</v>
      </c>
      <c r="P110">
        <f>YEAR(InputData[[#This Row],[DATE]])</f>
        <v>2022</v>
      </c>
    </row>
    <row r="111" spans="1:16" x14ac:dyDescent="0.3">
      <c r="A111" s="1">
        <v>44796</v>
      </c>
      <c r="B111" t="s">
        <v>70</v>
      </c>
      <c r="C111">
        <v>14</v>
      </c>
      <c r="D111" t="s">
        <v>110</v>
      </c>
      <c r="E111" t="s">
        <v>111</v>
      </c>
      <c r="F111">
        <v>0</v>
      </c>
      <c r="G111" t="str">
        <f>VLOOKUP(InputData[[#This Row],[PRODUCT ID]],MasterData[],2,0)</f>
        <v>Product29</v>
      </c>
      <c r="H111" t="str">
        <f>VLOOKUP(InputData[[#This Row],[PRODUCT ID]],MasterData[],3,0)</f>
        <v>Category04</v>
      </c>
      <c r="I111" t="str">
        <f>VLOOKUP(InputData[[#This Row],[PRODUCT ID]],MasterData[],4,0)</f>
        <v>Lt</v>
      </c>
      <c r="J111" s="2">
        <f>VLOOKUP(InputData[[#This Row],[PRODUCT ID]],MasterData[],5,0)</f>
        <v>47</v>
      </c>
      <c r="K111" s="2">
        <f>VLOOKUP(InputData[[#This Row],[PRODUCT ID]],MasterData[],6,0)</f>
        <v>53.11</v>
      </c>
      <c r="L111" s="2">
        <f>InputData[[#This Row],[BUYING PRIZE]]*InputData[[#This Row],[QUANTITY]]</f>
        <v>658</v>
      </c>
      <c r="M111" s="2">
        <f>InputData[[#This Row],[SELLING PRICE]]*InputData[[#This Row],[QUANTITY]]*(1-InputData[[#This Row],[DISCOUNT %]])</f>
        <v>743.54</v>
      </c>
      <c r="N111">
        <f>DAY(InputData[[#This Row],[DATE]])</f>
        <v>23</v>
      </c>
      <c r="O111" t="str">
        <f>TEXT(InputData[[#This Row],[DATE]],"mmm")</f>
        <v>Aug</v>
      </c>
      <c r="P111">
        <f>YEAR(InputData[[#This Row],[DATE]])</f>
        <v>2022</v>
      </c>
    </row>
    <row r="112" spans="1:16" x14ac:dyDescent="0.3">
      <c r="A112" s="1">
        <v>44797</v>
      </c>
      <c r="B112" t="s">
        <v>17</v>
      </c>
      <c r="C112">
        <v>5</v>
      </c>
      <c r="D112" t="s">
        <v>110</v>
      </c>
      <c r="E112" t="s">
        <v>111</v>
      </c>
      <c r="F112">
        <v>0</v>
      </c>
      <c r="G112" t="str">
        <f>VLOOKUP(InputData[[#This Row],[PRODUCT ID]],MasterData[],2,0)</f>
        <v>Product05</v>
      </c>
      <c r="H112" t="str">
        <f>VLOOKUP(InputData[[#This Row],[PRODUCT ID]],MasterData[],3,0)</f>
        <v>Category01</v>
      </c>
      <c r="I112" t="str">
        <f>VLOOKUP(InputData[[#This Row],[PRODUCT ID]],MasterData[],4,0)</f>
        <v>Ft</v>
      </c>
      <c r="J112" s="2">
        <f>VLOOKUP(InputData[[#This Row],[PRODUCT ID]],MasterData[],5,0)</f>
        <v>133</v>
      </c>
      <c r="K112" s="2">
        <f>VLOOKUP(InputData[[#This Row],[PRODUCT ID]],MasterData[],6,0)</f>
        <v>155.61000000000001</v>
      </c>
      <c r="L112" s="2">
        <f>InputData[[#This Row],[BUYING PRIZE]]*InputData[[#This Row],[QUANTITY]]</f>
        <v>665</v>
      </c>
      <c r="M112" s="2">
        <f>InputData[[#This Row],[SELLING PRICE]]*InputData[[#This Row],[QUANTITY]]*(1-InputData[[#This Row],[DISCOUNT %]])</f>
        <v>778.05000000000007</v>
      </c>
      <c r="N112">
        <f>DAY(InputData[[#This Row],[DATE]])</f>
        <v>24</v>
      </c>
      <c r="O112" t="str">
        <f>TEXT(InputData[[#This Row],[DATE]],"mmm")</f>
        <v>Aug</v>
      </c>
      <c r="P112">
        <f>YEAR(InputData[[#This Row],[DATE]])</f>
        <v>2022</v>
      </c>
    </row>
    <row r="113" spans="1:16" x14ac:dyDescent="0.3">
      <c r="A113" s="1">
        <v>44803</v>
      </c>
      <c r="B113" t="s">
        <v>99</v>
      </c>
      <c r="C113">
        <v>6</v>
      </c>
      <c r="D113" t="s">
        <v>110</v>
      </c>
      <c r="E113" t="s">
        <v>111</v>
      </c>
      <c r="F113">
        <v>0</v>
      </c>
      <c r="G113" t="str">
        <f>VLOOKUP(InputData[[#This Row],[PRODUCT ID]],MasterData[],2,0)</f>
        <v>Product43</v>
      </c>
      <c r="H113" t="str">
        <f>VLOOKUP(InputData[[#This Row],[PRODUCT ID]],MasterData[],3,0)</f>
        <v>Category05</v>
      </c>
      <c r="I113" t="str">
        <f>VLOOKUP(InputData[[#This Row],[PRODUCT ID]],MasterData[],4,0)</f>
        <v>Kg</v>
      </c>
      <c r="J113" s="2">
        <f>VLOOKUP(InputData[[#This Row],[PRODUCT ID]],MasterData[],5,0)</f>
        <v>67</v>
      </c>
      <c r="K113" s="2">
        <f>VLOOKUP(InputData[[#This Row],[PRODUCT ID]],MasterData[],6,0)</f>
        <v>83.08</v>
      </c>
      <c r="L113" s="2">
        <f>InputData[[#This Row],[BUYING PRIZE]]*InputData[[#This Row],[QUANTITY]]</f>
        <v>402</v>
      </c>
      <c r="M113" s="2">
        <f>InputData[[#This Row],[SELLING PRICE]]*InputData[[#This Row],[QUANTITY]]*(1-InputData[[#This Row],[DISCOUNT %]])</f>
        <v>498.48</v>
      </c>
      <c r="N113">
        <f>DAY(InputData[[#This Row],[DATE]])</f>
        <v>30</v>
      </c>
      <c r="O113" t="str">
        <f>TEXT(InputData[[#This Row],[DATE]],"mmm")</f>
        <v>Aug</v>
      </c>
      <c r="P113">
        <f>YEAR(InputData[[#This Row],[DATE]])</f>
        <v>2022</v>
      </c>
    </row>
    <row r="114" spans="1:16" x14ac:dyDescent="0.3">
      <c r="A114" s="1">
        <v>44803</v>
      </c>
      <c r="B114" t="s">
        <v>61</v>
      </c>
      <c r="C114">
        <v>5</v>
      </c>
      <c r="D114" t="s">
        <v>110</v>
      </c>
      <c r="E114" t="s">
        <v>111</v>
      </c>
      <c r="F114">
        <v>0</v>
      </c>
      <c r="G114" t="str">
        <f>VLOOKUP(InputData[[#This Row],[PRODUCT ID]],MasterData[],2,0)</f>
        <v>Product25</v>
      </c>
      <c r="H114" t="str">
        <f>VLOOKUP(InputData[[#This Row],[PRODUCT ID]],MasterData[],3,0)</f>
        <v>Category03</v>
      </c>
      <c r="I114" t="str">
        <f>VLOOKUP(InputData[[#This Row],[PRODUCT ID]],MasterData[],4,0)</f>
        <v>No.</v>
      </c>
      <c r="J114" s="2">
        <f>VLOOKUP(InputData[[#This Row],[PRODUCT ID]],MasterData[],5,0)</f>
        <v>7</v>
      </c>
      <c r="K114" s="2">
        <f>VLOOKUP(InputData[[#This Row],[PRODUCT ID]],MasterData[],6,0)</f>
        <v>8.33</v>
      </c>
      <c r="L114" s="2">
        <f>InputData[[#This Row],[BUYING PRIZE]]*InputData[[#This Row],[QUANTITY]]</f>
        <v>35</v>
      </c>
      <c r="M114" s="2">
        <f>InputData[[#This Row],[SELLING PRICE]]*InputData[[#This Row],[QUANTITY]]*(1-InputData[[#This Row],[DISCOUNT %]])</f>
        <v>41.65</v>
      </c>
      <c r="N114">
        <f>DAY(InputData[[#This Row],[DATE]])</f>
        <v>30</v>
      </c>
      <c r="O114" t="str">
        <f>TEXT(InputData[[#This Row],[DATE]],"mmm")</f>
        <v>Aug</v>
      </c>
      <c r="P114">
        <f>YEAR(InputData[[#This Row],[DATE]])</f>
        <v>2022</v>
      </c>
    </row>
    <row r="115" spans="1:16" x14ac:dyDescent="0.3">
      <c r="A115" s="1">
        <v>44804</v>
      </c>
      <c r="B115" t="s">
        <v>40</v>
      </c>
      <c r="C115">
        <v>13</v>
      </c>
      <c r="D115" t="s">
        <v>110</v>
      </c>
      <c r="E115" t="s">
        <v>111</v>
      </c>
      <c r="F115">
        <v>0</v>
      </c>
      <c r="G115" t="str">
        <f>VLOOKUP(InputData[[#This Row],[PRODUCT ID]],MasterData[],2,0)</f>
        <v>Product15</v>
      </c>
      <c r="H115" t="str">
        <f>VLOOKUP(InputData[[#This Row],[PRODUCT ID]],MasterData[],3,0)</f>
        <v>Category02</v>
      </c>
      <c r="I115" t="str">
        <f>VLOOKUP(InputData[[#This Row],[PRODUCT ID]],MasterData[],4,0)</f>
        <v>No.</v>
      </c>
      <c r="J115" s="2">
        <f>VLOOKUP(InputData[[#This Row],[PRODUCT ID]],MasterData[],5,0)</f>
        <v>12</v>
      </c>
      <c r="K115" s="2">
        <f>VLOOKUP(InputData[[#This Row],[PRODUCT ID]],MasterData[],6,0)</f>
        <v>15.719999999999999</v>
      </c>
      <c r="L115" s="2">
        <f>InputData[[#This Row],[BUYING PRIZE]]*InputData[[#This Row],[QUANTITY]]</f>
        <v>156</v>
      </c>
      <c r="M115" s="2">
        <f>InputData[[#This Row],[SELLING PRICE]]*InputData[[#This Row],[QUANTITY]]*(1-InputData[[#This Row],[DISCOUNT %]])</f>
        <v>204.35999999999999</v>
      </c>
      <c r="N115">
        <f>DAY(InputData[[#This Row],[DATE]])</f>
        <v>31</v>
      </c>
      <c r="O115" t="str">
        <f>TEXT(InputData[[#This Row],[DATE]],"mmm")</f>
        <v>Aug</v>
      </c>
      <c r="P115">
        <f>YEAR(InputData[[#This Row],[DATE]])</f>
        <v>2022</v>
      </c>
    </row>
    <row r="116" spans="1:16" x14ac:dyDescent="0.3">
      <c r="A116" s="1">
        <v>44808</v>
      </c>
      <c r="B116" t="s">
        <v>10</v>
      </c>
      <c r="C116">
        <v>1</v>
      </c>
      <c r="D116" t="s">
        <v>110</v>
      </c>
      <c r="E116" t="s">
        <v>111</v>
      </c>
      <c r="F116">
        <v>0</v>
      </c>
      <c r="G116" t="str">
        <f>VLOOKUP(InputData[[#This Row],[PRODUCT ID]],MasterData[],2,0)</f>
        <v>Product02</v>
      </c>
      <c r="H116" t="str">
        <f>VLOOKUP(InputData[[#This Row],[PRODUCT ID]],MasterData[],3,0)</f>
        <v>Category01</v>
      </c>
      <c r="I116" t="str">
        <f>VLOOKUP(InputData[[#This Row],[PRODUCT ID]],MasterData[],4,0)</f>
        <v>Kg</v>
      </c>
      <c r="J116" s="2">
        <f>VLOOKUP(InputData[[#This Row],[PRODUCT ID]],MasterData[],5,0)</f>
        <v>105</v>
      </c>
      <c r="K116" s="2">
        <f>VLOOKUP(InputData[[#This Row],[PRODUCT ID]],MasterData[],6,0)</f>
        <v>142.80000000000001</v>
      </c>
      <c r="L116" s="2">
        <f>InputData[[#This Row],[BUYING PRIZE]]*InputData[[#This Row],[QUANTITY]]</f>
        <v>105</v>
      </c>
      <c r="M116" s="2">
        <f>InputData[[#This Row],[SELLING PRICE]]*InputData[[#This Row],[QUANTITY]]*(1-InputData[[#This Row],[DISCOUNT %]])</f>
        <v>142.80000000000001</v>
      </c>
      <c r="N116">
        <f>DAY(InputData[[#This Row],[DATE]])</f>
        <v>4</v>
      </c>
      <c r="O116" t="str">
        <f>TEXT(InputData[[#This Row],[DATE]],"mmm")</f>
        <v>Sep</v>
      </c>
      <c r="P116">
        <f>YEAR(InputData[[#This Row],[DATE]])</f>
        <v>2022</v>
      </c>
    </row>
    <row r="117" spans="1:16" x14ac:dyDescent="0.3">
      <c r="A117" s="1">
        <v>44814</v>
      </c>
      <c r="B117" t="s">
        <v>89</v>
      </c>
      <c r="C117">
        <v>4</v>
      </c>
      <c r="D117" t="s">
        <v>110</v>
      </c>
      <c r="E117" t="s">
        <v>111</v>
      </c>
      <c r="F117">
        <v>0</v>
      </c>
      <c r="G117" t="str">
        <f>VLOOKUP(InputData[[#This Row],[PRODUCT ID]],MasterData[],2,0)</f>
        <v>Product38</v>
      </c>
      <c r="H117" t="str">
        <f>VLOOKUP(InputData[[#This Row],[PRODUCT ID]],MasterData[],3,0)</f>
        <v>Category05</v>
      </c>
      <c r="I117" t="str">
        <f>VLOOKUP(InputData[[#This Row],[PRODUCT ID]],MasterData[],4,0)</f>
        <v>Kg</v>
      </c>
      <c r="J117" s="2">
        <f>VLOOKUP(InputData[[#This Row],[PRODUCT ID]],MasterData[],5,0)</f>
        <v>72</v>
      </c>
      <c r="K117" s="2">
        <f>VLOOKUP(InputData[[#This Row],[PRODUCT ID]],MasterData[],6,0)</f>
        <v>79.92</v>
      </c>
      <c r="L117" s="2">
        <f>InputData[[#This Row],[BUYING PRIZE]]*InputData[[#This Row],[QUANTITY]]</f>
        <v>288</v>
      </c>
      <c r="M117" s="2">
        <f>InputData[[#This Row],[SELLING PRICE]]*InputData[[#This Row],[QUANTITY]]*(1-InputData[[#This Row],[DISCOUNT %]])</f>
        <v>319.68</v>
      </c>
      <c r="N117">
        <f>DAY(InputData[[#This Row],[DATE]])</f>
        <v>10</v>
      </c>
      <c r="O117" t="str">
        <f>TEXT(InputData[[#This Row],[DATE]],"mmm")</f>
        <v>Sep</v>
      </c>
      <c r="P117">
        <f>YEAR(InputData[[#This Row],[DATE]])</f>
        <v>2022</v>
      </c>
    </row>
    <row r="118" spans="1:16" x14ac:dyDescent="0.3">
      <c r="A118" s="1">
        <v>44818</v>
      </c>
      <c r="B118" t="s">
        <v>70</v>
      </c>
      <c r="C118">
        <v>3</v>
      </c>
      <c r="D118" t="s">
        <v>110</v>
      </c>
      <c r="E118" t="s">
        <v>111</v>
      </c>
      <c r="F118">
        <v>0</v>
      </c>
      <c r="G118" t="str">
        <f>VLOOKUP(InputData[[#This Row],[PRODUCT ID]],MasterData[],2,0)</f>
        <v>Product29</v>
      </c>
      <c r="H118" t="str">
        <f>VLOOKUP(InputData[[#This Row],[PRODUCT ID]],MasterData[],3,0)</f>
        <v>Category04</v>
      </c>
      <c r="I118" t="str">
        <f>VLOOKUP(InputData[[#This Row],[PRODUCT ID]],MasterData[],4,0)</f>
        <v>Lt</v>
      </c>
      <c r="J118" s="2">
        <f>VLOOKUP(InputData[[#This Row],[PRODUCT ID]],MasterData[],5,0)</f>
        <v>47</v>
      </c>
      <c r="K118" s="2">
        <f>VLOOKUP(InputData[[#This Row],[PRODUCT ID]],MasterData[],6,0)</f>
        <v>53.11</v>
      </c>
      <c r="L118" s="2">
        <f>InputData[[#This Row],[BUYING PRIZE]]*InputData[[#This Row],[QUANTITY]]</f>
        <v>141</v>
      </c>
      <c r="M118" s="2">
        <f>InputData[[#This Row],[SELLING PRICE]]*InputData[[#This Row],[QUANTITY]]*(1-InputData[[#This Row],[DISCOUNT %]])</f>
        <v>159.32999999999998</v>
      </c>
      <c r="N118">
        <f>DAY(InputData[[#This Row],[DATE]])</f>
        <v>14</v>
      </c>
      <c r="O118" t="str">
        <f>TEXT(InputData[[#This Row],[DATE]],"mmm")</f>
        <v>Sep</v>
      </c>
      <c r="P118">
        <f>YEAR(InputData[[#This Row],[DATE]])</f>
        <v>2022</v>
      </c>
    </row>
    <row r="119" spans="1:16" x14ac:dyDescent="0.3">
      <c r="A119" s="1">
        <v>44825</v>
      </c>
      <c r="B119" t="s">
        <v>63</v>
      </c>
      <c r="C119">
        <v>5</v>
      </c>
      <c r="D119" t="s">
        <v>110</v>
      </c>
      <c r="E119" t="s">
        <v>111</v>
      </c>
      <c r="F119">
        <v>0</v>
      </c>
      <c r="G119" t="str">
        <f>VLOOKUP(InputData[[#This Row],[PRODUCT ID]],MasterData[],2,0)</f>
        <v>Product26</v>
      </c>
      <c r="H119" t="str">
        <f>VLOOKUP(InputData[[#This Row],[PRODUCT ID]],MasterData[],3,0)</f>
        <v>Category04</v>
      </c>
      <c r="I119" t="str">
        <f>VLOOKUP(InputData[[#This Row],[PRODUCT ID]],MasterData[],4,0)</f>
        <v>No.</v>
      </c>
      <c r="J119" s="2">
        <f>VLOOKUP(InputData[[#This Row],[PRODUCT ID]],MasterData[],5,0)</f>
        <v>18</v>
      </c>
      <c r="K119" s="2">
        <f>VLOOKUP(InputData[[#This Row],[PRODUCT ID]],MasterData[],6,0)</f>
        <v>24.66</v>
      </c>
      <c r="L119" s="2">
        <f>InputData[[#This Row],[BUYING PRIZE]]*InputData[[#This Row],[QUANTITY]]</f>
        <v>90</v>
      </c>
      <c r="M119" s="2">
        <f>InputData[[#This Row],[SELLING PRICE]]*InputData[[#This Row],[QUANTITY]]*(1-InputData[[#This Row],[DISCOUNT %]])</f>
        <v>123.3</v>
      </c>
      <c r="N119">
        <f>DAY(InputData[[#This Row],[DATE]])</f>
        <v>21</v>
      </c>
      <c r="O119" t="str">
        <f>TEXT(InputData[[#This Row],[DATE]],"mmm")</f>
        <v>Sep</v>
      </c>
      <c r="P119">
        <f>YEAR(InputData[[#This Row],[DATE]])</f>
        <v>2022</v>
      </c>
    </row>
    <row r="120" spans="1:16" x14ac:dyDescent="0.3">
      <c r="A120" s="1">
        <v>44828</v>
      </c>
      <c r="B120" t="s">
        <v>76</v>
      </c>
      <c r="C120">
        <v>8</v>
      </c>
      <c r="D120" t="s">
        <v>110</v>
      </c>
      <c r="E120" t="s">
        <v>111</v>
      </c>
      <c r="F120">
        <v>0</v>
      </c>
      <c r="G120" t="str">
        <f>VLOOKUP(InputData[[#This Row],[PRODUCT ID]],MasterData[],2,0)</f>
        <v>Product32</v>
      </c>
      <c r="H120" t="str">
        <f>VLOOKUP(InputData[[#This Row],[PRODUCT ID]],MasterData[],3,0)</f>
        <v>Category04</v>
      </c>
      <c r="I120" t="str">
        <f>VLOOKUP(InputData[[#This Row],[PRODUCT ID]],MasterData[],4,0)</f>
        <v>Kg</v>
      </c>
      <c r="J120" s="2">
        <f>VLOOKUP(InputData[[#This Row],[PRODUCT ID]],MasterData[],5,0)</f>
        <v>89</v>
      </c>
      <c r="K120" s="2">
        <f>VLOOKUP(InputData[[#This Row],[PRODUCT ID]],MasterData[],6,0)</f>
        <v>117.48</v>
      </c>
      <c r="L120" s="2">
        <f>InputData[[#This Row],[BUYING PRIZE]]*InputData[[#This Row],[QUANTITY]]</f>
        <v>712</v>
      </c>
      <c r="M120" s="2">
        <f>InputData[[#This Row],[SELLING PRICE]]*InputData[[#This Row],[QUANTITY]]*(1-InputData[[#This Row],[DISCOUNT %]])</f>
        <v>939.84</v>
      </c>
      <c r="N120">
        <f>DAY(InputData[[#This Row],[DATE]])</f>
        <v>24</v>
      </c>
      <c r="O120" t="str">
        <f>TEXT(InputData[[#This Row],[DATE]],"mmm")</f>
        <v>Sep</v>
      </c>
      <c r="P120">
        <f>YEAR(InputData[[#This Row],[DATE]])</f>
        <v>2022</v>
      </c>
    </row>
    <row r="121" spans="1:16" x14ac:dyDescent="0.3">
      <c r="A121" s="1">
        <v>44831</v>
      </c>
      <c r="B121" t="s">
        <v>84</v>
      </c>
      <c r="C121">
        <v>4</v>
      </c>
      <c r="D121" t="s">
        <v>110</v>
      </c>
      <c r="E121" t="s">
        <v>111</v>
      </c>
      <c r="F121">
        <v>0</v>
      </c>
      <c r="G121" t="str">
        <f>VLOOKUP(InputData[[#This Row],[PRODUCT ID]],MasterData[],2,0)</f>
        <v>Product36</v>
      </c>
      <c r="H121" t="str">
        <f>VLOOKUP(InputData[[#This Row],[PRODUCT ID]],MasterData[],3,0)</f>
        <v>Category04</v>
      </c>
      <c r="I121" t="str">
        <f>VLOOKUP(InputData[[#This Row],[PRODUCT ID]],MasterData[],4,0)</f>
        <v>Kg</v>
      </c>
      <c r="J121" s="2">
        <f>VLOOKUP(InputData[[#This Row],[PRODUCT ID]],MasterData[],5,0)</f>
        <v>90</v>
      </c>
      <c r="K121" s="2">
        <f>VLOOKUP(InputData[[#This Row],[PRODUCT ID]],MasterData[],6,0)</f>
        <v>96.3</v>
      </c>
      <c r="L121" s="2">
        <f>InputData[[#This Row],[BUYING PRIZE]]*InputData[[#This Row],[QUANTITY]]</f>
        <v>360</v>
      </c>
      <c r="M121" s="2">
        <f>InputData[[#This Row],[SELLING PRICE]]*InputData[[#This Row],[QUANTITY]]*(1-InputData[[#This Row],[DISCOUNT %]])</f>
        <v>385.2</v>
      </c>
      <c r="N121">
        <f>DAY(InputData[[#This Row],[DATE]])</f>
        <v>27</v>
      </c>
      <c r="O121" t="str">
        <f>TEXT(InputData[[#This Row],[DATE]],"mmm")</f>
        <v>Sep</v>
      </c>
      <c r="P121">
        <f>YEAR(InputData[[#This Row],[DATE]])</f>
        <v>2022</v>
      </c>
    </row>
    <row r="122" spans="1:16" x14ac:dyDescent="0.3">
      <c r="A122" s="1">
        <v>44831</v>
      </c>
      <c r="B122" t="s">
        <v>101</v>
      </c>
      <c r="C122">
        <v>9</v>
      </c>
      <c r="D122" t="s">
        <v>110</v>
      </c>
      <c r="E122" t="s">
        <v>111</v>
      </c>
      <c r="F122">
        <v>0</v>
      </c>
      <c r="G122" t="str">
        <f>VLOOKUP(InputData[[#This Row],[PRODUCT ID]],MasterData[],2,0)</f>
        <v>Product44</v>
      </c>
      <c r="H122" t="str">
        <f>VLOOKUP(InputData[[#This Row],[PRODUCT ID]],MasterData[],3,0)</f>
        <v>Category05</v>
      </c>
      <c r="I122" t="str">
        <f>VLOOKUP(InputData[[#This Row],[PRODUCT ID]],MasterData[],4,0)</f>
        <v>Kg</v>
      </c>
      <c r="J122" s="2">
        <f>VLOOKUP(InputData[[#This Row],[PRODUCT ID]],MasterData[],5,0)</f>
        <v>76</v>
      </c>
      <c r="K122" s="2">
        <f>VLOOKUP(InputData[[#This Row],[PRODUCT ID]],MasterData[],6,0)</f>
        <v>82.08</v>
      </c>
      <c r="L122" s="2">
        <f>InputData[[#This Row],[BUYING PRIZE]]*InputData[[#This Row],[QUANTITY]]</f>
        <v>684</v>
      </c>
      <c r="M122" s="2">
        <f>InputData[[#This Row],[SELLING PRICE]]*InputData[[#This Row],[QUANTITY]]*(1-InputData[[#This Row],[DISCOUNT %]])</f>
        <v>738.72</v>
      </c>
      <c r="N122">
        <f>DAY(InputData[[#This Row],[DATE]])</f>
        <v>27</v>
      </c>
      <c r="O122" t="str">
        <f>TEXT(InputData[[#This Row],[DATE]],"mmm")</f>
        <v>Sep</v>
      </c>
      <c r="P122">
        <f>YEAR(InputData[[#This Row],[DATE]])</f>
        <v>2022</v>
      </c>
    </row>
    <row r="123" spans="1:16" x14ac:dyDescent="0.3">
      <c r="A123" s="1">
        <v>44837</v>
      </c>
      <c r="B123" t="s">
        <v>32</v>
      </c>
      <c r="C123">
        <v>5</v>
      </c>
      <c r="D123" t="s">
        <v>110</v>
      </c>
      <c r="E123" t="s">
        <v>111</v>
      </c>
      <c r="F123">
        <v>0</v>
      </c>
      <c r="G123" t="str">
        <f>VLOOKUP(InputData[[#This Row],[PRODUCT ID]],MasterData[],2,0)</f>
        <v>Product11</v>
      </c>
      <c r="H123" t="str">
        <f>VLOOKUP(InputData[[#This Row],[PRODUCT ID]],MasterData[],3,0)</f>
        <v>Category02</v>
      </c>
      <c r="I123" t="str">
        <f>VLOOKUP(InputData[[#This Row],[PRODUCT ID]],MasterData[],4,0)</f>
        <v>Lt</v>
      </c>
      <c r="J123" s="2">
        <f>VLOOKUP(InputData[[#This Row],[PRODUCT ID]],MasterData[],5,0)</f>
        <v>44</v>
      </c>
      <c r="K123" s="2">
        <f>VLOOKUP(InputData[[#This Row],[PRODUCT ID]],MasterData[],6,0)</f>
        <v>48.4</v>
      </c>
      <c r="L123" s="2">
        <f>InputData[[#This Row],[BUYING PRIZE]]*InputData[[#This Row],[QUANTITY]]</f>
        <v>220</v>
      </c>
      <c r="M123" s="2">
        <f>InputData[[#This Row],[SELLING PRICE]]*InputData[[#This Row],[QUANTITY]]*(1-InputData[[#This Row],[DISCOUNT %]])</f>
        <v>242</v>
      </c>
      <c r="N123">
        <f>DAY(InputData[[#This Row],[DATE]])</f>
        <v>3</v>
      </c>
      <c r="O123" t="str">
        <f>TEXT(InputData[[#This Row],[DATE]],"mmm")</f>
        <v>Oct</v>
      </c>
      <c r="P123">
        <f>YEAR(InputData[[#This Row],[DATE]])</f>
        <v>2022</v>
      </c>
    </row>
    <row r="124" spans="1:16" x14ac:dyDescent="0.3">
      <c r="A124" s="1">
        <v>44849</v>
      </c>
      <c r="B124" t="s">
        <v>40</v>
      </c>
      <c r="C124">
        <v>10</v>
      </c>
      <c r="D124" t="s">
        <v>110</v>
      </c>
      <c r="E124" t="s">
        <v>111</v>
      </c>
      <c r="F124">
        <v>0</v>
      </c>
      <c r="G124" t="str">
        <f>VLOOKUP(InputData[[#This Row],[PRODUCT ID]],MasterData[],2,0)</f>
        <v>Product15</v>
      </c>
      <c r="H124" t="str">
        <f>VLOOKUP(InputData[[#This Row],[PRODUCT ID]],MasterData[],3,0)</f>
        <v>Category02</v>
      </c>
      <c r="I124" t="str">
        <f>VLOOKUP(InputData[[#This Row],[PRODUCT ID]],MasterData[],4,0)</f>
        <v>No.</v>
      </c>
      <c r="J124" s="2">
        <f>VLOOKUP(InputData[[#This Row],[PRODUCT ID]],MasterData[],5,0)</f>
        <v>12</v>
      </c>
      <c r="K124" s="2">
        <f>VLOOKUP(InputData[[#This Row],[PRODUCT ID]],MasterData[],6,0)</f>
        <v>15.719999999999999</v>
      </c>
      <c r="L124" s="2">
        <f>InputData[[#This Row],[BUYING PRIZE]]*InputData[[#This Row],[QUANTITY]]</f>
        <v>120</v>
      </c>
      <c r="M124" s="2">
        <f>InputData[[#This Row],[SELLING PRICE]]*InputData[[#This Row],[QUANTITY]]*(1-InputData[[#This Row],[DISCOUNT %]])</f>
        <v>157.19999999999999</v>
      </c>
      <c r="N124">
        <f>DAY(InputData[[#This Row],[DATE]])</f>
        <v>15</v>
      </c>
      <c r="O124" t="str">
        <f>TEXT(InputData[[#This Row],[DATE]],"mmm")</f>
        <v>Oct</v>
      </c>
      <c r="P124">
        <f>YEAR(InputData[[#This Row],[DATE]])</f>
        <v>2022</v>
      </c>
    </row>
    <row r="125" spans="1:16" x14ac:dyDescent="0.3">
      <c r="A125" s="1">
        <v>44864</v>
      </c>
      <c r="B125" t="s">
        <v>97</v>
      </c>
      <c r="C125">
        <v>3</v>
      </c>
      <c r="D125" t="s">
        <v>110</v>
      </c>
      <c r="E125" t="s">
        <v>111</v>
      </c>
      <c r="F125">
        <v>0</v>
      </c>
      <c r="G125" t="str">
        <f>VLOOKUP(InputData[[#This Row],[PRODUCT ID]],MasterData[],2,0)</f>
        <v>Product42</v>
      </c>
      <c r="H125" t="str">
        <f>VLOOKUP(InputData[[#This Row],[PRODUCT ID]],MasterData[],3,0)</f>
        <v>Category05</v>
      </c>
      <c r="I125" t="str">
        <f>VLOOKUP(InputData[[#This Row],[PRODUCT ID]],MasterData[],4,0)</f>
        <v>Ft</v>
      </c>
      <c r="J125" s="2">
        <f>VLOOKUP(InputData[[#This Row],[PRODUCT ID]],MasterData[],5,0)</f>
        <v>120</v>
      </c>
      <c r="K125" s="2">
        <f>VLOOKUP(InputData[[#This Row],[PRODUCT ID]],MasterData[],6,0)</f>
        <v>162</v>
      </c>
      <c r="L125" s="2">
        <f>InputData[[#This Row],[BUYING PRIZE]]*InputData[[#This Row],[QUANTITY]]</f>
        <v>360</v>
      </c>
      <c r="M125" s="2">
        <f>InputData[[#This Row],[SELLING PRICE]]*InputData[[#This Row],[QUANTITY]]*(1-InputData[[#This Row],[DISCOUNT %]])</f>
        <v>486</v>
      </c>
      <c r="N125">
        <f>DAY(InputData[[#This Row],[DATE]])</f>
        <v>30</v>
      </c>
      <c r="O125" t="str">
        <f>TEXT(InputData[[#This Row],[DATE]],"mmm")</f>
        <v>Oct</v>
      </c>
      <c r="P125">
        <f>YEAR(InputData[[#This Row],[DATE]])</f>
        <v>2022</v>
      </c>
    </row>
    <row r="126" spans="1:16" x14ac:dyDescent="0.3">
      <c r="A126" s="1">
        <v>44867</v>
      </c>
      <c r="B126" t="s">
        <v>72</v>
      </c>
      <c r="C126">
        <v>15</v>
      </c>
      <c r="D126" t="s">
        <v>110</v>
      </c>
      <c r="E126" t="s">
        <v>111</v>
      </c>
      <c r="F126">
        <v>0</v>
      </c>
      <c r="G126" t="str">
        <f>VLOOKUP(InputData[[#This Row],[PRODUCT ID]],MasterData[],2,0)</f>
        <v>Product30</v>
      </c>
      <c r="H126" t="str">
        <f>VLOOKUP(InputData[[#This Row],[PRODUCT ID]],MasterData[],3,0)</f>
        <v>Category04</v>
      </c>
      <c r="I126" t="str">
        <f>VLOOKUP(InputData[[#This Row],[PRODUCT ID]],MasterData[],4,0)</f>
        <v>Ft</v>
      </c>
      <c r="J126" s="2">
        <f>VLOOKUP(InputData[[#This Row],[PRODUCT ID]],MasterData[],5,0)</f>
        <v>148</v>
      </c>
      <c r="K126" s="2">
        <f>VLOOKUP(InputData[[#This Row],[PRODUCT ID]],MasterData[],6,0)</f>
        <v>201.28</v>
      </c>
      <c r="L126" s="2">
        <f>InputData[[#This Row],[BUYING PRIZE]]*InputData[[#This Row],[QUANTITY]]</f>
        <v>2220</v>
      </c>
      <c r="M126" s="2">
        <f>InputData[[#This Row],[SELLING PRICE]]*InputData[[#This Row],[QUANTITY]]*(1-InputData[[#This Row],[DISCOUNT %]])</f>
        <v>3019.2</v>
      </c>
      <c r="N126">
        <f>DAY(InputData[[#This Row],[DATE]])</f>
        <v>2</v>
      </c>
      <c r="O126" t="str">
        <f>TEXT(InputData[[#This Row],[DATE]],"mmm")</f>
        <v>Nov</v>
      </c>
      <c r="P126">
        <f>YEAR(InputData[[#This Row],[DATE]])</f>
        <v>2022</v>
      </c>
    </row>
    <row r="127" spans="1:16" x14ac:dyDescent="0.3">
      <c r="A127" s="1">
        <v>44867</v>
      </c>
      <c r="B127" t="s">
        <v>82</v>
      </c>
      <c r="C127">
        <v>5</v>
      </c>
      <c r="D127" t="s">
        <v>110</v>
      </c>
      <c r="E127" t="s">
        <v>111</v>
      </c>
      <c r="F127">
        <v>0</v>
      </c>
      <c r="G127" t="str">
        <f>VLOOKUP(InputData[[#This Row],[PRODUCT ID]],MasterData[],2,0)</f>
        <v>Product35</v>
      </c>
      <c r="H127" t="str">
        <f>VLOOKUP(InputData[[#This Row],[PRODUCT ID]],MasterData[],3,0)</f>
        <v>Category04</v>
      </c>
      <c r="I127" t="str">
        <f>VLOOKUP(InputData[[#This Row],[PRODUCT ID]],MasterData[],4,0)</f>
        <v>No.</v>
      </c>
      <c r="J127" s="2">
        <f>VLOOKUP(InputData[[#This Row],[PRODUCT ID]],MasterData[],5,0)</f>
        <v>5</v>
      </c>
      <c r="K127" s="2">
        <f>VLOOKUP(InputData[[#This Row],[PRODUCT ID]],MasterData[],6,0)</f>
        <v>6.7</v>
      </c>
      <c r="L127" s="2">
        <f>InputData[[#This Row],[BUYING PRIZE]]*InputData[[#This Row],[QUANTITY]]</f>
        <v>25</v>
      </c>
      <c r="M127" s="2">
        <f>InputData[[#This Row],[SELLING PRICE]]*InputData[[#This Row],[QUANTITY]]*(1-InputData[[#This Row],[DISCOUNT %]])</f>
        <v>33.5</v>
      </c>
      <c r="N127">
        <f>DAY(InputData[[#This Row],[DATE]])</f>
        <v>2</v>
      </c>
      <c r="O127" t="str">
        <f>TEXT(InputData[[#This Row],[DATE]],"mmm")</f>
        <v>Nov</v>
      </c>
      <c r="P127">
        <f>YEAR(InputData[[#This Row],[DATE]])</f>
        <v>2022</v>
      </c>
    </row>
    <row r="128" spans="1:16" x14ac:dyDescent="0.3">
      <c r="A128" s="1">
        <v>44870</v>
      </c>
      <c r="B128" t="s">
        <v>48</v>
      </c>
      <c r="C128">
        <v>15</v>
      </c>
      <c r="D128" t="s">
        <v>110</v>
      </c>
      <c r="E128" t="s">
        <v>111</v>
      </c>
      <c r="F128">
        <v>0</v>
      </c>
      <c r="G128" t="str">
        <f>VLOOKUP(InputData[[#This Row],[PRODUCT ID]],MasterData[],2,0)</f>
        <v>Product19</v>
      </c>
      <c r="H128" t="str">
        <f>VLOOKUP(InputData[[#This Row],[PRODUCT ID]],MasterData[],3,0)</f>
        <v>Category02</v>
      </c>
      <c r="I128" t="str">
        <f>VLOOKUP(InputData[[#This Row],[PRODUCT ID]],MasterData[],4,0)</f>
        <v>Ft</v>
      </c>
      <c r="J128" s="2">
        <f>VLOOKUP(InputData[[#This Row],[PRODUCT ID]],MasterData[],5,0)</f>
        <v>150</v>
      </c>
      <c r="K128" s="2">
        <f>VLOOKUP(InputData[[#This Row],[PRODUCT ID]],MasterData[],6,0)</f>
        <v>210</v>
      </c>
      <c r="L128" s="2">
        <f>InputData[[#This Row],[BUYING PRIZE]]*InputData[[#This Row],[QUANTITY]]</f>
        <v>2250</v>
      </c>
      <c r="M128" s="2">
        <f>InputData[[#This Row],[SELLING PRICE]]*InputData[[#This Row],[QUANTITY]]*(1-InputData[[#This Row],[DISCOUNT %]])</f>
        <v>3150</v>
      </c>
      <c r="N128">
        <f>DAY(InputData[[#This Row],[DATE]])</f>
        <v>5</v>
      </c>
      <c r="O128" t="str">
        <f>TEXT(InputData[[#This Row],[DATE]],"mmm")</f>
        <v>Nov</v>
      </c>
      <c r="P128">
        <f>YEAR(InputData[[#This Row],[DATE]])</f>
        <v>2022</v>
      </c>
    </row>
    <row r="129" spans="1:16" x14ac:dyDescent="0.3">
      <c r="A129" s="1">
        <v>44871</v>
      </c>
      <c r="B129" t="s">
        <v>99</v>
      </c>
      <c r="C129">
        <v>13</v>
      </c>
      <c r="D129" t="s">
        <v>110</v>
      </c>
      <c r="E129" t="s">
        <v>111</v>
      </c>
      <c r="F129">
        <v>0</v>
      </c>
      <c r="G129" t="str">
        <f>VLOOKUP(InputData[[#This Row],[PRODUCT ID]],MasterData[],2,0)</f>
        <v>Product43</v>
      </c>
      <c r="H129" t="str">
        <f>VLOOKUP(InputData[[#This Row],[PRODUCT ID]],MasterData[],3,0)</f>
        <v>Category05</v>
      </c>
      <c r="I129" t="str">
        <f>VLOOKUP(InputData[[#This Row],[PRODUCT ID]],MasterData[],4,0)</f>
        <v>Kg</v>
      </c>
      <c r="J129" s="2">
        <f>VLOOKUP(InputData[[#This Row],[PRODUCT ID]],MasterData[],5,0)</f>
        <v>67</v>
      </c>
      <c r="K129" s="2">
        <f>VLOOKUP(InputData[[#This Row],[PRODUCT ID]],MasterData[],6,0)</f>
        <v>83.08</v>
      </c>
      <c r="L129" s="2">
        <f>InputData[[#This Row],[BUYING PRIZE]]*InputData[[#This Row],[QUANTITY]]</f>
        <v>871</v>
      </c>
      <c r="M129" s="2">
        <f>InputData[[#This Row],[SELLING PRICE]]*InputData[[#This Row],[QUANTITY]]*(1-InputData[[#This Row],[DISCOUNT %]])</f>
        <v>1080.04</v>
      </c>
      <c r="N129">
        <f>DAY(InputData[[#This Row],[DATE]])</f>
        <v>6</v>
      </c>
      <c r="O129" t="str">
        <f>TEXT(InputData[[#This Row],[DATE]],"mmm")</f>
        <v>Nov</v>
      </c>
      <c r="P129">
        <f>YEAR(InputData[[#This Row],[DATE]])</f>
        <v>2022</v>
      </c>
    </row>
    <row r="130" spans="1:16" x14ac:dyDescent="0.3">
      <c r="A130" s="1">
        <v>44871</v>
      </c>
      <c r="B130" t="s">
        <v>97</v>
      </c>
      <c r="C130">
        <v>13</v>
      </c>
      <c r="D130" t="s">
        <v>110</v>
      </c>
      <c r="E130" t="s">
        <v>111</v>
      </c>
      <c r="F130">
        <v>0</v>
      </c>
      <c r="G130" t="str">
        <f>VLOOKUP(InputData[[#This Row],[PRODUCT ID]],MasterData[],2,0)</f>
        <v>Product42</v>
      </c>
      <c r="H130" t="str">
        <f>VLOOKUP(InputData[[#This Row],[PRODUCT ID]],MasterData[],3,0)</f>
        <v>Category05</v>
      </c>
      <c r="I130" t="str">
        <f>VLOOKUP(InputData[[#This Row],[PRODUCT ID]],MasterData[],4,0)</f>
        <v>Ft</v>
      </c>
      <c r="J130" s="2">
        <f>VLOOKUP(InputData[[#This Row],[PRODUCT ID]],MasterData[],5,0)</f>
        <v>120</v>
      </c>
      <c r="K130" s="2">
        <f>VLOOKUP(InputData[[#This Row],[PRODUCT ID]],MasterData[],6,0)</f>
        <v>162</v>
      </c>
      <c r="L130" s="2">
        <f>InputData[[#This Row],[BUYING PRIZE]]*InputData[[#This Row],[QUANTITY]]</f>
        <v>1560</v>
      </c>
      <c r="M130" s="2">
        <f>InputData[[#This Row],[SELLING PRICE]]*InputData[[#This Row],[QUANTITY]]*(1-InputData[[#This Row],[DISCOUNT %]])</f>
        <v>2106</v>
      </c>
      <c r="N130">
        <f>DAY(InputData[[#This Row],[DATE]])</f>
        <v>6</v>
      </c>
      <c r="O130" t="str">
        <f>TEXT(InputData[[#This Row],[DATE]],"mmm")</f>
        <v>Nov</v>
      </c>
      <c r="P130">
        <f>YEAR(InputData[[#This Row],[DATE]])</f>
        <v>2022</v>
      </c>
    </row>
    <row r="131" spans="1:16" x14ac:dyDescent="0.3">
      <c r="A131" s="1">
        <v>44879</v>
      </c>
      <c r="B131" t="s">
        <v>10</v>
      </c>
      <c r="C131">
        <v>1</v>
      </c>
      <c r="D131" t="s">
        <v>110</v>
      </c>
      <c r="E131" t="s">
        <v>111</v>
      </c>
      <c r="F131">
        <v>0</v>
      </c>
      <c r="G131" t="str">
        <f>VLOOKUP(InputData[[#This Row],[PRODUCT ID]],MasterData[],2,0)</f>
        <v>Product02</v>
      </c>
      <c r="H131" t="str">
        <f>VLOOKUP(InputData[[#This Row],[PRODUCT ID]],MasterData[],3,0)</f>
        <v>Category01</v>
      </c>
      <c r="I131" t="str">
        <f>VLOOKUP(InputData[[#This Row],[PRODUCT ID]],MasterData[],4,0)</f>
        <v>Kg</v>
      </c>
      <c r="J131" s="2">
        <f>VLOOKUP(InputData[[#This Row],[PRODUCT ID]],MasterData[],5,0)</f>
        <v>105</v>
      </c>
      <c r="K131" s="2">
        <f>VLOOKUP(InputData[[#This Row],[PRODUCT ID]],MasterData[],6,0)</f>
        <v>142.80000000000001</v>
      </c>
      <c r="L131" s="2">
        <f>InputData[[#This Row],[BUYING PRIZE]]*InputData[[#This Row],[QUANTITY]]</f>
        <v>105</v>
      </c>
      <c r="M131" s="2">
        <f>InputData[[#This Row],[SELLING PRICE]]*InputData[[#This Row],[QUANTITY]]*(1-InputData[[#This Row],[DISCOUNT %]])</f>
        <v>142.80000000000001</v>
      </c>
      <c r="N131">
        <f>DAY(InputData[[#This Row],[DATE]])</f>
        <v>14</v>
      </c>
      <c r="O131" t="str">
        <f>TEXT(InputData[[#This Row],[DATE]],"mmm")</f>
        <v>Nov</v>
      </c>
      <c r="P131">
        <f>YEAR(InputData[[#This Row],[DATE]])</f>
        <v>2022</v>
      </c>
    </row>
    <row r="132" spans="1:16" x14ac:dyDescent="0.3">
      <c r="A132" s="1">
        <v>44880</v>
      </c>
      <c r="B132" t="s">
        <v>34</v>
      </c>
      <c r="C132">
        <v>14</v>
      </c>
      <c r="D132" t="s">
        <v>110</v>
      </c>
      <c r="E132" t="s">
        <v>111</v>
      </c>
      <c r="F132">
        <v>0</v>
      </c>
      <c r="G132" t="str">
        <f>VLOOKUP(InputData[[#This Row],[PRODUCT ID]],MasterData[],2,0)</f>
        <v>Product12</v>
      </c>
      <c r="H132" t="str">
        <f>VLOOKUP(InputData[[#This Row],[PRODUCT ID]],MasterData[],3,0)</f>
        <v>Category02</v>
      </c>
      <c r="I132" t="str">
        <f>VLOOKUP(InputData[[#This Row],[PRODUCT ID]],MasterData[],4,0)</f>
        <v>Kg</v>
      </c>
      <c r="J132" s="2">
        <f>VLOOKUP(InputData[[#This Row],[PRODUCT ID]],MasterData[],5,0)</f>
        <v>73</v>
      </c>
      <c r="K132" s="2">
        <f>VLOOKUP(InputData[[#This Row],[PRODUCT ID]],MasterData[],6,0)</f>
        <v>94.17</v>
      </c>
      <c r="L132" s="2">
        <f>InputData[[#This Row],[BUYING PRIZE]]*InputData[[#This Row],[QUANTITY]]</f>
        <v>1022</v>
      </c>
      <c r="M132" s="2">
        <f>InputData[[#This Row],[SELLING PRICE]]*InputData[[#This Row],[QUANTITY]]*(1-InputData[[#This Row],[DISCOUNT %]])</f>
        <v>1318.38</v>
      </c>
      <c r="N132">
        <f>DAY(InputData[[#This Row],[DATE]])</f>
        <v>15</v>
      </c>
      <c r="O132" t="str">
        <f>TEXT(InputData[[#This Row],[DATE]],"mmm")</f>
        <v>Nov</v>
      </c>
      <c r="P132">
        <f>YEAR(InputData[[#This Row],[DATE]])</f>
        <v>2022</v>
      </c>
    </row>
    <row r="133" spans="1:16" x14ac:dyDescent="0.3">
      <c r="A133" s="1">
        <v>44883</v>
      </c>
      <c r="B133" t="s">
        <v>80</v>
      </c>
      <c r="C133">
        <v>8</v>
      </c>
      <c r="D133" t="s">
        <v>110</v>
      </c>
      <c r="E133" t="s">
        <v>111</v>
      </c>
      <c r="F133">
        <v>0</v>
      </c>
      <c r="G133" t="str">
        <f>VLOOKUP(InputData[[#This Row],[PRODUCT ID]],MasterData[],2,0)</f>
        <v>Product34</v>
      </c>
      <c r="H133" t="str">
        <f>VLOOKUP(InputData[[#This Row],[PRODUCT ID]],MasterData[],3,0)</f>
        <v>Category04</v>
      </c>
      <c r="I133" t="str">
        <f>VLOOKUP(InputData[[#This Row],[PRODUCT ID]],MasterData[],4,0)</f>
        <v>Lt</v>
      </c>
      <c r="J133" s="2">
        <f>VLOOKUP(InputData[[#This Row],[PRODUCT ID]],MasterData[],5,0)</f>
        <v>55</v>
      </c>
      <c r="K133" s="2">
        <f>VLOOKUP(InputData[[#This Row],[PRODUCT ID]],MasterData[],6,0)</f>
        <v>58.3</v>
      </c>
      <c r="L133" s="2">
        <f>InputData[[#This Row],[BUYING PRIZE]]*InputData[[#This Row],[QUANTITY]]</f>
        <v>440</v>
      </c>
      <c r="M133" s="2">
        <f>InputData[[#This Row],[SELLING PRICE]]*InputData[[#This Row],[QUANTITY]]*(1-InputData[[#This Row],[DISCOUNT %]])</f>
        <v>466.4</v>
      </c>
      <c r="N133">
        <f>DAY(InputData[[#This Row],[DATE]])</f>
        <v>18</v>
      </c>
      <c r="O133" t="str">
        <f>TEXT(InputData[[#This Row],[DATE]],"mmm")</f>
        <v>Nov</v>
      </c>
      <c r="P133">
        <f>YEAR(InputData[[#This Row],[DATE]])</f>
        <v>2022</v>
      </c>
    </row>
    <row r="134" spans="1:16" x14ac:dyDescent="0.3">
      <c r="A134" s="1">
        <v>44886</v>
      </c>
      <c r="B134" t="s">
        <v>50</v>
      </c>
      <c r="C134">
        <v>6</v>
      </c>
      <c r="D134" t="s">
        <v>110</v>
      </c>
      <c r="E134" t="s">
        <v>111</v>
      </c>
      <c r="F134">
        <v>0</v>
      </c>
      <c r="G134" t="str">
        <f>VLOOKUP(InputData[[#This Row],[PRODUCT ID]],MasterData[],2,0)</f>
        <v>Product20</v>
      </c>
      <c r="H134" t="str">
        <f>VLOOKUP(InputData[[#This Row],[PRODUCT ID]],MasterData[],3,0)</f>
        <v>Category03</v>
      </c>
      <c r="I134" t="str">
        <f>VLOOKUP(InputData[[#This Row],[PRODUCT ID]],MasterData[],4,0)</f>
        <v>Lt</v>
      </c>
      <c r="J134" s="2">
        <f>VLOOKUP(InputData[[#This Row],[PRODUCT ID]],MasterData[],5,0)</f>
        <v>61</v>
      </c>
      <c r="K134" s="2">
        <f>VLOOKUP(InputData[[#This Row],[PRODUCT ID]],MasterData[],6,0)</f>
        <v>76.25</v>
      </c>
      <c r="L134" s="2">
        <f>InputData[[#This Row],[BUYING PRIZE]]*InputData[[#This Row],[QUANTITY]]</f>
        <v>366</v>
      </c>
      <c r="M134" s="2">
        <f>InputData[[#This Row],[SELLING PRICE]]*InputData[[#This Row],[QUANTITY]]*(1-InputData[[#This Row],[DISCOUNT %]])</f>
        <v>457.5</v>
      </c>
      <c r="N134">
        <f>DAY(InputData[[#This Row],[DATE]])</f>
        <v>21</v>
      </c>
      <c r="O134" t="str">
        <f>TEXT(InputData[[#This Row],[DATE]],"mmm")</f>
        <v>Nov</v>
      </c>
      <c r="P134">
        <f>YEAR(InputData[[#This Row],[DATE]])</f>
        <v>2022</v>
      </c>
    </row>
    <row r="135" spans="1:16" x14ac:dyDescent="0.3">
      <c r="A135" s="1">
        <v>44890</v>
      </c>
      <c r="B135" t="s">
        <v>14</v>
      </c>
      <c r="C135">
        <v>5</v>
      </c>
      <c r="D135" t="s">
        <v>110</v>
      </c>
      <c r="E135" t="s">
        <v>111</v>
      </c>
      <c r="F135">
        <v>0</v>
      </c>
      <c r="G135" t="str">
        <f>VLOOKUP(InputData[[#This Row],[PRODUCT ID]],MasterData[],2,0)</f>
        <v>Product04</v>
      </c>
      <c r="H135" t="str">
        <f>VLOOKUP(InputData[[#This Row],[PRODUCT ID]],MasterData[],3,0)</f>
        <v>Category01</v>
      </c>
      <c r="I135" t="str">
        <f>VLOOKUP(InputData[[#This Row],[PRODUCT ID]],MasterData[],4,0)</f>
        <v>Lt</v>
      </c>
      <c r="J135" s="2">
        <f>VLOOKUP(InputData[[#This Row],[PRODUCT ID]],MasterData[],5,0)</f>
        <v>44</v>
      </c>
      <c r="K135" s="2">
        <f>VLOOKUP(InputData[[#This Row],[PRODUCT ID]],MasterData[],6,0)</f>
        <v>48.84</v>
      </c>
      <c r="L135" s="2">
        <f>InputData[[#This Row],[BUYING PRIZE]]*InputData[[#This Row],[QUANTITY]]</f>
        <v>220</v>
      </c>
      <c r="M135" s="2">
        <f>InputData[[#This Row],[SELLING PRICE]]*InputData[[#This Row],[QUANTITY]]*(1-InputData[[#This Row],[DISCOUNT %]])</f>
        <v>244.20000000000002</v>
      </c>
      <c r="N135">
        <f>DAY(InputData[[#This Row],[DATE]])</f>
        <v>25</v>
      </c>
      <c r="O135" t="str">
        <f>TEXT(InputData[[#This Row],[DATE]],"mmm")</f>
        <v>Nov</v>
      </c>
      <c r="P135">
        <f>YEAR(InputData[[#This Row],[DATE]])</f>
        <v>2022</v>
      </c>
    </row>
    <row r="136" spans="1:16" x14ac:dyDescent="0.3">
      <c r="A136" s="1">
        <v>44893</v>
      </c>
      <c r="B136" t="s">
        <v>74</v>
      </c>
      <c r="C136">
        <v>8</v>
      </c>
      <c r="D136" t="s">
        <v>110</v>
      </c>
      <c r="E136" t="s">
        <v>111</v>
      </c>
      <c r="F136">
        <v>0</v>
      </c>
      <c r="G136" t="str">
        <f>VLOOKUP(InputData[[#This Row],[PRODUCT ID]],MasterData[],2,0)</f>
        <v>Product31</v>
      </c>
      <c r="H136" t="str">
        <f>VLOOKUP(InputData[[#This Row],[PRODUCT ID]],MasterData[],3,0)</f>
        <v>Category04</v>
      </c>
      <c r="I136" t="str">
        <f>VLOOKUP(InputData[[#This Row],[PRODUCT ID]],MasterData[],4,0)</f>
        <v>Kg</v>
      </c>
      <c r="J136" s="2">
        <f>VLOOKUP(InputData[[#This Row],[PRODUCT ID]],MasterData[],5,0)</f>
        <v>93</v>
      </c>
      <c r="K136" s="2">
        <f>VLOOKUP(InputData[[#This Row],[PRODUCT ID]],MasterData[],6,0)</f>
        <v>104.16</v>
      </c>
      <c r="L136" s="2">
        <f>InputData[[#This Row],[BUYING PRIZE]]*InputData[[#This Row],[QUANTITY]]</f>
        <v>744</v>
      </c>
      <c r="M136" s="2">
        <f>InputData[[#This Row],[SELLING PRICE]]*InputData[[#This Row],[QUANTITY]]*(1-InputData[[#This Row],[DISCOUNT %]])</f>
        <v>833.28</v>
      </c>
      <c r="N136">
        <f>DAY(InputData[[#This Row],[DATE]])</f>
        <v>28</v>
      </c>
      <c r="O136" t="str">
        <f>TEXT(InputData[[#This Row],[DATE]],"mmm")</f>
        <v>Nov</v>
      </c>
      <c r="P136">
        <f>YEAR(InputData[[#This Row],[DATE]])</f>
        <v>2022</v>
      </c>
    </row>
    <row r="137" spans="1:16" x14ac:dyDescent="0.3">
      <c r="A137" s="1">
        <v>44899</v>
      </c>
      <c r="B137" t="s">
        <v>63</v>
      </c>
      <c r="C137">
        <v>10</v>
      </c>
      <c r="D137" t="s">
        <v>110</v>
      </c>
      <c r="E137" t="s">
        <v>111</v>
      </c>
      <c r="F137">
        <v>0</v>
      </c>
      <c r="G137" t="str">
        <f>VLOOKUP(InputData[[#This Row],[PRODUCT ID]],MasterData[],2,0)</f>
        <v>Product26</v>
      </c>
      <c r="H137" t="str">
        <f>VLOOKUP(InputData[[#This Row],[PRODUCT ID]],MasterData[],3,0)</f>
        <v>Category04</v>
      </c>
      <c r="I137" t="str">
        <f>VLOOKUP(InputData[[#This Row],[PRODUCT ID]],MasterData[],4,0)</f>
        <v>No.</v>
      </c>
      <c r="J137" s="2">
        <f>VLOOKUP(InputData[[#This Row],[PRODUCT ID]],MasterData[],5,0)</f>
        <v>18</v>
      </c>
      <c r="K137" s="2">
        <f>VLOOKUP(InputData[[#This Row],[PRODUCT ID]],MasterData[],6,0)</f>
        <v>24.66</v>
      </c>
      <c r="L137" s="2">
        <f>InputData[[#This Row],[BUYING PRIZE]]*InputData[[#This Row],[QUANTITY]]</f>
        <v>180</v>
      </c>
      <c r="M137" s="2">
        <f>InputData[[#This Row],[SELLING PRICE]]*InputData[[#This Row],[QUANTITY]]*(1-InputData[[#This Row],[DISCOUNT %]])</f>
        <v>246.6</v>
      </c>
      <c r="N137">
        <f>DAY(InputData[[#This Row],[DATE]])</f>
        <v>4</v>
      </c>
      <c r="O137" t="str">
        <f>TEXT(InputData[[#This Row],[DATE]],"mmm")</f>
        <v>Dec</v>
      </c>
      <c r="P137">
        <f>YEAR(InputData[[#This Row],[DATE]])</f>
        <v>2022</v>
      </c>
    </row>
    <row r="138" spans="1:16" x14ac:dyDescent="0.3">
      <c r="A138" s="1">
        <v>44899</v>
      </c>
      <c r="B138" t="s">
        <v>101</v>
      </c>
      <c r="C138">
        <v>15</v>
      </c>
      <c r="D138" t="s">
        <v>110</v>
      </c>
      <c r="E138" t="s">
        <v>111</v>
      </c>
      <c r="F138">
        <v>0</v>
      </c>
      <c r="G138" t="str">
        <f>VLOOKUP(InputData[[#This Row],[PRODUCT ID]],MasterData[],2,0)</f>
        <v>Product44</v>
      </c>
      <c r="H138" t="str">
        <f>VLOOKUP(InputData[[#This Row],[PRODUCT ID]],MasterData[],3,0)</f>
        <v>Category05</v>
      </c>
      <c r="I138" t="str">
        <f>VLOOKUP(InputData[[#This Row],[PRODUCT ID]],MasterData[],4,0)</f>
        <v>Kg</v>
      </c>
      <c r="J138" s="2">
        <f>VLOOKUP(InputData[[#This Row],[PRODUCT ID]],MasterData[],5,0)</f>
        <v>76</v>
      </c>
      <c r="K138" s="2">
        <f>VLOOKUP(InputData[[#This Row],[PRODUCT ID]],MasterData[],6,0)</f>
        <v>82.08</v>
      </c>
      <c r="L138" s="2">
        <f>InputData[[#This Row],[BUYING PRIZE]]*InputData[[#This Row],[QUANTITY]]</f>
        <v>1140</v>
      </c>
      <c r="M138" s="2">
        <f>InputData[[#This Row],[SELLING PRICE]]*InputData[[#This Row],[QUANTITY]]*(1-InputData[[#This Row],[DISCOUNT %]])</f>
        <v>1231.2</v>
      </c>
      <c r="N138">
        <f>DAY(InputData[[#This Row],[DATE]])</f>
        <v>4</v>
      </c>
      <c r="O138" t="str">
        <f>TEXT(InputData[[#This Row],[DATE]],"mmm")</f>
        <v>Dec</v>
      </c>
      <c r="P138">
        <f>YEAR(InputData[[#This Row],[DATE]])</f>
        <v>2022</v>
      </c>
    </row>
    <row r="139" spans="1:16" x14ac:dyDescent="0.3">
      <c r="A139" s="1">
        <v>44902</v>
      </c>
      <c r="B139" t="s">
        <v>89</v>
      </c>
      <c r="C139">
        <v>12</v>
      </c>
      <c r="D139" t="s">
        <v>110</v>
      </c>
      <c r="E139" t="s">
        <v>111</v>
      </c>
      <c r="F139">
        <v>0</v>
      </c>
      <c r="G139" t="str">
        <f>VLOOKUP(InputData[[#This Row],[PRODUCT ID]],MasterData[],2,0)</f>
        <v>Product38</v>
      </c>
      <c r="H139" t="str">
        <f>VLOOKUP(InputData[[#This Row],[PRODUCT ID]],MasterData[],3,0)</f>
        <v>Category05</v>
      </c>
      <c r="I139" t="str">
        <f>VLOOKUP(InputData[[#This Row],[PRODUCT ID]],MasterData[],4,0)</f>
        <v>Kg</v>
      </c>
      <c r="J139" s="2">
        <f>VLOOKUP(InputData[[#This Row],[PRODUCT ID]],MasterData[],5,0)</f>
        <v>72</v>
      </c>
      <c r="K139" s="2">
        <f>VLOOKUP(InputData[[#This Row],[PRODUCT ID]],MasterData[],6,0)</f>
        <v>79.92</v>
      </c>
      <c r="L139" s="2">
        <f>InputData[[#This Row],[BUYING PRIZE]]*InputData[[#This Row],[QUANTITY]]</f>
        <v>864</v>
      </c>
      <c r="M139" s="2">
        <f>InputData[[#This Row],[SELLING PRICE]]*InputData[[#This Row],[QUANTITY]]*(1-InputData[[#This Row],[DISCOUNT %]])</f>
        <v>959.04</v>
      </c>
      <c r="N139">
        <f>DAY(InputData[[#This Row],[DATE]])</f>
        <v>7</v>
      </c>
      <c r="O139" t="str">
        <f>TEXT(InputData[[#This Row],[DATE]],"mmm")</f>
        <v>Dec</v>
      </c>
      <c r="P139">
        <f>YEAR(InputData[[#This Row],[DATE]])</f>
        <v>2022</v>
      </c>
    </row>
    <row r="140" spans="1:16" x14ac:dyDescent="0.3">
      <c r="A140" s="1">
        <v>44902</v>
      </c>
      <c r="B140" t="s">
        <v>89</v>
      </c>
      <c r="C140">
        <v>5</v>
      </c>
      <c r="D140" t="s">
        <v>110</v>
      </c>
      <c r="E140" t="s">
        <v>111</v>
      </c>
      <c r="F140">
        <v>0</v>
      </c>
      <c r="G140" t="str">
        <f>VLOOKUP(InputData[[#This Row],[PRODUCT ID]],MasterData[],2,0)</f>
        <v>Product38</v>
      </c>
      <c r="H140" t="str">
        <f>VLOOKUP(InputData[[#This Row],[PRODUCT ID]],MasterData[],3,0)</f>
        <v>Category05</v>
      </c>
      <c r="I140" t="str">
        <f>VLOOKUP(InputData[[#This Row],[PRODUCT ID]],MasterData[],4,0)</f>
        <v>Kg</v>
      </c>
      <c r="J140" s="2">
        <f>VLOOKUP(InputData[[#This Row],[PRODUCT ID]],MasterData[],5,0)</f>
        <v>72</v>
      </c>
      <c r="K140" s="2">
        <f>VLOOKUP(InputData[[#This Row],[PRODUCT ID]],MasterData[],6,0)</f>
        <v>79.92</v>
      </c>
      <c r="L140" s="2">
        <f>InputData[[#This Row],[BUYING PRIZE]]*InputData[[#This Row],[QUANTITY]]</f>
        <v>360</v>
      </c>
      <c r="M140" s="2">
        <f>InputData[[#This Row],[SELLING PRICE]]*InputData[[#This Row],[QUANTITY]]*(1-InputData[[#This Row],[DISCOUNT %]])</f>
        <v>399.6</v>
      </c>
      <c r="N140">
        <f>DAY(InputData[[#This Row],[DATE]])</f>
        <v>7</v>
      </c>
      <c r="O140" t="str">
        <f>TEXT(InputData[[#This Row],[DATE]],"mmm")</f>
        <v>Dec</v>
      </c>
      <c r="P140">
        <f>YEAR(InputData[[#This Row],[DATE]])</f>
        <v>2022</v>
      </c>
    </row>
    <row r="141" spans="1:16" x14ac:dyDescent="0.3">
      <c r="A141" s="1">
        <v>44909</v>
      </c>
      <c r="B141" t="s">
        <v>17</v>
      </c>
      <c r="C141">
        <v>4</v>
      </c>
      <c r="D141" t="s">
        <v>110</v>
      </c>
      <c r="E141" t="s">
        <v>111</v>
      </c>
      <c r="F141">
        <v>0</v>
      </c>
      <c r="G141" t="str">
        <f>VLOOKUP(InputData[[#This Row],[PRODUCT ID]],MasterData[],2,0)</f>
        <v>Product05</v>
      </c>
      <c r="H141" t="str">
        <f>VLOOKUP(InputData[[#This Row],[PRODUCT ID]],MasterData[],3,0)</f>
        <v>Category01</v>
      </c>
      <c r="I141" t="str">
        <f>VLOOKUP(InputData[[#This Row],[PRODUCT ID]],MasterData[],4,0)</f>
        <v>Ft</v>
      </c>
      <c r="J141" s="2">
        <f>VLOOKUP(InputData[[#This Row],[PRODUCT ID]],MasterData[],5,0)</f>
        <v>133</v>
      </c>
      <c r="K141" s="2">
        <f>VLOOKUP(InputData[[#This Row],[PRODUCT ID]],MasterData[],6,0)</f>
        <v>155.61000000000001</v>
      </c>
      <c r="L141" s="2">
        <f>InputData[[#This Row],[BUYING PRIZE]]*InputData[[#This Row],[QUANTITY]]</f>
        <v>532</v>
      </c>
      <c r="M141" s="2">
        <f>InputData[[#This Row],[SELLING PRICE]]*InputData[[#This Row],[QUANTITY]]*(1-InputData[[#This Row],[DISCOUNT %]])</f>
        <v>622.44000000000005</v>
      </c>
      <c r="N141">
        <f>DAY(InputData[[#This Row],[DATE]])</f>
        <v>14</v>
      </c>
      <c r="O141" t="str">
        <f>TEXT(InputData[[#This Row],[DATE]],"mmm")</f>
        <v>Dec</v>
      </c>
      <c r="P141">
        <f>YEAR(InputData[[#This Row],[DATE]])</f>
        <v>2022</v>
      </c>
    </row>
    <row r="142" spans="1:16" x14ac:dyDescent="0.3">
      <c r="A142" s="1">
        <v>44914</v>
      </c>
      <c r="B142" t="s">
        <v>32</v>
      </c>
      <c r="C142">
        <v>14</v>
      </c>
      <c r="D142" t="s">
        <v>110</v>
      </c>
      <c r="E142" t="s">
        <v>111</v>
      </c>
      <c r="F142">
        <v>0</v>
      </c>
      <c r="G142" t="str">
        <f>VLOOKUP(InputData[[#This Row],[PRODUCT ID]],MasterData[],2,0)</f>
        <v>Product11</v>
      </c>
      <c r="H142" t="str">
        <f>VLOOKUP(InputData[[#This Row],[PRODUCT ID]],MasterData[],3,0)</f>
        <v>Category02</v>
      </c>
      <c r="I142" t="str">
        <f>VLOOKUP(InputData[[#This Row],[PRODUCT ID]],MasterData[],4,0)</f>
        <v>Lt</v>
      </c>
      <c r="J142" s="2">
        <f>VLOOKUP(InputData[[#This Row],[PRODUCT ID]],MasterData[],5,0)</f>
        <v>44</v>
      </c>
      <c r="K142" s="2">
        <f>VLOOKUP(InputData[[#This Row],[PRODUCT ID]],MasterData[],6,0)</f>
        <v>48.4</v>
      </c>
      <c r="L142" s="2">
        <f>InputData[[#This Row],[BUYING PRIZE]]*InputData[[#This Row],[QUANTITY]]</f>
        <v>616</v>
      </c>
      <c r="M142" s="2">
        <f>InputData[[#This Row],[SELLING PRICE]]*InputData[[#This Row],[QUANTITY]]*(1-InputData[[#This Row],[DISCOUNT %]])</f>
        <v>677.6</v>
      </c>
      <c r="N142">
        <f>DAY(InputData[[#This Row],[DATE]])</f>
        <v>19</v>
      </c>
      <c r="O142" t="str">
        <f>TEXT(InputData[[#This Row],[DATE]],"mmm")</f>
        <v>Dec</v>
      </c>
      <c r="P142">
        <f>YEAR(InputData[[#This Row],[DATE]])</f>
        <v>2022</v>
      </c>
    </row>
    <row r="143" spans="1:16" x14ac:dyDescent="0.3">
      <c r="A143" s="1">
        <v>44199</v>
      </c>
      <c r="B143" t="s">
        <v>14</v>
      </c>
      <c r="C143">
        <v>5</v>
      </c>
      <c r="D143" t="s">
        <v>110</v>
      </c>
      <c r="E143" t="s">
        <v>112</v>
      </c>
      <c r="F143">
        <v>0</v>
      </c>
      <c r="G143" t="str">
        <f>VLOOKUP(InputData[[#This Row],[PRODUCT ID]],MasterData[],2,0)</f>
        <v>Product04</v>
      </c>
      <c r="H143" t="str">
        <f>VLOOKUP(InputData[[#This Row],[PRODUCT ID]],MasterData[],3,0)</f>
        <v>Category01</v>
      </c>
      <c r="I143" t="str">
        <f>VLOOKUP(InputData[[#This Row],[PRODUCT ID]],MasterData[],4,0)</f>
        <v>Lt</v>
      </c>
      <c r="J143" s="2">
        <f>VLOOKUP(InputData[[#This Row],[PRODUCT ID]],MasterData[],5,0)</f>
        <v>44</v>
      </c>
      <c r="K143" s="2">
        <f>VLOOKUP(InputData[[#This Row],[PRODUCT ID]],MasterData[],6,0)</f>
        <v>48.84</v>
      </c>
      <c r="L143" s="2">
        <f>InputData[[#This Row],[BUYING PRIZE]]*InputData[[#This Row],[QUANTITY]]</f>
        <v>220</v>
      </c>
      <c r="M143" s="2">
        <f>InputData[[#This Row],[SELLING PRICE]]*InputData[[#This Row],[QUANTITY]]*(1-InputData[[#This Row],[DISCOUNT %]])</f>
        <v>244.20000000000002</v>
      </c>
      <c r="N143">
        <f>DAY(InputData[[#This Row],[DATE]])</f>
        <v>3</v>
      </c>
      <c r="O143" t="str">
        <f>TEXT(InputData[[#This Row],[DATE]],"mmm")</f>
        <v>Jan</v>
      </c>
      <c r="P143">
        <f>YEAR(InputData[[#This Row],[DATE]])</f>
        <v>2021</v>
      </c>
    </row>
    <row r="144" spans="1:16" x14ac:dyDescent="0.3">
      <c r="A144" s="1">
        <v>44205</v>
      </c>
      <c r="B144" t="s">
        <v>61</v>
      </c>
      <c r="C144">
        <v>4</v>
      </c>
      <c r="D144" t="s">
        <v>110</v>
      </c>
      <c r="E144" t="s">
        <v>112</v>
      </c>
      <c r="F144">
        <v>0</v>
      </c>
      <c r="G144" t="str">
        <f>VLOOKUP(InputData[[#This Row],[PRODUCT ID]],MasterData[],2,0)</f>
        <v>Product25</v>
      </c>
      <c r="H144" t="str">
        <f>VLOOKUP(InputData[[#This Row],[PRODUCT ID]],MasterData[],3,0)</f>
        <v>Category03</v>
      </c>
      <c r="I144" t="str">
        <f>VLOOKUP(InputData[[#This Row],[PRODUCT ID]],MasterData[],4,0)</f>
        <v>No.</v>
      </c>
      <c r="J144" s="2">
        <f>VLOOKUP(InputData[[#This Row],[PRODUCT ID]],MasterData[],5,0)</f>
        <v>7</v>
      </c>
      <c r="K144" s="2">
        <f>VLOOKUP(InputData[[#This Row],[PRODUCT ID]],MasterData[],6,0)</f>
        <v>8.33</v>
      </c>
      <c r="L144" s="2">
        <f>InputData[[#This Row],[BUYING PRIZE]]*InputData[[#This Row],[QUANTITY]]</f>
        <v>28</v>
      </c>
      <c r="M144" s="2">
        <f>InputData[[#This Row],[SELLING PRICE]]*InputData[[#This Row],[QUANTITY]]*(1-InputData[[#This Row],[DISCOUNT %]])</f>
        <v>33.32</v>
      </c>
      <c r="N144">
        <f>DAY(InputData[[#This Row],[DATE]])</f>
        <v>9</v>
      </c>
      <c r="O144" t="str">
        <f>TEXT(InputData[[#This Row],[DATE]],"mmm")</f>
        <v>Jan</v>
      </c>
      <c r="P144">
        <f>YEAR(InputData[[#This Row],[DATE]])</f>
        <v>2021</v>
      </c>
    </row>
    <row r="145" spans="1:16" x14ac:dyDescent="0.3">
      <c r="A145" s="1">
        <v>44207</v>
      </c>
      <c r="B145" t="s">
        <v>97</v>
      </c>
      <c r="C145">
        <v>4</v>
      </c>
      <c r="D145" t="s">
        <v>110</v>
      </c>
      <c r="E145" t="s">
        <v>112</v>
      </c>
      <c r="F145">
        <v>0</v>
      </c>
      <c r="G145" t="str">
        <f>VLOOKUP(InputData[[#This Row],[PRODUCT ID]],MasterData[],2,0)</f>
        <v>Product42</v>
      </c>
      <c r="H145" t="str">
        <f>VLOOKUP(InputData[[#This Row],[PRODUCT ID]],MasterData[],3,0)</f>
        <v>Category05</v>
      </c>
      <c r="I145" t="str">
        <f>VLOOKUP(InputData[[#This Row],[PRODUCT ID]],MasterData[],4,0)</f>
        <v>Ft</v>
      </c>
      <c r="J145" s="2">
        <f>VLOOKUP(InputData[[#This Row],[PRODUCT ID]],MasterData[],5,0)</f>
        <v>120</v>
      </c>
      <c r="K145" s="2">
        <f>VLOOKUP(InputData[[#This Row],[PRODUCT ID]],MasterData[],6,0)</f>
        <v>162</v>
      </c>
      <c r="L145" s="2">
        <f>InputData[[#This Row],[BUYING PRIZE]]*InputData[[#This Row],[QUANTITY]]</f>
        <v>480</v>
      </c>
      <c r="M145" s="2">
        <f>InputData[[#This Row],[SELLING PRICE]]*InputData[[#This Row],[QUANTITY]]*(1-InputData[[#This Row],[DISCOUNT %]])</f>
        <v>648</v>
      </c>
      <c r="N145">
        <f>DAY(InputData[[#This Row],[DATE]])</f>
        <v>11</v>
      </c>
      <c r="O145" t="str">
        <f>TEXT(InputData[[#This Row],[DATE]],"mmm")</f>
        <v>Jan</v>
      </c>
      <c r="P145">
        <f>YEAR(InputData[[#This Row],[DATE]])</f>
        <v>2021</v>
      </c>
    </row>
    <row r="146" spans="1:16" x14ac:dyDescent="0.3">
      <c r="A146" s="1">
        <v>44214</v>
      </c>
      <c r="B146" t="s">
        <v>101</v>
      </c>
      <c r="C146">
        <v>13</v>
      </c>
      <c r="D146" t="s">
        <v>110</v>
      </c>
      <c r="E146" t="s">
        <v>112</v>
      </c>
      <c r="F146">
        <v>0</v>
      </c>
      <c r="G146" t="str">
        <f>VLOOKUP(InputData[[#This Row],[PRODUCT ID]],MasterData[],2,0)</f>
        <v>Product44</v>
      </c>
      <c r="H146" t="str">
        <f>VLOOKUP(InputData[[#This Row],[PRODUCT ID]],MasterData[],3,0)</f>
        <v>Category05</v>
      </c>
      <c r="I146" t="str">
        <f>VLOOKUP(InputData[[#This Row],[PRODUCT ID]],MasterData[],4,0)</f>
        <v>Kg</v>
      </c>
      <c r="J146" s="2">
        <f>VLOOKUP(InputData[[#This Row],[PRODUCT ID]],MasterData[],5,0)</f>
        <v>76</v>
      </c>
      <c r="K146" s="2">
        <f>VLOOKUP(InputData[[#This Row],[PRODUCT ID]],MasterData[],6,0)</f>
        <v>82.08</v>
      </c>
      <c r="L146" s="2">
        <f>InputData[[#This Row],[BUYING PRIZE]]*InputData[[#This Row],[QUANTITY]]</f>
        <v>988</v>
      </c>
      <c r="M146" s="2">
        <f>InputData[[#This Row],[SELLING PRICE]]*InputData[[#This Row],[QUANTITY]]*(1-InputData[[#This Row],[DISCOUNT %]])</f>
        <v>1067.04</v>
      </c>
      <c r="N146">
        <f>DAY(InputData[[#This Row],[DATE]])</f>
        <v>18</v>
      </c>
      <c r="O146" t="str">
        <f>TEXT(InputData[[#This Row],[DATE]],"mmm")</f>
        <v>Jan</v>
      </c>
      <c r="P146">
        <f>YEAR(InputData[[#This Row],[DATE]])</f>
        <v>2021</v>
      </c>
    </row>
    <row r="147" spans="1:16" x14ac:dyDescent="0.3">
      <c r="A147" s="1">
        <v>44217</v>
      </c>
      <c r="B147" t="s">
        <v>12</v>
      </c>
      <c r="C147">
        <v>9</v>
      </c>
      <c r="D147" t="s">
        <v>110</v>
      </c>
      <c r="E147" t="s">
        <v>112</v>
      </c>
      <c r="F147">
        <v>0</v>
      </c>
      <c r="G147" t="str">
        <f>VLOOKUP(InputData[[#This Row],[PRODUCT ID]],MasterData[],2,0)</f>
        <v>Product03</v>
      </c>
      <c r="H147" t="str">
        <f>VLOOKUP(InputData[[#This Row],[PRODUCT ID]],MasterData[],3,0)</f>
        <v>Category01</v>
      </c>
      <c r="I147" t="str">
        <f>VLOOKUP(InputData[[#This Row],[PRODUCT ID]],MasterData[],4,0)</f>
        <v>Kg</v>
      </c>
      <c r="J147" s="2">
        <f>VLOOKUP(InputData[[#This Row],[PRODUCT ID]],MasterData[],5,0)</f>
        <v>71</v>
      </c>
      <c r="K147" s="2">
        <f>VLOOKUP(InputData[[#This Row],[PRODUCT ID]],MasterData[],6,0)</f>
        <v>80.94</v>
      </c>
      <c r="L147" s="2">
        <f>InputData[[#This Row],[BUYING PRIZE]]*InputData[[#This Row],[QUANTITY]]</f>
        <v>639</v>
      </c>
      <c r="M147" s="2">
        <f>InputData[[#This Row],[SELLING PRICE]]*InputData[[#This Row],[QUANTITY]]*(1-InputData[[#This Row],[DISCOUNT %]])</f>
        <v>728.46</v>
      </c>
      <c r="N147">
        <f>DAY(InputData[[#This Row],[DATE]])</f>
        <v>21</v>
      </c>
      <c r="O147" t="str">
        <f>TEXT(InputData[[#This Row],[DATE]],"mmm")</f>
        <v>Jan</v>
      </c>
      <c r="P147">
        <f>YEAR(InputData[[#This Row],[DATE]])</f>
        <v>2021</v>
      </c>
    </row>
    <row r="148" spans="1:16" x14ac:dyDescent="0.3">
      <c r="A148" s="1">
        <v>44217</v>
      </c>
      <c r="B148" t="s">
        <v>97</v>
      </c>
      <c r="C148">
        <v>6</v>
      </c>
      <c r="D148" t="s">
        <v>110</v>
      </c>
      <c r="E148" t="s">
        <v>112</v>
      </c>
      <c r="F148">
        <v>0</v>
      </c>
      <c r="G148" t="str">
        <f>VLOOKUP(InputData[[#This Row],[PRODUCT ID]],MasterData[],2,0)</f>
        <v>Product42</v>
      </c>
      <c r="H148" t="str">
        <f>VLOOKUP(InputData[[#This Row],[PRODUCT ID]],MasterData[],3,0)</f>
        <v>Category05</v>
      </c>
      <c r="I148" t="str">
        <f>VLOOKUP(InputData[[#This Row],[PRODUCT ID]],MasterData[],4,0)</f>
        <v>Ft</v>
      </c>
      <c r="J148" s="2">
        <f>VLOOKUP(InputData[[#This Row],[PRODUCT ID]],MasterData[],5,0)</f>
        <v>120</v>
      </c>
      <c r="K148" s="2">
        <f>VLOOKUP(InputData[[#This Row],[PRODUCT ID]],MasterData[],6,0)</f>
        <v>162</v>
      </c>
      <c r="L148" s="2">
        <f>InputData[[#This Row],[BUYING PRIZE]]*InputData[[#This Row],[QUANTITY]]</f>
        <v>720</v>
      </c>
      <c r="M148" s="2">
        <f>InputData[[#This Row],[SELLING PRICE]]*InputData[[#This Row],[QUANTITY]]*(1-InputData[[#This Row],[DISCOUNT %]])</f>
        <v>972</v>
      </c>
      <c r="N148">
        <f>DAY(InputData[[#This Row],[DATE]])</f>
        <v>21</v>
      </c>
      <c r="O148" t="str">
        <f>TEXT(InputData[[#This Row],[DATE]],"mmm")</f>
        <v>Jan</v>
      </c>
      <c r="P148">
        <f>YEAR(InputData[[#This Row],[DATE]])</f>
        <v>2021</v>
      </c>
    </row>
    <row r="149" spans="1:16" x14ac:dyDescent="0.3">
      <c r="A149" s="1">
        <v>44221</v>
      </c>
      <c r="B149" t="s">
        <v>82</v>
      </c>
      <c r="C149">
        <v>7</v>
      </c>
      <c r="D149" t="s">
        <v>110</v>
      </c>
      <c r="E149" t="s">
        <v>112</v>
      </c>
      <c r="F149">
        <v>0</v>
      </c>
      <c r="G149" t="str">
        <f>VLOOKUP(InputData[[#This Row],[PRODUCT ID]],MasterData[],2,0)</f>
        <v>Product35</v>
      </c>
      <c r="H149" t="str">
        <f>VLOOKUP(InputData[[#This Row],[PRODUCT ID]],MasterData[],3,0)</f>
        <v>Category04</v>
      </c>
      <c r="I149" t="str">
        <f>VLOOKUP(InputData[[#This Row],[PRODUCT ID]],MasterData[],4,0)</f>
        <v>No.</v>
      </c>
      <c r="J149" s="2">
        <f>VLOOKUP(InputData[[#This Row],[PRODUCT ID]],MasterData[],5,0)</f>
        <v>5</v>
      </c>
      <c r="K149" s="2">
        <f>VLOOKUP(InputData[[#This Row],[PRODUCT ID]],MasterData[],6,0)</f>
        <v>6.7</v>
      </c>
      <c r="L149" s="2">
        <f>InputData[[#This Row],[BUYING PRIZE]]*InputData[[#This Row],[QUANTITY]]</f>
        <v>35</v>
      </c>
      <c r="M149" s="2">
        <f>InputData[[#This Row],[SELLING PRICE]]*InputData[[#This Row],[QUANTITY]]*(1-InputData[[#This Row],[DISCOUNT %]])</f>
        <v>46.9</v>
      </c>
      <c r="N149">
        <f>DAY(InputData[[#This Row],[DATE]])</f>
        <v>25</v>
      </c>
      <c r="O149" t="str">
        <f>TEXT(InputData[[#This Row],[DATE]],"mmm")</f>
        <v>Jan</v>
      </c>
      <c r="P149">
        <f>YEAR(InputData[[#This Row],[DATE]])</f>
        <v>2021</v>
      </c>
    </row>
    <row r="150" spans="1:16" x14ac:dyDescent="0.3">
      <c r="A150" s="1">
        <v>44221</v>
      </c>
      <c r="B150" t="s">
        <v>74</v>
      </c>
      <c r="C150">
        <v>14</v>
      </c>
      <c r="D150" t="s">
        <v>110</v>
      </c>
      <c r="E150" t="s">
        <v>112</v>
      </c>
      <c r="F150">
        <v>0</v>
      </c>
      <c r="G150" t="str">
        <f>VLOOKUP(InputData[[#This Row],[PRODUCT ID]],MasterData[],2,0)</f>
        <v>Product31</v>
      </c>
      <c r="H150" t="str">
        <f>VLOOKUP(InputData[[#This Row],[PRODUCT ID]],MasterData[],3,0)</f>
        <v>Category04</v>
      </c>
      <c r="I150" t="str">
        <f>VLOOKUP(InputData[[#This Row],[PRODUCT ID]],MasterData[],4,0)</f>
        <v>Kg</v>
      </c>
      <c r="J150" s="2">
        <f>VLOOKUP(InputData[[#This Row],[PRODUCT ID]],MasterData[],5,0)</f>
        <v>93</v>
      </c>
      <c r="K150" s="2">
        <f>VLOOKUP(InputData[[#This Row],[PRODUCT ID]],MasterData[],6,0)</f>
        <v>104.16</v>
      </c>
      <c r="L150" s="2">
        <f>InputData[[#This Row],[BUYING PRIZE]]*InputData[[#This Row],[QUANTITY]]</f>
        <v>1302</v>
      </c>
      <c r="M150" s="2">
        <f>InputData[[#This Row],[SELLING PRICE]]*InputData[[#This Row],[QUANTITY]]*(1-InputData[[#This Row],[DISCOUNT %]])</f>
        <v>1458.24</v>
      </c>
      <c r="N150">
        <f>DAY(InputData[[#This Row],[DATE]])</f>
        <v>25</v>
      </c>
      <c r="O150" t="str">
        <f>TEXT(InputData[[#This Row],[DATE]],"mmm")</f>
        <v>Jan</v>
      </c>
      <c r="P150">
        <f>YEAR(InputData[[#This Row],[DATE]])</f>
        <v>2021</v>
      </c>
    </row>
    <row r="151" spans="1:16" x14ac:dyDescent="0.3">
      <c r="A151" s="1">
        <v>44230</v>
      </c>
      <c r="B151" t="s">
        <v>42</v>
      </c>
      <c r="C151">
        <v>13</v>
      </c>
      <c r="D151" t="s">
        <v>110</v>
      </c>
      <c r="E151" t="s">
        <v>112</v>
      </c>
      <c r="F151">
        <v>0</v>
      </c>
      <c r="G151" t="str">
        <f>VLOOKUP(InputData[[#This Row],[PRODUCT ID]],MasterData[],2,0)</f>
        <v>Product16</v>
      </c>
      <c r="H151" t="str">
        <f>VLOOKUP(InputData[[#This Row],[PRODUCT ID]],MasterData[],3,0)</f>
        <v>Category02</v>
      </c>
      <c r="I151" t="str">
        <f>VLOOKUP(InputData[[#This Row],[PRODUCT ID]],MasterData[],4,0)</f>
        <v>No.</v>
      </c>
      <c r="J151" s="2">
        <f>VLOOKUP(InputData[[#This Row],[PRODUCT ID]],MasterData[],5,0)</f>
        <v>13</v>
      </c>
      <c r="K151" s="2">
        <f>VLOOKUP(InputData[[#This Row],[PRODUCT ID]],MasterData[],6,0)</f>
        <v>16.64</v>
      </c>
      <c r="L151" s="2">
        <f>InputData[[#This Row],[BUYING PRIZE]]*InputData[[#This Row],[QUANTITY]]</f>
        <v>169</v>
      </c>
      <c r="M151" s="2">
        <f>InputData[[#This Row],[SELLING PRICE]]*InputData[[#This Row],[QUANTITY]]*(1-InputData[[#This Row],[DISCOUNT %]])</f>
        <v>216.32</v>
      </c>
      <c r="N151">
        <f>DAY(InputData[[#This Row],[DATE]])</f>
        <v>3</v>
      </c>
      <c r="O151" t="str">
        <f>TEXT(InputData[[#This Row],[DATE]],"mmm")</f>
        <v>Feb</v>
      </c>
      <c r="P151">
        <f>YEAR(InputData[[#This Row],[DATE]])</f>
        <v>2021</v>
      </c>
    </row>
    <row r="152" spans="1:16" x14ac:dyDescent="0.3">
      <c r="A152" s="1">
        <v>44236</v>
      </c>
      <c r="B152" t="s">
        <v>80</v>
      </c>
      <c r="C152">
        <v>14</v>
      </c>
      <c r="D152" t="s">
        <v>110</v>
      </c>
      <c r="E152" t="s">
        <v>112</v>
      </c>
      <c r="F152">
        <v>0</v>
      </c>
      <c r="G152" t="str">
        <f>VLOOKUP(InputData[[#This Row],[PRODUCT ID]],MasterData[],2,0)</f>
        <v>Product34</v>
      </c>
      <c r="H152" t="str">
        <f>VLOOKUP(InputData[[#This Row],[PRODUCT ID]],MasterData[],3,0)</f>
        <v>Category04</v>
      </c>
      <c r="I152" t="str">
        <f>VLOOKUP(InputData[[#This Row],[PRODUCT ID]],MasterData[],4,0)</f>
        <v>Lt</v>
      </c>
      <c r="J152" s="2">
        <f>VLOOKUP(InputData[[#This Row],[PRODUCT ID]],MasterData[],5,0)</f>
        <v>55</v>
      </c>
      <c r="K152" s="2">
        <f>VLOOKUP(InputData[[#This Row],[PRODUCT ID]],MasterData[],6,0)</f>
        <v>58.3</v>
      </c>
      <c r="L152" s="2">
        <f>InputData[[#This Row],[BUYING PRIZE]]*InputData[[#This Row],[QUANTITY]]</f>
        <v>770</v>
      </c>
      <c r="M152" s="2">
        <f>InputData[[#This Row],[SELLING PRICE]]*InputData[[#This Row],[QUANTITY]]*(1-InputData[[#This Row],[DISCOUNT %]])</f>
        <v>816.19999999999993</v>
      </c>
      <c r="N152">
        <f>DAY(InputData[[#This Row],[DATE]])</f>
        <v>9</v>
      </c>
      <c r="O152" t="str">
        <f>TEXT(InputData[[#This Row],[DATE]],"mmm")</f>
        <v>Feb</v>
      </c>
      <c r="P152">
        <f>YEAR(InputData[[#This Row],[DATE]])</f>
        <v>2021</v>
      </c>
    </row>
    <row r="153" spans="1:16" x14ac:dyDescent="0.3">
      <c r="A153" s="1">
        <v>44242</v>
      </c>
      <c r="B153" t="s">
        <v>66</v>
      </c>
      <c r="C153">
        <v>4</v>
      </c>
      <c r="D153" t="s">
        <v>110</v>
      </c>
      <c r="E153" t="s">
        <v>112</v>
      </c>
      <c r="F153">
        <v>0</v>
      </c>
      <c r="G153" t="str">
        <f>VLOOKUP(InputData[[#This Row],[PRODUCT ID]],MasterData[],2,0)</f>
        <v>Product27</v>
      </c>
      <c r="H153" t="str">
        <f>VLOOKUP(InputData[[#This Row],[PRODUCT ID]],MasterData[],3,0)</f>
        <v>Category04</v>
      </c>
      <c r="I153" t="str">
        <f>VLOOKUP(InputData[[#This Row],[PRODUCT ID]],MasterData[],4,0)</f>
        <v>Lt</v>
      </c>
      <c r="J153" s="2">
        <f>VLOOKUP(InputData[[#This Row],[PRODUCT ID]],MasterData[],5,0)</f>
        <v>48</v>
      </c>
      <c r="K153" s="2">
        <f>VLOOKUP(InputData[[#This Row],[PRODUCT ID]],MasterData[],6,0)</f>
        <v>57.120000000000005</v>
      </c>
      <c r="L153" s="2">
        <f>InputData[[#This Row],[BUYING PRIZE]]*InputData[[#This Row],[QUANTITY]]</f>
        <v>192</v>
      </c>
      <c r="M153" s="2">
        <f>InputData[[#This Row],[SELLING PRICE]]*InputData[[#This Row],[QUANTITY]]*(1-InputData[[#This Row],[DISCOUNT %]])</f>
        <v>228.48000000000002</v>
      </c>
      <c r="N153">
        <f>DAY(InputData[[#This Row],[DATE]])</f>
        <v>15</v>
      </c>
      <c r="O153" t="str">
        <f>TEXT(InputData[[#This Row],[DATE]],"mmm")</f>
        <v>Feb</v>
      </c>
      <c r="P153">
        <f>YEAR(InputData[[#This Row],[DATE]])</f>
        <v>2021</v>
      </c>
    </row>
    <row r="154" spans="1:16" x14ac:dyDescent="0.3">
      <c r="A154" s="1">
        <v>44250</v>
      </c>
      <c r="B154" t="s">
        <v>17</v>
      </c>
      <c r="C154">
        <v>2</v>
      </c>
      <c r="D154" t="s">
        <v>110</v>
      </c>
      <c r="E154" t="s">
        <v>112</v>
      </c>
      <c r="F154">
        <v>0</v>
      </c>
      <c r="G154" t="str">
        <f>VLOOKUP(InputData[[#This Row],[PRODUCT ID]],MasterData[],2,0)</f>
        <v>Product05</v>
      </c>
      <c r="H154" t="str">
        <f>VLOOKUP(InputData[[#This Row],[PRODUCT ID]],MasterData[],3,0)</f>
        <v>Category01</v>
      </c>
      <c r="I154" t="str">
        <f>VLOOKUP(InputData[[#This Row],[PRODUCT ID]],MasterData[],4,0)</f>
        <v>Ft</v>
      </c>
      <c r="J154" s="2">
        <f>VLOOKUP(InputData[[#This Row],[PRODUCT ID]],MasterData[],5,0)</f>
        <v>133</v>
      </c>
      <c r="K154" s="2">
        <f>VLOOKUP(InputData[[#This Row],[PRODUCT ID]],MasterData[],6,0)</f>
        <v>155.61000000000001</v>
      </c>
      <c r="L154" s="2">
        <f>InputData[[#This Row],[BUYING PRIZE]]*InputData[[#This Row],[QUANTITY]]</f>
        <v>266</v>
      </c>
      <c r="M154" s="2">
        <f>InputData[[#This Row],[SELLING PRICE]]*InputData[[#This Row],[QUANTITY]]*(1-InputData[[#This Row],[DISCOUNT %]])</f>
        <v>311.22000000000003</v>
      </c>
      <c r="N154">
        <f>DAY(InputData[[#This Row],[DATE]])</f>
        <v>23</v>
      </c>
      <c r="O154" t="str">
        <f>TEXT(InputData[[#This Row],[DATE]],"mmm")</f>
        <v>Feb</v>
      </c>
      <c r="P154">
        <f>YEAR(InputData[[#This Row],[DATE]])</f>
        <v>2021</v>
      </c>
    </row>
    <row r="155" spans="1:16" x14ac:dyDescent="0.3">
      <c r="A155" s="1">
        <v>44252</v>
      </c>
      <c r="B155" t="s">
        <v>72</v>
      </c>
      <c r="C155">
        <v>2</v>
      </c>
      <c r="D155" t="s">
        <v>110</v>
      </c>
      <c r="E155" t="s">
        <v>112</v>
      </c>
      <c r="F155">
        <v>0</v>
      </c>
      <c r="G155" t="str">
        <f>VLOOKUP(InputData[[#This Row],[PRODUCT ID]],MasterData[],2,0)</f>
        <v>Product30</v>
      </c>
      <c r="H155" t="str">
        <f>VLOOKUP(InputData[[#This Row],[PRODUCT ID]],MasterData[],3,0)</f>
        <v>Category04</v>
      </c>
      <c r="I155" t="str">
        <f>VLOOKUP(InputData[[#This Row],[PRODUCT ID]],MasterData[],4,0)</f>
        <v>Ft</v>
      </c>
      <c r="J155" s="2">
        <f>VLOOKUP(InputData[[#This Row],[PRODUCT ID]],MasterData[],5,0)</f>
        <v>148</v>
      </c>
      <c r="K155" s="2">
        <f>VLOOKUP(InputData[[#This Row],[PRODUCT ID]],MasterData[],6,0)</f>
        <v>201.28</v>
      </c>
      <c r="L155" s="2">
        <f>InputData[[#This Row],[BUYING PRIZE]]*InputData[[#This Row],[QUANTITY]]</f>
        <v>296</v>
      </c>
      <c r="M155" s="2">
        <f>InputData[[#This Row],[SELLING PRICE]]*InputData[[#This Row],[QUANTITY]]*(1-InputData[[#This Row],[DISCOUNT %]])</f>
        <v>402.56</v>
      </c>
      <c r="N155">
        <f>DAY(InputData[[#This Row],[DATE]])</f>
        <v>25</v>
      </c>
      <c r="O155" t="str">
        <f>TEXT(InputData[[#This Row],[DATE]],"mmm")</f>
        <v>Feb</v>
      </c>
      <c r="P155">
        <f>YEAR(InputData[[#This Row],[DATE]])</f>
        <v>2021</v>
      </c>
    </row>
    <row r="156" spans="1:16" x14ac:dyDescent="0.3">
      <c r="A156" s="1">
        <v>44258</v>
      </c>
      <c r="B156" t="s">
        <v>32</v>
      </c>
      <c r="C156">
        <v>1</v>
      </c>
      <c r="D156" t="s">
        <v>110</v>
      </c>
      <c r="E156" t="s">
        <v>112</v>
      </c>
      <c r="F156">
        <v>0</v>
      </c>
      <c r="G156" t="str">
        <f>VLOOKUP(InputData[[#This Row],[PRODUCT ID]],MasterData[],2,0)</f>
        <v>Product11</v>
      </c>
      <c r="H156" t="str">
        <f>VLOOKUP(InputData[[#This Row],[PRODUCT ID]],MasterData[],3,0)</f>
        <v>Category02</v>
      </c>
      <c r="I156" t="str">
        <f>VLOOKUP(InputData[[#This Row],[PRODUCT ID]],MasterData[],4,0)</f>
        <v>Lt</v>
      </c>
      <c r="J156" s="2">
        <f>VLOOKUP(InputData[[#This Row],[PRODUCT ID]],MasterData[],5,0)</f>
        <v>44</v>
      </c>
      <c r="K156" s="2">
        <f>VLOOKUP(InputData[[#This Row],[PRODUCT ID]],MasterData[],6,0)</f>
        <v>48.4</v>
      </c>
      <c r="L156" s="2">
        <f>InputData[[#This Row],[BUYING PRIZE]]*InputData[[#This Row],[QUANTITY]]</f>
        <v>44</v>
      </c>
      <c r="M156" s="2">
        <f>InputData[[#This Row],[SELLING PRICE]]*InputData[[#This Row],[QUANTITY]]*(1-InputData[[#This Row],[DISCOUNT %]])</f>
        <v>48.4</v>
      </c>
      <c r="N156">
        <f>DAY(InputData[[#This Row],[DATE]])</f>
        <v>3</v>
      </c>
      <c r="O156" t="str">
        <f>TEXT(InputData[[#This Row],[DATE]],"mmm")</f>
        <v>Mar</v>
      </c>
      <c r="P156">
        <f>YEAR(InputData[[#This Row],[DATE]])</f>
        <v>2021</v>
      </c>
    </row>
    <row r="157" spans="1:16" x14ac:dyDescent="0.3">
      <c r="A157" s="1">
        <v>44276</v>
      </c>
      <c r="B157" t="s">
        <v>91</v>
      </c>
      <c r="C157">
        <v>7</v>
      </c>
      <c r="D157" t="s">
        <v>110</v>
      </c>
      <c r="E157" t="s">
        <v>112</v>
      </c>
      <c r="F157">
        <v>0</v>
      </c>
      <c r="G157" t="str">
        <f>VLOOKUP(InputData[[#This Row],[PRODUCT ID]],MasterData[],2,0)</f>
        <v>Product39</v>
      </c>
      <c r="H157" t="str">
        <f>VLOOKUP(InputData[[#This Row],[PRODUCT ID]],MasterData[],3,0)</f>
        <v>Category05</v>
      </c>
      <c r="I157" t="str">
        <f>VLOOKUP(InputData[[#This Row],[PRODUCT ID]],MasterData[],4,0)</f>
        <v>No.</v>
      </c>
      <c r="J157" s="2">
        <f>VLOOKUP(InputData[[#This Row],[PRODUCT ID]],MasterData[],5,0)</f>
        <v>37</v>
      </c>
      <c r="K157" s="2">
        <f>VLOOKUP(InputData[[#This Row],[PRODUCT ID]],MasterData[],6,0)</f>
        <v>42.55</v>
      </c>
      <c r="L157" s="2">
        <f>InputData[[#This Row],[BUYING PRIZE]]*InputData[[#This Row],[QUANTITY]]</f>
        <v>259</v>
      </c>
      <c r="M157" s="2">
        <f>InputData[[#This Row],[SELLING PRICE]]*InputData[[#This Row],[QUANTITY]]*(1-InputData[[#This Row],[DISCOUNT %]])</f>
        <v>297.84999999999997</v>
      </c>
      <c r="N157">
        <f>DAY(InputData[[#This Row],[DATE]])</f>
        <v>21</v>
      </c>
      <c r="O157" t="str">
        <f>TEXT(InputData[[#This Row],[DATE]],"mmm")</f>
        <v>Mar</v>
      </c>
      <c r="P157">
        <f>YEAR(InputData[[#This Row],[DATE]])</f>
        <v>2021</v>
      </c>
    </row>
    <row r="158" spans="1:16" x14ac:dyDescent="0.3">
      <c r="A158" s="1">
        <v>44280</v>
      </c>
      <c r="B158" t="s">
        <v>89</v>
      </c>
      <c r="C158">
        <v>2</v>
      </c>
      <c r="D158" t="s">
        <v>110</v>
      </c>
      <c r="E158" t="s">
        <v>112</v>
      </c>
      <c r="F158">
        <v>0</v>
      </c>
      <c r="G158" t="str">
        <f>VLOOKUP(InputData[[#This Row],[PRODUCT ID]],MasterData[],2,0)</f>
        <v>Product38</v>
      </c>
      <c r="H158" t="str">
        <f>VLOOKUP(InputData[[#This Row],[PRODUCT ID]],MasterData[],3,0)</f>
        <v>Category05</v>
      </c>
      <c r="I158" t="str">
        <f>VLOOKUP(InputData[[#This Row],[PRODUCT ID]],MasterData[],4,0)</f>
        <v>Kg</v>
      </c>
      <c r="J158" s="2">
        <f>VLOOKUP(InputData[[#This Row],[PRODUCT ID]],MasterData[],5,0)</f>
        <v>72</v>
      </c>
      <c r="K158" s="2">
        <f>VLOOKUP(InputData[[#This Row],[PRODUCT ID]],MasterData[],6,0)</f>
        <v>79.92</v>
      </c>
      <c r="L158" s="2">
        <f>InputData[[#This Row],[BUYING PRIZE]]*InputData[[#This Row],[QUANTITY]]</f>
        <v>144</v>
      </c>
      <c r="M158" s="2">
        <f>InputData[[#This Row],[SELLING PRICE]]*InputData[[#This Row],[QUANTITY]]*(1-InputData[[#This Row],[DISCOUNT %]])</f>
        <v>159.84</v>
      </c>
      <c r="N158">
        <f>DAY(InputData[[#This Row],[DATE]])</f>
        <v>25</v>
      </c>
      <c r="O158" t="str">
        <f>TEXT(InputData[[#This Row],[DATE]],"mmm")</f>
        <v>Mar</v>
      </c>
      <c r="P158">
        <f>YEAR(InputData[[#This Row],[DATE]])</f>
        <v>2021</v>
      </c>
    </row>
    <row r="159" spans="1:16" x14ac:dyDescent="0.3">
      <c r="A159" s="1">
        <v>44281</v>
      </c>
      <c r="B159" t="s">
        <v>29</v>
      </c>
      <c r="C159">
        <v>9</v>
      </c>
      <c r="D159" t="s">
        <v>110</v>
      </c>
      <c r="E159" t="s">
        <v>112</v>
      </c>
      <c r="F159">
        <v>0</v>
      </c>
      <c r="G159" t="str">
        <f>VLOOKUP(InputData[[#This Row],[PRODUCT ID]],MasterData[],2,0)</f>
        <v>Product10</v>
      </c>
      <c r="H159" t="str">
        <f>VLOOKUP(InputData[[#This Row],[PRODUCT ID]],MasterData[],3,0)</f>
        <v>Category02</v>
      </c>
      <c r="I159" t="str">
        <f>VLOOKUP(InputData[[#This Row],[PRODUCT ID]],MasterData[],4,0)</f>
        <v>Ft</v>
      </c>
      <c r="J159" s="2">
        <f>VLOOKUP(InputData[[#This Row],[PRODUCT ID]],MasterData[],5,0)</f>
        <v>148</v>
      </c>
      <c r="K159" s="2">
        <f>VLOOKUP(InputData[[#This Row],[PRODUCT ID]],MasterData[],6,0)</f>
        <v>164.28</v>
      </c>
      <c r="L159" s="2">
        <f>InputData[[#This Row],[BUYING PRIZE]]*InputData[[#This Row],[QUANTITY]]</f>
        <v>1332</v>
      </c>
      <c r="M159" s="2">
        <f>InputData[[#This Row],[SELLING PRICE]]*InputData[[#This Row],[QUANTITY]]*(1-InputData[[#This Row],[DISCOUNT %]])</f>
        <v>1478.52</v>
      </c>
      <c r="N159">
        <f>DAY(InputData[[#This Row],[DATE]])</f>
        <v>26</v>
      </c>
      <c r="O159" t="str">
        <f>TEXT(InputData[[#This Row],[DATE]],"mmm")</f>
        <v>Mar</v>
      </c>
      <c r="P159">
        <f>YEAR(InputData[[#This Row],[DATE]])</f>
        <v>2021</v>
      </c>
    </row>
    <row r="160" spans="1:16" x14ac:dyDescent="0.3">
      <c r="A160" s="1">
        <v>44282</v>
      </c>
      <c r="B160" t="s">
        <v>72</v>
      </c>
      <c r="C160">
        <v>3</v>
      </c>
      <c r="D160" t="s">
        <v>110</v>
      </c>
      <c r="E160" t="s">
        <v>112</v>
      </c>
      <c r="F160">
        <v>0</v>
      </c>
      <c r="G160" t="str">
        <f>VLOOKUP(InputData[[#This Row],[PRODUCT ID]],MasterData[],2,0)</f>
        <v>Product30</v>
      </c>
      <c r="H160" t="str">
        <f>VLOOKUP(InputData[[#This Row],[PRODUCT ID]],MasterData[],3,0)</f>
        <v>Category04</v>
      </c>
      <c r="I160" t="str">
        <f>VLOOKUP(InputData[[#This Row],[PRODUCT ID]],MasterData[],4,0)</f>
        <v>Ft</v>
      </c>
      <c r="J160" s="2">
        <f>VLOOKUP(InputData[[#This Row],[PRODUCT ID]],MasterData[],5,0)</f>
        <v>148</v>
      </c>
      <c r="K160" s="2">
        <f>VLOOKUP(InputData[[#This Row],[PRODUCT ID]],MasterData[],6,0)</f>
        <v>201.28</v>
      </c>
      <c r="L160" s="2">
        <f>InputData[[#This Row],[BUYING PRIZE]]*InputData[[#This Row],[QUANTITY]]</f>
        <v>444</v>
      </c>
      <c r="M160" s="2">
        <f>InputData[[#This Row],[SELLING PRICE]]*InputData[[#This Row],[QUANTITY]]*(1-InputData[[#This Row],[DISCOUNT %]])</f>
        <v>603.84</v>
      </c>
      <c r="N160">
        <f>DAY(InputData[[#This Row],[DATE]])</f>
        <v>27</v>
      </c>
      <c r="O160" t="str">
        <f>TEXT(InputData[[#This Row],[DATE]],"mmm")</f>
        <v>Mar</v>
      </c>
      <c r="P160">
        <f>YEAR(InputData[[#This Row],[DATE]])</f>
        <v>2021</v>
      </c>
    </row>
    <row r="161" spans="1:16" x14ac:dyDescent="0.3">
      <c r="A161" s="1">
        <v>44296</v>
      </c>
      <c r="B161" t="s">
        <v>55</v>
      </c>
      <c r="C161">
        <v>14</v>
      </c>
      <c r="D161" t="s">
        <v>110</v>
      </c>
      <c r="E161" t="s">
        <v>112</v>
      </c>
      <c r="F161">
        <v>0</v>
      </c>
      <c r="G161" t="str">
        <f>VLOOKUP(InputData[[#This Row],[PRODUCT ID]],MasterData[],2,0)</f>
        <v>Product22</v>
      </c>
      <c r="H161" t="str">
        <f>VLOOKUP(InputData[[#This Row],[PRODUCT ID]],MasterData[],3,0)</f>
        <v>Category03</v>
      </c>
      <c r="I161" t="str">
        <f>VLOOKUP(InputData[[#This Row],[PRODUCT ID]],MasterData[],4,0)</f>
        <v>Ft</v>
      </c>
      <c r="J161" s="2">
        <f>VLOOKUP(InputData[[#This Row],[PRODUCT ID]],MasterData[],5,0)</f>
        <v>121</v>
      </c>
      <c r="K161" s="2">
        <f>VLOOKUP(InputData[[#This Row],[PRODUCT ID]],MasterData[],6,0)</f>
        <v>141.57</v>
      </c>
      <c r="L161" s="2">
        <f>InputData[[#This Row],[BUYING PRIZE]]*InputData[[#This Row],[QUANTITY]]</f>
        <v>1694</v>
      </c>
      <c r="M161" s="2">
        <f>InputData[[#This Row],[SELLING PRICE]]*InputData[[#This Row],[QUANTITY]]*(1-InputData[[#This Row],[DISCOUNT %]])</f>
        <v>1981.98</v>
      </c>
      <c r="N161">
        <f>DAY(InputData[[#This Row],[DATE]])</f>
        <v>10</v>
      </c>
      <c r="O161" t="str">
        <f>TEXT(InputData[[#This Row],[DATE]],"mmm")</f>
        <v>Apr</v>
      </c>
      <c r="P161">
        <f>YEAR(InputData[[#This Row],[DATE]])</f>
        <v>2021</v>
      </c>
    </row>
    <row r="162" spans="1:16" x14ac:dyDescent="0.3">
      <c r="A162" s="1">
        <v>44298</v>
      </c>
      <c r="B162" t="s">
        <v>70</v>
      </c>
      <c r="C162">
        <v>4</v>
      </c>
      <c r="D162" t="s">
        <v>110</v>
      </c>
      <c r="E162" t="s">
        <v>112</v>
      </c>
      <c r="F162">
        <v>0</v>
      </c>
      <c r="G162" t="str">
        <f>VLOOKUP(InputData[[#This Row],[PRODUCT ID]],MasterData[],2,0)</f>
        <v>Product29</v>
      </c>
      <c r="H162" t="str">
        <f>VLOOKUP(InputData[[#This Row],[PRODUCT ID]],MasterData[],3,0)</f>
        <v>Category04</v>
      </c>
      <c r="I162" t="str">
        <f>VLOOKUP(InputData[[#This Row],[PRODUCT ID]],MasterData[],4,0)</f>
        <v>Lt</v>
      </c>
      <c r="J162" s="2">
        <f>VLOOKUP(InputData[[#This Row],[PRODUCT ID]],MasterData[],5,0)</f>
        <v>47</v>
      </c>
      <c r="K162" s="2">
        <f>VLOOKUP(InputData[[#This Row],[PRODUCT ID]],MasterData[],6,0)</f>
        <v>53.11</v>
      </c>
      <c r="L162" s="2">
        <f>InputData[[#This Row],[BUYING PRIZE]]*InputData[[#This Row],[QUANTITY]]</f>
        <v>188</v>
      </c>
      <c r="M162" s="2">
        <f>InputData[[#This Row],[SELLING PRICE]]*InputData[[#This Row],[QUANTITY]]*(1-InputData[[#This Row],[DISCOUNT %]])</f>
        <v>212.44</v>
      </c>
      <c r="N162">
        <f>DAY(InputData[[#This Row],[DATE]])</f>
        <v>12</v>
      </c>
      <c r="O162" t="str">
        <f>TEXT(InputData[[#This Row],[DATE]],"mmm")</f>
        <v>Apr</v>
      </c>
      <c r="P162">
        <f>YEAR(InputData[[#This Row],[DATE]])</f>
        <v>2021</v>
      </c>
    </row>
    <row r="163" spans="1:16" x14ac:dyDescent="0.3">
      <c r="A163" s="1">
        <v>44298</v>
      </c>
      <c r="B163" t="s">
        <v>66</v>
      </c>
      <c r="C163">
        <v>9</v>
      </c>
      <c r="D163" t="s">
        <v>110</v>
      </c>
      <c r="E163" t="s">
        <v>112</v>
      </c>
      <c r="F163">
        <v>0</v>
      </c>
      <c r="G163" t="str">
        <f>VLOOKUP(InputData[[#This Row],[PRODUCT ID]],MasterData[],2,0)</f>
        <v>Product27</v>
      </c>
      <c r="H163" t="str">
        <f>VLOOKUP(InputData[[#This Row],[PRODUCT ID]],MasterData[],3,0)</f>
        <v>Category04</v>
      </c>
      <c r="I163" t="str">
        <f>VLOOKUP(InputData[[#This Row],[PRODUCT ID]],MasterData[],4,0)</f>
        <v>Lt</v>
      </c>
      <c r="J163" s="2">
        <f>VLOOKUP(InputData[[#This Row],[PRODUCT ID]],MasterData[],5,0)</f>
        <v>48</v>
      </c>
      <c r="K163" s="2">
        <f>VLOOKUP(InputData[[#This Row],[PRODUCT ID]],MasterData[],6,0)</f>
        <v>57.120000000000005</v>
      </c>
      <c r="L163" s="2">
        <f>InputData[[#This Row],[BUYING PRIZE]]*InputData[[#This Row],[QUANTITY]]</f>
        <v>432</v>
      </c>
      <c r="M163" s="2">
        <f>InputData[[#This Row],[SELLING PRICE]]*InputData[[#This Row],[QUANTITY]]*(1-InputData[[#This Row],[DISCOUNT %]])</f>
        <v>514.08000000000004</v>
      </c>
      <c r="N163">
        <f>DAY(InputData[[#This Row],[DATE]])</f>
        <v>12</v>
      </c>
      <c r="O163" t="str">
        <f>TEXT(InputData[[#This Row],[DATE]],"mmm")</f>
        <v>Apr</v>
      </c>
      <c r="P163">
        <f>YEAR(InputData[[#This Row],[DATE]])</f>
        <v>2021</v>
      </c>
    </row>
    <row r="164" spans="1:16" x14ac:dyDescent="0.3">
      <c r="A164" s="1">
        <v>44301</v>
      </c>
      <c r="B164" t="s">
        <v>44</v>
      </c>
      <c r="C164">
        <v>3</v>
      </c>
      <c r="D164" t="s">
        <v>110</v>
      </c>
      <c r="E164" t="s">
        <v>112</v>
      </c>
      <c r="F164">
        <v>0</v>
      </c>
      <c r="G164" t="str">
        <f>VLOOKUP(InputData[[#This Row],[PRODUCT ID]],MasterData[],2,0)</f>
        <v>Product17</v>
      </c>
      <c r="H164" t="str">
        <f>VLOOKUP(InputData[[#This Row],[PRODUCT ID]],MasterData[],3,0)</f>
        <v>Category02</v>
      </c>
      <c r="I164" t="str">
        <f>VLOOKUP(InputData[[#This Row],[PRODUCT ID]],MasterData[],4,0)</f>
        <v>Ft</v>
      </c>
      <c r="J164" s="2">
        <f>VLOOKUP(InputData[[#This Row],[PRODUCT ID]],MasterData[],5,0)</f>
        <v>134</v>
      </c>
      <c r="K164" s="2">
        <f>VLOOKUP(InputData[[#This Row],[PRODUCT ID]],MasterData[],6,0)</f>
        <v>156.78</v>
      </c>
      <c r="L164" s="2">
        <f>InputData[[#This Row],[BUYING PRIZE]]*InputData[[#This Row],[QUANTITY]]</f>
        <v>402</v>
      </c>
      <c r="M164" s="2">
        <f>InputData[[#This Row],[SELLING PRICE]]*InputData[[#This Row],[QUANTITY]]*(1-InputData[[#This Row],[DISCOUNT %]])</f>
        <v>470.34000000000003</v>
      </c>
      <c r="N164">
        <f>DAY(InputData[[#This Row],[DATE]])</f>
        <v>15</v>
      </c>
      <c r="O164" t="str">
        <f>TEXT(InputData[[#This Row],[DATE]],"mmm")</f>
        <v>Apr</v>
      </c>
      <c r="P164">
        <f>YEAR(InputData[[#This Row],[DATE]])</f>
        <v>2021</v>
      </c>
    </row>
    <row r="165" spans="1:16" x14ac:dyDescent="0.3">
      <c r="A165" s="1">
        <v>44309</v>
      </c>
      <c r="B165" t="s">
        <v>97</v>
      </c>
      <c r="C165">
        <v>6</v>
      </c>
      <c r="D165" t="s">
        <v>110</v>
      </c>
      <c r="E165" t="s">
        <v>112</v>
      </c>
      <c r="F165">
        <v>0</v>
      </c>
      <c r="G165" t="str">
        <f>VLOOKUP(InputData[[#This Row],[PRODUCT ID]],MasterData[],2,0)</f>
        <v>Product42</v>
      </c>
      <c r="H165" t="str">
        <f>VLOOKUP(InputData[[#This Row],[PRODUCT ID]],MasterData[],3,0)</f>
        <v>Category05</v>
      </c>
      <c r="I165" t="str">
        <f>VLOOKUP(InputData[[#This Row],[PRODUCT ID]],MasterData[],4,0)</f>
        <v>Ft</v>
      </c>
      <c r="J165" s="2">
        <f>VLOOKUP(InputData[[#This Row],[PRODUCT ID]],MasterData[],5,0)</f>
        <v>120</v>
      </c>
      <c r="K165" s="2">
        <f>VLOOKUP(InputData[[#This Row],[PRODUCT ID]],MasterData[],6,0)</f>
        <v>162</v>
      </c>
      <c r="L165" s="2">
        <f>InputData[[#This Row],[BUYING PRIZE]]*InputData[[#This Row],[QUANTITY]]</f>
        <v>720</v>
      </c>
      <c r="M165" s="2">
        <f>InputData[[#This Row],[SELLING PRICE]]*InputData[[#This Row],[QUANTITY]]*(1-InputData[[#This Row],[DISCOUNT %]])</f>
        <v>972</v>
      </c>
      <c r="N165">
        <f>DAY(InputData[[#This Row],[DATE]])</f>
        <v>23</v>
      </c>
      <c r="O165" t="str">
        <f>TEXT(InputData[[#This Row],[DATE]],"mmm")</f>
        <v>Apr</v>
      </c>
      <c r="P165">
        <f>YEAR(InputData[[#This Row],[DATE]])</f>
        <v>2021</v>
      </c>
    </row>
    <row r="166" spans="1:16" x14ac:dyDescent="0.3">
      <c r="A166" s="1">
        <v>44309</v>
      </c>
      <c r="B166" t="s">
        <v>68</v>
      </c>
      <c r="C166">
        <v>10</v>
      </c>
      <c r="D166" t="s">
        <v>110</v>
      </c>
      <c r="E166" t="s">
        <v>112</v>
      </c>
      <c r="F166">
        <v>0</v>
      </c>
      <c r="G166" t="str">
        <f>VLOOKUP(InputData[[#This Row],[PRODUCT ID]],MasterData[],2,0)</f>
        <v>Product28</v>
      </c>
      <c r="H166" t="str">
        <f>VLOOKUP(InputData[[#This Row],[PRODUCT ID]],MasterData[],3,0)</f>
        <v>Category04</v>
      </c>
      <c r="I166" t="str">
        <f>VLOOKUP(InputData[[#This Row],[PRODUCT ID]],MasterData[],4,0)</f>
        <v>No.</v>
      </c>
      <c r="J166" s="2">
        <f>VLOOKUP(InputData[[#This Row],[PRODUCT ID]],MasterData[],5,0)</f>
        <v>37</v>
      </c>
      <c r="K166" s="2">
        <f>VLOOKUP(InputData[[#This Row],[PRODUCT ID]],MasterData[],6,0)</f>
        <v>41.81</v>
      </c>
      <c r="L166" s="2">
        <f>InputData[[#This Row],[BUYING PRIZE]]*InputData[[#This Row],[QUANTITY]]</f>
        <v>370</v>
      </c>
      <c r="M166" s="2">
        <f>InputData[[#This Row],[SELLING PRICE]]*InputData[[#This Row],[QUANTITY]]*(1-InputData[[#This Row],[DISCOUNT %]])</f>
        <v>418.1</v>
      </c>
      <c r="N166">
        <f>DAY(InputData[[#This Row],[DATE]])</f>
        <v>23</v>
      </c>
      <c r="O166" t="str">
        <f>TEXT(InputData[[#This Row],[DATE]],"mmm")</f>
        <v>Apr</v>
      </c>
      <c r="P166">
        <f>YEAR(InputData[[#This Row],[DATE]])</f>
        <v>2021</v>
      </c>
    </row>
    <row r="167" spans="1:16" x14ac:dyDescent="0.3">
      <c r="A167" s="1">
        <v>44312</v>
      </c>
      <c r="B167" t="s">
        <v>86</v>
      </c>
      <c r="C167">
        <v>3</v>
      </c>
      <c r="D167" t="s">
        <v>110</v>
      </c>
      <c r="E167" t="s">
        <v>112</v>
      </c>
      <c r="F167">
        <v>0</v>
      </c>
      <c r="G167" t="str">
        <f>VLOOKUP(InputData[[#This Row],[PRODUCT ID]],MasterData[],2,0)</f>
        <v>Product37</v>
      </c>
      <c r="H167" t="str">
        <f>VLOOKUP(InputData[[#This Row],[PRODUCT ID]],MasterData[],3,0)</f>
        <v>Category05</v>
      </c>
      <c r="I167" t="str">
        <f>VLOOKUP(InputData[[#This Row],[PRODUCT ID]],MasterData[],4,0)</f>
        <v>Kg</v>
      </c>
      <c r="J167" s="2">
        <f>VLOOKUP(InputData[[#This Row],[PRODUCT ID]],MasterData[],5,0)</f>
        <v>67</v>
      </c>
      <c r="K167" s="2">
        <f>VLOOKUP(InputData[[#This Row],[PRODUCT ID]],MasterData[],6,0)</f>
        <v>85.76</v>
      </c>
      <c r="L167" s="2">
        <f>InputData[[#This Row],[BUYING PRIZE]]*InputData[[#This Row],[QUANTITY]]</f>
        <v>201</v>
      </c>
      <c r="M167" s="2">
        <f>InputData[[#This Row],[SELLING PRICE]]*InputData[[#This Row],[QUANTITY]]*(1-InputData[[#This Row],[DISCOUNT %]])</f>
        <v>257.28000000000003</v>
      </c>
      <c r="N167">
        <f>DAY(InputData[[#This Row],[DATE]])</f>
        <v>26</v>
      </c>
      <c r="O167" t="str">
        <f>TEXT(InputData[[#This Row],[DATE]],"mmm")</f>
        <v>Apr</v>
      </c>
      <c r="P167">
        <f>YEAR(InputData[[#This Row],[DATE]])</f>
        <v>2021</v>
      </c>
    </row>
    <row r="168" spans="1:16" x14ac:dyDescent="0.3">
      <c r="A168" s="1">
        <v>44315</v>
      </c>
      <c r="B168" t="s">
        <v>72</v>
      </c>
      <c r="C168">
        <v>7</v>
      </c>
      <c r="D168" t="s">
        <v>110</v>
      </c>
      <c r="E168" t="s">
        <v>112</v>
      </c>
      <c r="F168">
        <v>0</v>
      </c>
      <c r="G168" t="str">
        <f>VLOOKUP(InputData[[#This Row],[PRODUCT ID]],MasterData[],2,0)</f>
        <v>Product30</v>
      </c>
      <c r="H168" t="str">
        <f>VLOOKUP(InputData[[#This Row],[PRODUCT ID]],MasterData[],3,0)</f>
        <v>Category04</v>
      </c>
      <c r="I168" t="str">
        <f>VLOOKUP(InputData[[#This Row],[PRODUCT ID]],MasterData[],4,0)</f>
        <v>Ft</v>
      </c>
      <c r="J168" s="2">
        <f>VLOOKUP(InputData[[#This Row],[PRODUCT ID]],MasterData[],5,0)</f>
        <v>148</v>
      </c>
      <c r="K168" s="2">
        <f>VLOOKUP(InputData[[#This Row],[PRODUCT ID]],MasterData[],6,0)</f>
        <v>201.28</v>
      </c>
      <c r="L168" s="2">
        <f>InputData[[#This Row],[BUYING PRIZE]]*InputData[[#This Row],[QUANTITY]]</f>
        <v>1036</v>
      </c>
      <c r="M168" s="2">
        <f>InputData[[#This Row],[SELLING PRICE]]*InputData[[#This Row],[QUANTITY]]*(1-InputData[[#This Row],[DISCOUNT %]])</f>
        <v>1408.96</v>
      </c>
      <c r="N168">
        <f>DAY(InputData[[#This Row],[DATE]])</f>
        <v>29</v>
      </c>
      <c r="O168" t="str">
        <f>TEXT(InputData[[#This Row],[DATE]],"mmm")</f>
        <v>Apr</v>
      </c>
      <c r="P168">
        <f>YEAR(InputData[[#This Row],[DATE]])</f>
        <v>2021</v>
      </c>
    </row>
    <row r="169" spans="1:16" x14ac:dyDescent="0.3">
      <c r="A169" s="1">
        <v>44316</v>
      </c>
      <c r="B169" t="s">
        <v>70</v>
      </c>
      <c r="C169">
        <v>1</v>
      </c>
      <c r="D169" t="s">
        <v>110</v>
      </c>
      <c r="E169" t="s">
        <v>112</v>
      </c>
      <c r="F169">
        <v>0</v>
      </c>
      <c r="G169" t="str">
        <f>VLOOKUP(InputData[[#This Row],[PRODUCT ID]],MasterData[],2,0)</f>
        <v>Product29</v>
      </c>
      <c r="H169" t="str">
        <f>VLOOKUP(InputData[[#This Row],[PRODUCT ID]],MasterData[],3,0)</f>
        <v>Category04</v>
      </c>
      <c r="I169" t="str">
        <f>VLOOKUP(InputData[[#This Row],[PRODUCT ID]],MasterData[],4,0)</f>
        <v>Lt</v>
      </c>
      <c r="J169" s="2">
        <f>VLOOKUP(InputData[[#This Row],[PRODUCT ID]],MasterData[],5,0)</f>
        <v>47</v>
      </c>
      <c r="K169" s="2">
        <f>VLOOKUP(InputData[[#This Row],[PRODUCT ID]],MasterData[],6,0)</f>
        <v>53.11</v>
      </c>
      <c r="L169" s="2">
        <f>InputData[[#This Row],[BUYING PRIZE]]*InputData[[#This Row],[QUANTITY]]</f>
        <v>47</v>
      </c>
      <c r="M169" s="2">
        <f>InputData[[#This Row],[SELLING PRICE]]*InputData[[#This Row],[QUANTITY]]*(1-InputData[[#This Row],[DISCOUNT %]])</f>
        <v>53.11</v>
      </c>
      <c r="N169">
        <f>DAY(InputData[[#This Row],[DATE]])</f>
        <v>30</v>
      </c>
      <c r="O169" t="str">
        <f>TEXT(InputData[[#This Row],[DATE]],"mmm")</f>
        <v>Apr</v>
      </c>
      <c r="P169">
        <f>YEAR(InputData[[#This Row],[DATE]])</f>
        <v>2021</v>
      </c>
    </row>
    <row r="170" spans="1:16" x14ac:dyDescent="0.3">
      <c r="A170" s="1">
        <v>44322</v>
      </c>
      <c r="B170" t="s">
        <v>24</v>
      </c>
      <c r="C170">
        <v>15</v>
      </c>
      <c r="D170" t="s">
        <v>110</v>
      </c>
      <c r="E170" t="s">
        <v>112</v>
      </c>
      <c r="F170">
        <v>0</v>
      </c>
      <c r="G170" t="str">
        <f>VLOOKUP(InputData[[#This Row],[PRODUCT ID]],MasterData[],2,0)</f>
        <v>Product08</v>
      </c>
      <c r="H170" t="str">
        <f>VLOOKUP(InputData[[#This Row],[PRODUCT ID]],MasterData[],3,0)</f>
        <v>Category01</v>
      </c>
      <c r="I170" t="str">
        <f>VLOOKUP(InputData[[#This Row],[PRODUCT ID]],MasterData[],4,0)</f>
        <v>Kg</v>
      </c>
      <c r="J170" s="2">
        <f>VLOOKUP(InputData[[#This Row],[PRODUCT ID]],MasterData[],5,0)</f>
        <v>83</v>
      </c>
      <c r="K170" s="2">
        <f>VLOOKUP(InputData[[#This Row],[PRODUCT ID]],MasterData[],6,0)</f>
        <v>94.62</v>
      </c>
      <c r="L170" s="2">
        <f>InputData[[#This Row],[BUYING PRIZE]]*InputData[[#This Row],[QUANTITY]]</f>
        <v>1245</v>
      </c>
      <c r="M170" s="2">
        <f>InputData[[#This Row],[SELLING PRICE]]*InputData[[#This Row],[QUANTITY]]*(1-InputData[[#This Row],[DISCOUNT %]])</f>
        <v>1419.3000000000002</v>
      </c>
      <c r="N170">
        <f>DAY(InputData[[#This Row],[DATE]])</f>
        <v>6</v>
      </c>
      <c r="O170" t="str">
        <f>TEXT(InputData[[#This Row],[DATE]],"mmm")</f>
        <v>May</v>
      </c>
      <c r="P170">
        <f>YEAR(InputData[[#This Row],[DATE]])</f>
        <v>2021</v>
      </c>
    </row>
    <row r="171" spans="1:16" x14ac:dyDescent="0.3">
      <c r="A171" s="1">
        <v>44328</v>
      </c>
      <c r="B171" t="s">
        <v>42</v>
      </c>
      <c r="C171">
        <v>3</v>
      </c>
      <c r="D171" t="s">
        <v>110</v>
      </c>
      <c r="E171" t="s">
        <v>112</v>
      </c>
      <c r="F171">
        <v>0</v>
      </c>
      <c r="G171" t="str">
        <f>VLOOKUP(InputData[[#This Row],[PRODUCT ID]],MasterData[],2,0)</f>
        <v>Product16</v>
      </c>
      <c r="H171" t="str">
        <f>VLOOKUP(InputData[[#This Row],[PRODUCT ID]],MasterData[],3,0)</f>
        <v>Category02</v>
      </c>
      <c r="I171" t="str">
        <f>VLOOKUP(InputData[[#This Row],[PRODUCT ID]],MasterData[],4,0)</f>
        <v>No.</v>
      </c>
      <c r="J171" s="2">
        <f>VLOOKUP(InputData[[#This Row],[PRODUCT ID]],MasterData[],5,0)</f>
        <v>13</v>
      </c>
      <c r="K171" s="2">
        <f>VLOOKUP(InputData[[#This Row],[PRODUCT ID]],MasterData[],6,0)</f>
        <v>16.64</v>
      </c>
      <c r="L171" s="2">
        <f>InputData[[#This Row],[BUYING PRIZE]]*InputData[[#This Row],[QUANTITY]]</f>
        <v>39</v>
      </c>
      <c r="M171" s="2">
        <f>InputData[[#This Row],[SELLING PRICE]]*InputData[[#This Row],[QUANTITY]]*(1-InputData[[#This Row],[DISCOUNT %]])</f>
        <v>49.92</v>
      </c>
      <c r="N171">
        <f>DAY(InputData[[#This Row],[DATE]])</f>
        <v>12</v>
      </c>
      <c r="O171" t="str">
        <f>TEXT(InputData[[#This Row],[DATE]],"mmm")</f>
        <v>May</v>
      </c>
      <c r="P171">
        <f>YEAR(InputData[[#This Row],[DATE]])</f>
        <v>2021</v>
      </c>
    </row>
    <row r="172" spans="1:16" x14ac:dyDescent="0.3">
      <c r="A172" s="1">
        <v>44328</v>
      </c>
      <c r="B172" t="s">
        <v>82</v>
      </c>
      <c r="C172">
        <v>15</v>
      </c>
      <c r="D172" t="s">
        <v>110</v>
      </c>
      <c r="E172" t="s">
        <v>112</v>
      </c>
      <c r="F172">
        <v>0</v>
      </c>
      <c r="G172" t="str">
        <f>VLOOKUP(InputData[[#This Row],[PRODUCT ID]],MasterData[],2,0)</f>
        <v>Product35</v>
      </c>
      <c r="H172" t="str">
        <f>VLOOKUP(InputData[[#This Row],[PRODUCT ID]],MasterData[],3,0)</f>
        <v>Category04</v>
      </c>
      <c r="I172" t="str">
        <f>VLOOKUP(InputData[[#This Row],[PRODUCT ID]],MasterData[],4,0)</f>
        <v>No.</v>
      </c>
      <c r="J172" s="2">
        <f>VLOOKUP(InputData[[#This Row],[PRODUCT ID]],MasterData[],5,0)</f>
        <v>5</v>
      </c>
      <c r="K172" s="2">
        <f>VLOOKUP(InputData[[#This Row],[PRODUCT ID]],MasterData[],6,0)</f>
        <v>6.7</v>
      </c>
      <c r="L172" s="2">
        <f>InputData[[#This Row],[BUYING PRIZE]]*InputData[[#This Row],[QUANTITY]]</f>
        <v>75</v>
      </c>
      <c r="M172" s="2">
        <f>InputData[[#This Row],[SELLING PRICE]]*InputData[[#This Row],[QUANTITY]]*(1-InputData[[#This Row],[DISCOUNT %]])</f>
        <v>100.5</v>
      </c>
      <c r="N172">
        <f>DAY(InputData[[#This Row],[DATE]])</f>
        <v>12</v>
      </c>
      <c r="O172" t="str">
        <f>TEXT(InputData[[#This Row],[DATE]],"mmm")</f>
        <v>May</v>
      </c>
      <c r="P172">
        <f>YEAR(InputData[[#This Row],[DATE]])</f>
        <v>2021</v>
      </c>
    </row>
    <row r="173" spans="1:16" x14ac:dyDescent="0.3">
      <c r="A173" s="1">
        <v>44329</v>
      </c>
      <c r="B173" t="s">
        <v>70</v>
      </c>
      <c r="C173">
        <v>4</v>
      </c>
      <c r="D173" t="s">
        <v>110</v>
      </c>
      <c r="E173" t="s">
        <v>112</v>
      </c>
      <c r="F173">
        <v>0</v>
      </c>
      <c r="G173" t="str">
        <f>VLOOKUP(InputData[[#This Row],[PRODUCT ID]],MasterData[],2,0)</f>
        <v>Product29</v>
      </c>
      <c r="H173" t="str">
        <f>VLOOKUP(InputData[[#This Row],[PRODUCT ID]],MasterData[],3,0)</f>
        <v>Category04</v>
      </c>
      <c r="I173" t="str">
        <f>VLOOKUP(InputData[[#This Row],[PRODUCT ID]],MasterData[],4,0)</f>
        <v>Lt</v>
      </c>
      <c r="J173" s="2">
        <f>VLOOKUP(InputData[[#This Row],[PRODUCT ID]],MasterData[],5,0)</f>
        <v>47</v>
      </c>
      <c r="K173" s="2">
        <f>VLOOKUP(InputData[[#This Row],[PRODUCT ID]],MasterData[],6,0)</f>
        <v>53.11</v>
      </c>
      <c r="L173" s="2">
        <f>InputData[[#This Row],[BUYING PRIZE]]*InputData[[#This Row],[QUANTITY]]</f>
        <v>188</v>
      </c>
      <c r="M173" s="2">
        <f>InputData[[#This Row],[SELLING PRICE]]*InputData[[#This Row],[QUANTITY]]*(1-InputData[[#This Row],[DISCOUNT %]])</f>
        <v>212.44</v>
      </c>
      <c r="N173">
        <f>DAY(InputData[[#This Row],[DATE]])</f>
        <v>13</v>
      </c>
      <c r="O173" t="str">
        <f>TEXT(InputData[[#This Row],[DATE]],"mmm")</f>
        <v>May</v>
      </c>
      <c r="P173">
        <f>YEAR(InputData[[#This Row],[DATE]])</f>
        <v>2021</v>
      </c>
    </row>
    <row r="174" spans="1:16" x14ac:dyDescent="0.3">
      <c r="A174" s="1">
        <v>44339</v>
      </c>
      <c r="B174" t="s">
        <v>93</v>
      </c>
      <c r="C174">
        <v>11</v>
      </c>
      <c r="D174" t="s">
        <v>110</v>
      </c>
      <c r="E174" t="s">
        <v>112</v>
      </c>
      <c r="F174">
        <v>0</v>
      </c>
      <c r="G174" t="str">
        <f>VLOOKUP(InputData[[#This Row],[PRODUCT ID]],MasterData[],2,0)</f>
        <v>Product40</v>
      </c>
      <c r="H174" t="str">
        <f>VLOOKUP(InputData[[#This Row],[PRODUCT ID]],MasterData[],3,0)</f>
        <v>Category05</v>
      </c>
      <c r="I174" t="str">
        <f>VLOOKUP(InputData[[#This Row],[PRODUCT ID]],MasterData[],4,0)</f>
        <v>Kg</v>
      </c>
      <c r="J174" s="2">
        <f>VLOOKUP(InputData[[#This Row],[PRODUCT ID]],MasterData[],5,0)</f>
        <v>90</v>
      </c>
      <c r="K174" s="2">
        <f>VLOOKUP(InputData[[#This Row],[PRODUCT ID]],MasterData[],6,0)</f>
        <v>115.2</v>
      </c>
      <c r="L174" s="2">
        <f>InputData[[#This Row],[BUYING PRIZE]]*InputData[[#This Row],[QUANTITY]]</f>
        <v>990</v>
      </c>
      <c r="M174" s="2">
        <f>InputData[[#This Row],[SELLING PRICE]]*InputData[[#This Row],[QUANTITY]]*(1-InputData[[#This Row],[DISCOUNT %]])</f>
        <v>1267.2</v>
      </c>
      <c r="N174">
        <f>DAY(InputData[[#This Row],[DATE]])</f>
        <v>23</v>
      </c>
      <c r="O174" t="str">
        <f>TEXT(InputData[[#This Row],[DATE]],"mmm")</f>
        <v>May</v>
      </c>
      <c r="P174">
        <f>YEAR(InputData[[#This Row],[DATE]])</f>
        <v>2021</v>
      </c>
    </row>
    <row r="175" spans="1:16" x14ac:dyDescent="0.3">
      <c r="A175" s="1">
        <v>44352</v>
      </c>
      <c r="B175" t="s">
        <v>82</v>
      </c>
      <c r="C175">
        <v>10</v>
      </c>
      <c r="D175" t="s">
        <v>110</v>
      </c>
      <c r="E175" t="s">
        <v>112</v>
      </c>
      <c r="F175">
        <v>0</v>
      </c>
      <c r="G175" t="str">
        <f>VLOOKUP(InputData[[#This Row],[PRODUCT ID]],MasterData[],2,0)</f>
        <v>Product35</v>
      </c>
      <c r="H175" t="str">
        <f>VLOOKUP(InputData[[#This Row],[PRODUCT ID]],MasterData[],3,0)</f>
        <v>Category04</v>
      </c>
      <c r="I175" t="str">
        <f>VLOOKUP(InputData[[#This Row],[PRODUCT ID]],MasterData[],4,0)</f>
        <v>No.</v>
      </c>
      <c r="J175" s="2">
        <f>VLOOKUP(InputData[[#This Row],[PRODUCT ID]],MasterData[],5,0)</f>
        <v>5</v>
      </c>
      <c r="K175" s="2">
        <f>VLOOKUP(InputData[[#This Row],[PRODUCT ID]],MasterData[],6,0)</f>
        <v>6.7</v>
      </c>
      <c r="L175" s="2">
        <f>InputData[[#This Row],[BUYING PRIZE]]*InputData[[#This Row],[QUANTITY]]</f>
        <v>50</v>
      </c>
      <c r="M175" s="2">
        <f>InputData[[#This Row],[SELLING PRICE]]*InputData[[#This Row],[QUANTITY]]*(1-InputData[[#This Row],[DISCOUNT %]])</f>
        <v>67</v>
      </c>
      <c r="N175">
        <f>DAY(InputData[[#This Row],[DATE]])</f>
        <v>5</v>
      </c>
      <c r="O175" t="str">
        <f>TEXT(InputData[[#This Row],[DATE]],"mmm")</f>
        <v>Jun</v>
      </c>
      <c r="P175">
        <f>YEAR(InputData[[#This Row],[DATE]])</f>
        <v>2021</v>
      </c>
    </row>
    <row r="176" spans="1:16" x14ac:dyDescent="0.3">
      <c r="A176" s="1">
        <v>44353</v>
      </c>
      <c r="B176" t="s">
        <v>78</v>
      </c>
      <c r="C176">
        <v>6</v>
      </c>
      <c r="D176" t="s">
        <v>110</v>
      </c>
      <c r="E176" t="s">
        <v>112</v>
      </c>
      <c r="F176">
        <v>0</v>
      </c>
      <c r="G176" t="str">
        <f>VLOOKUP(InputData[[#This Row],[PRODUCT ID]],MasterData[],2,0)</f>
        <v>Product33</v>
      </c>
      <c r="H176" t="str">
        <f>VLOOKUP(InputData[[#This Row],[PRODUCT ID]],MasterData[],3,0)</f>
        <v>Category04</v>
      </c>
      <c r="I176" t="str">
        <f>VLOOKUP(InputData[[#This Row],[PRODUCT ID]],MasterData[],4,0)</f>
        <v>Kg</v>
      </c>
      <c r="J176" s="2">
        <f>VLOOKUP(InputData[[#This Row],[PRODUCT ID]],MasterData[],5,0)</f>
        <v>95</v>
      </c>
      <c r="K176" s="2">
        <f>VLOOKUP(InputData[[#This Row],[PRODUCT ID]],MasterData[],6,0)</f>
        <v>119.7</v>
      </c>
      <c r="L176" s="2">
        <f>InputData[[#This Row],[BUYING PRIZE]]*InputData[[#This Row],[QUANTITY]]</f>
        <v>570</v>
      </c>
      <c r="M176" s="2">
        <f>InputData[[#This Row],[SELLING PRICE]]*InputData[[#This Row],[QUANTITY]]*(1-InputData[[#This Row],[DISCOUNT %]])</f>
        <v>718.2</v>
      </c>
      <c r="N176">
        <f>DAY(InputData[[#This Row],[DATE]])</f>
        <v>6</v>
      </c>
      <c r="O176" t="str">
        <f>TEXT(InputData[[#This Row],[DATE]],"mmm")</f>
        <v>Jun</v>
      </c>
      <c r="P176">
        <f>YEAR(InputData[[#This Row],[DATE]])</f>
        <v>2021</v>
      </c>
    </row>
    <row r="177" spans="1:16" x14ac:dyDescent="0.3">
      <c r="A177" s="1">
        <v>44355</v>
      </c>
      <c r="B177" t="s">
        <v>68</v>
      </c>
      <c r="C177">
        <v>11</v>
      </c>
      <c r="D177" t="s">
        <v>110</v>
      </c>
      <c r="E177" t="s">
        <v>112</v>
      </c>
      <c r="F177">
        <v>0</v>
      </c>
      <c r="G177" t="str">
        <f>VLOOKUP(InputData[[#This Row],[PRODUCT ID]],MasterData[],2,0)</f>
        <v>Product28</v>
      </c>
      <c r="H177" t="str">
        <f>VLOOKUP(InputData[[#This Row],[PRODUCT ID]],MasterData[],3,0)</f>
        <v>Category04</v>
      </c>
      <c r="I177" t="str">
        <f>VLOOKUP(InputData[[#This Row],[PRODUCT ID]],MasterData[],4,0)</f>
        <v>No.</v>
      </c>
      <c r="J177" s="2">
        <f>VLOOKUP(InputData[[#This Row],[PRODUCT ID]],MasterData[],5,0)</f>
        <v>37</v>
      </c>
      <c r="K177" s="2">
        <f>VLOOKUP(InputData[[#This Row],[PRODUCT ID]],MasterData[],6,0)</f>
        <v>41.81</v>
      </c>
      <c r="L177" s="2">
        <f>InputData[[#This Row],[BUYING PRIZE]]*InputData[[#This Row],[QUANTITY]]</f>
        <v>407</v>
      </c>
      <c r="M177" s="2">
        <f>InputData[[#This Row],[SELLING PRICE]]*InputData[[#This Row],[QUANTITY]]*(1-InputData[[#This Row],[DISCOUNT %]])</f>
        <v>459.91</v>
      </c>
      <c r="N177">
        <f>DAY(InputData[[#This Row],[DATE]])</f>
        <v>8</v>
      </c>
      <c r="O177" t="str">
        <f>TEXT(InputData[[#This Row],[DATE]],"mmm")</f>
        <v>Jun</v>
      </c>
      <c r="P177">
        <f>YEAR(InputData[[#This Row],[DATE]])</f>
        <v>2021</v>
      </c>
    </row>
    <row r="178" spans="1:16" x14ac:dyDescent="0.3">
      <c r="A178" s="1">
        <v>44356</v>
      </c>
      <c r="B178" t="s">
        <v>6</v>
      </c>
      <c r="C178">
        <v>7</v>
      </c>
      <c r="D178" t="s">
        <v>110</v>
      </c>
      <c r="E178" t="s">
        <v>112</v>
      </c>
      <c r="F178">
        <v>0</v>
      </c>
      <c r="G178" t="str">
        <f>VLOOKUP(InputData[[#This Row],[PRODUCT ID]],MasterData[],2,0)</f>
        <v>Product01</v>
      </c>
      <c r="H178" t="str">
        <f>VLOOKUP(InputData[[#This Row],[PRODUCT ID]],MasterData[],3,0)</f>
        <v>Category01</v>
      </c>
      <c r="I178" t="str">
        <f>VLOOKUP(InputData[[#This Row],[PRODUCT ID]],MasterData[],4,0)</f>
        <v>Kg</v>
      </c>
      <c r="J178" s="2">
        <f>VLOOKUP(InputData[[#This Row],[PRODUCT ID]],MasterData[],5,0)</f>
        <v>98</v>
      </c>
      <c r="K178" s="2">
        <f>VLOOKUP(InputData[[#This Row],[PRODUCT ID]],MasterData[],6,0)</f>
        <v>103.88</v>
      </c>
      <c r="L178" s="2">
        <f>InputData[[#This Row],[BUYING PRIZE]]*InputData[[#This Row],[QUANTITY]]</f>
        <v>686</v>
      </c>
      <c r="M178" s="2">
        <f>InputData[[#This Row],[SELLING PRICE]]*InputData[[#This Row],[QUANTITY]]*(1-InputData[[#This Row],[DISCOUNT %]])</f>
        <v>727.16</v>
      </c>
      <c r="N178">
        <f>DAY(InputData[[#This Row],[DATE]])</f>
        <v>9</v>
      </c>
      <c r="O178" t="str">
        <f>TEXT(InputData[[#This Row],[DATE]],"mmm")</f>
        <v>Jun</v>
      </c>
      <c r="P178">
        <f>YEAR(InputData[[#This Row],[DATE]])</f>
        <v>2021</v>
      </c>
    </row>
    <row r="179" spans="1:16" x14ac:dyDescent="0.3">
      <c r="A179" s="1">
        <v>44359</v>
      </c>
      <c r="B179" t="s">
        <v>95</v>
      </c>
      <c r="C179">
        <v>6</v>
      </c>
      <c r="D179" t="s">
        <v>110</v>
      </c>
      <c r="E179" t="s">
        <v>112</v>
      </c>
      <c r="F179">
        <v>0</v>
      </c>
      <c r="G179" t="str">
        <f>VLOOKUP(InputData[[#This Row],[PRODUCT ID]],MasterData[],2,0)</f>
        <v>Product41</v>
      </c>
      <c r="H179" t="str">
        <f>VLOOKUP(InputData[[#This Row],[PRODUCT ID]],MasterData[],3,0)</f>
        <v>Category05</v>
      </c>
      <c r="I179" t="str">
        <f>VLOOKUP(InputData[[#This Row],[PRODUCT ID]],MasterData[],4,0)</f>
        <v>Ft</v>
      </c>
      <c r="J179" s="2">
        <f>VLOOKUP(InputData[[#This Row],[PRODUCT ID]],MasterData[],5,0)</f>
        <v>138</v>
      </c>
      <c r="K179" s="2">
        <f>VLOOKUP(InputData[[#This Row],[PRODUCT ID]],MasterData[],6,0)</f>
        <v>173.88</v>
      </c>
      <c r="L179" s="2">
        <f>InputData[[#This Row],[BUYING PRIZE]]*InputData[[#This Row],[QUANTITY]]</f>
        <v>828</v>
      </c>
      <c r="M179" s="2">
        <f>InputData[[#This Row],[SELLING PRICE]]*InputData[[#This Row],[QUANTITY]]*(1-InputData[[#This Row],[DISCOUNT %]])</f>
        <v>1043.28</v>
      </c>
      <c r="N179">
        <f>DAY(InputData[[#This Row],[DATE]])</f>
        <v>12</v>
      </c>
      <c r="O179" t="str">
        <f>TEXT(InputData[[#This Row],[DATE]],"mmm")</f>
        <v>Jun</v>
      </c>
      <c r="P179">
        <f>YEAR(InputData[[#This Row],[DATE]])</f>
        <v>2021</v>
      </c>
    </row>
    <row r="180" spans="1:16" x14ac:dyDescent="0.3">
      <c r="A180" s="1">
        <v>44366</v>
      </c>
      <c r="B180" t="s">
        <v>95</v>
      </c>
      <c r="C180">
        <v>5</v>
      </c>
      <c r="D180" t="s">
        <v>110</v>
      </c>
      <c r="E180" t="s">
        <v>112</v>
      </c>
      <c r="F180">
        <v>0</v>
      </c>
      <c r="G180" t="str">
        <f>VLOOKUP(InputData[[#This Row],[PRODUCT ID]],MasterData[],2,0)</f>
        <v>Product41</v>
      </c>
      <c r="H180" t="str">
        <f>VLOOKUP(InputData[[#This Row],[PRODUCT ID]],MasterData[],3,0)</f>
        <v>Category05</v>
      </c>
      <c r="I180" t="str">
        <f>VLOOKUP(InputData[[#This Row],[PRODUCT ID]],MasterData[],4,0)</f>
        <v>Ft</v>
      </c>
      <c r="J180" s="2">
        <f>VLOOKUP(InputData[[#This Row],[PRODUCT ID]],MasterData[],5,0)</f>
        <v>138</v>
      </c>
      <c r="K180" s="2">
        <f>VLOOKUP(InputData[[#This Row],[PRODUCT ID]],MasterData[],6,0)</f>
        <v>173.88</v>
      </c>
      <c r="L180" s="2">
        <f>InputData[[#This Row],[BUYING PRIZE]]*InputData[[#This Row],[QUANTITY]]</f>
        <v>690</v>
      </c>
      <c r="M180" s="2">
        <f>InputData[[#This Row],[SELLING PRICE]]*InputData[[#This Row],[QUANTITY]]*(1-InputData[[#This Row],[DISCOUNT %]])</f>
        <v>869.4</v>
      </c>
      <c r="N180">
        <f>DAY(InputData[[#This Row],[DATE]])</f>
        <v>19</v>
      </c>
      <c r="O180" t="str">
        <f>TEXT(InputData[[#This Row],[DATE]],"mmm")</f>
        <v>Jun</v>
      </c>
      <c r="P180">
        <f>YEAR(InputData[[#This Row],[DATE]])</f>
        <v>2021</v>
      </c>
    </row>
    <row r="181" spans="1:16" x14ac:dyDescent="0.3">
      <c r="A181" s="1">
        <v>44370</v>
      </c>
      <c r="B181" t="s">
        <v>42</v>
      </c>
      <c r="C181">
        <v>4</v>
      </c>
      <c r="D181" t="s">
        <v>110</v>
      </c>
      <c r="E181" t="s">
        <v>112</v>
      </c>
      <c r="F181">
        <v>0</v>
      </c>
      <c r="G181" t="str">
        <f>VLOOKUP(InputData[[#This Row],[PRODUCT ID]],MasterData[],2,0)</f>
        <v>Product16</v>
      </c>
      <c r="H181" t="str">
        <f>VLOOKUP(InputData[[#This Row],[PRODUCT ID]],MasterData[],3,0)</f>
        <v>Category02</v>
      </c>
      <c r="I181" t="str">
        <f>VLOOKUP(InputData[[#This Row],[PRODUCT ID]],MasterData[],4,0)</f>
        <v>No.</v>
      </c>
      <c r="J181" s="2">
        <f>VLOOKUP(InputData[[#This Row],[PRODUCT ID]],MasterData[],5,0)</f>
        <v>13</v>
      </c>
      <c r="K181" s="2">
        <f>VLOOKUP(InputData[[#This Row],[PRODUCT ID]],MasterData[],6,0)</f>
        <v>16.64</v>
      </c>
      <c r="L181" s="2">
        <f>InputData[[#This Row],[BUYING PRIZE]]*InputData[[#This Row],[QUANTITY]]</f>
        <v>52</v>
      </c>
      <c r="M181" s="2">
        <f>InputData[[#This Row],[SELLING PRICE]]*InputData[[#This Row],[QUANTITY]]*(1-InputData[[#This Row],[DISCOUNT %]])</f>
        <v>66.56</v>
      </c>
      <c r="N181">
        <f>DAY(InputData[[#This Row],[DATE]])</f>
        <v>23</v>
      </c>
      <c r="O181" t="str">
        <f>TEXT(InputData[[#This Row],[DATE]],"mmm")</f>
        <v>Jun</v>
      </c>
      <c r="P181">
        <f>YEAR(InputData[[#This Row],[DATE]])</f>
        <v>2021</v>
      </c>
    </row>
    <row r="182" spans="1:16" x14ac:dyDescent="0.3">
      <c r="A182" s="1">
        <v>44371</v>
      </c>
      <c r="B182" t="s">
        <v>32</v>
      </c>
      <c r="C182">
        <v>13</v>
      </c>
      <c r="D182" t="s">
        <v>110</v>
      </c>
      <c r="E182" t="s">
        <v>112</v>
      </c>
      <c r="F182">
        <v>0</v>
      </c>
      <c r="G182" t="str">
        <f>VLOOKUP(InputData[[#This Row],[PRODUCT ID]],MasterData[],2,0)</f>
        <v>Product11</v>
      </c>
      <c r="H182" t="str">
        <f>VLOOKUP(InputData[[#This Row],[PRODUCT ID]],MasterData[],3,0)</f>
        <v>Category02</v>
      </c>
      <c r="I182" t="str">
        <f>VLOOKUP(InputData[[#This Row],[PRODUCT ID]],MasterData[],4,0)</f>
        <v>Lt</v>
      </c>
      <c r="J182" s="2">
        <f>VLOOKUP(InputData[[#This Row],[PRODUCT ID]],MasterData[],5,0)</f>
        <v>44</v>
      </c>
      <c r="K182" s="2">
        <f>VLOOKUP(InputData[[#This Row],[PRODUCT ID]],MasterData[],6,0)</f>
        <v>48.4</v>
      </c>
      <c r="L182" s="2">
        <f>InputData[[#This Row],[BUYING PRIZE]]*InputData[[#This Row],[QUANTITY]]</f>
        <v>572</v>
      </c>
      <c r="M182" s="2">
        <f>InputData[[#This Row],[SELLING PRICE]]*InputData[[#This Row],[QUANTITY]]*(1-InputData[[#This Row],[DISCOUNT %]])</f>
        <v>629.19999999999993</v>
      </c>
      <c r="N182">
        <f>DAY(InputData[[#This Row],[DATE]])</f>
        <v>24</v>
      </c>
      <c r="O182" t="str">
        <f>TEXT(InputData[[#This Row],[DATE]],"mmm")</f>
        <v>Jun</v>
      </c>
      <c r="P182">
        <f>YEAR(InputData[[#This Row],[DATE]])</f>
        <v>2021</v>
      </c>
    </row>
    <row r="183" spans="1:16" x14ac:dyDescent="0.3">
      <c r="A183" s="1">
        <v>44376</v>
      </c>
      <c r="B183" t="s">
        <v>38</v>
      </c>
      <c r="C183">
        <v>4</v>
      </c>
      <c r="D183" t="s">
        <v>110</v>
      </c>
      <c r="E183" t="s">
        <v>112</v>
      </c>
      <c r="F183">
        <v>0</v>
      </c>
      <c r="G183" t="str">
        <f>VLOOKUP(InputData[[#This Row],[PRODUCT ID]],MasterData[],2,0)</f>
        <v>Product14</v>
      </c>
      <c r="H183" t="str">
        <f>VLOOKUP(InputData[[#This Row],[PRODUCT ID]],MasterData[],3,0)</f>
        <v>Category02</v>
      </c>
      <c r="I183" t="str">
        <f>VLOOKUP(InputData[[#This Row],[PRODUCT ID]],MasterData[],4,0)</f>
        <v>Kg</v>
      </c>
      <c r="J183" s="2">
        <f>VLOOKUP(InputData[[#This Row],[PRODUCT ID]],MasterData[],5,0)</f>
        <v>112</v>
      </c>
      <c r="K183" s="2">
        <f>VLOOKUP(InputData[[#This Row],[PRODUCT ID]],MasterData[],6,0)</f>
        <v>146.72</v>
      </c>
      <c r="L183" s="2">
        <f>InputData[[#This Row],[BUYING PRIZE]]*InputData[[#This Row],[QUANTITY]]</f>
        <v>448</v>
      </c>
      <c r="M183" s="2">
        <f>InputData[[#This Row],[SELLING PRICE]]*InputData[[#This Row],[QUANTITY]]*(1-InputData[[#This Row],[DISCOUNT %]])</f>
        <v>586.88</v>
      </c>
      <c r="N183">
        <f>DAY(InputData[[#This Row],[DATE]])</f>
        <v>29</v>
      </c>
      <c r="O183" t="str">
        <f>TEXT(InputData[[#This Row],[DATE]],"mmm")</f>
        <v>Jun</v>
      </c>
      <c r="P183">
        <f>YEAR(InputData[[#This Row],[DATE]])</f>
        <v>2021</v>
      </c>
    </row>
    <row r="184" spans="1:16" x14ac:dyDescent="0.3">
      <c r="A184" s="1">
        <v>44382</v>
      </c>
      <c r="B184" t="s">
        <v>10</v>
      </c>
      <c r="C184">
        <v>8</v>
      </c>
      <c r="D184" t="s">
        <v>110</v>
      </c>
      <c r="E184" t="s">
        <v>112</v>
      </c>
      <c r="F184">
        <v>0</v>
      </c>
      <c r="G184" t="str">
        <f>VLOOKUP(InputData[[#This Row],[PRODUCT ID]],MasterData[],2,0)</f>
        <v>Product02</v>
      </c>
      <c r="H184" t="str">
        <f>VLOOKUP(InputData[[#This Row],[PRODUCT ID]],MasterData[],3,0)</f>
        <v>Category01</v>
      </c>
      <c r="I184" t="str">
        <f>VLOOKUP(InputData[[#This Row],[PRODUCT ID]],MasterData[],4,0)</f>
        <v>Kg</v>
      </c>
      <c r="J184" s="2">
        <f>VLOOKUP(InputData[[#This Row],[PRODUCT ID]],MasterData[],5,0)</f>
        <v>105</v>
      </c>
      <c r="K184" s="2">
        <f>VLOOKUP(InputData[[#This Row],[PRODUCT ID]],MasterData[],6,0)</f>
        <v>142.80000000000001</v>
      </c>
      <c r="L184" s="2">
        <f>InputData[[#This Row],[BUYING PRIZE]]*InputData[[#This Row],[QUANTITY]]</f>
        <v>840</v>
      </c>
      <c r="M184" s="2">
        <f>InputData[[#This Row],[SELLING PRICE]]*InputData[[#This Row],[QUANTITY]]*(1-InputData[[#This Row],[DISCOUNT %]])</f>
        <v>1142.4000000000001</v>
      </c>
      <c r="N184">
        <f>DAY(InputData[[#This Row],[DATE]])</f>
        <v>5</v>
      </c>
      <c r="O184" t="str">
        <f>TEXT(InputData[[#This Row],[DATE]],"mmm")</f>
        <v>Jul</v>
      </c>
      <c r="P184">
        <f>YEAR(InputData[[#This Row],[DATE]])</f>
        <v>2021</v>
      </c>
    </row>
    <row r="185" spans="1:16" x14ac:dyDescent="0.3">
      <c r="A185" s="1">
        <v>44385</v>
      </c>
      <c r="B185" t="s">
        <v>14</v>
      </c>
      <c r="C185">
        <v>10</v>
      </c>
      <c r="D185" t="s">
        <v>110</v>
      </c>
      <c r="E185" t="s">
        <v>112</v>
      </c>
      <c r="F185">
        <v>0</v>
      </c>
      <c r="G185" t="str">
        <f>VLOOKUP(InputData[[#This Row],[PRODUCT ID]],MasterData[],2,0)</f>
        <v>Product04</v>
      </c>
      <c r="H185" t="str">
        <f>VLOOKUP(InputData[[#This Row],[PRODUCT ID]],MasterData[],3,0)</f>
        <v>Category01</v>
      </c>
      <c r="I185" t="str">
        <f>VLOOKUP(InputData[[#This Row],[PRODUCT ID]],MasterData[],4,0)</f>
        <v>Lt</v>
      </c>
      <c r="J185" s="2">
        <f>VLOOKUP(InputData[[#This Row],[PRODUCT ID]],MasterData[],5,0)</f>
        <v>44</v>
      </c>
      <c r="K185" s="2">
        <f>VLOOKUP(InputData[[#This Row],[PRODUCT ID]],MasterData[],6,0)</f>
        <v>48.84</v>
      </c>
      <c r="L185" s="2">
        <f>InputData[[#This Row],[BUYING PRIZE]]*InputData[[#This Row],[QUANTITY]]</f>
        <v>440</v>
      </c>
      <c r="M185" s="2">
        <f>InputData[[#This Row],[SELLING PRICE]]*InputData[[#This Row],[QUANTITY]]*(1-InputData[[#This Row],[DISCOUNT %]])</f>
        <v>488.40000000000003</v>
      </c>
      <c r="N185">
        <f>DAY(InputData[[#This Row],[DATE]])</f>
        <v>8</v>
      </c>
      <c r="O185" t="str">
        <f>TEXT(InputData[[#This Row],[DATE]],"mmm")</f>
        <v>Jul</v>
      </c>
      <c r="P185">
        <f>YEAR(InputData[[#This Row],[DATE]])</f>
        <v>2021</v>
      </c>
    </row>
    <row r="186" spans="1:16" x14ac:dyDescent="0.3">
      <c r="A186" s="1">
        <v>44397</v>
      </c>
      <c r="B186" t="s">
        <v>99</v>
      </c>
      <c r="C186">
        <v>5</v>
      </c>
      <c r="D186" t="s">
        <v>110</v>
      </c>
      <c r="E186" t="s">
        <v>112</v>
      </c>
      <c r="F186">
        <v>0</v>
      </c>
      <c r="G186" t="str">
        <f>VLOOKUP(InputData[[#This Row],[PRODUCT ID]],MasterData[],2,0)</f>
        <v>Product43</v>
      </c>
      <c r="H186" t="str">
        <f>VLOOKUP(InputData[[#This Row],[PRODUCT ID]],MasterData[],3,0)</f>
        <v>Category05</v>
      </c>
      <c r="I186" t="str">
        <f>VLOOKUP(InputData[[#This Row],[PRODUCT ID]],MasterData[],4,0)</f>
        <v>Kg</v>
      </c>
      <c r="J186" s="2">
        <f>VLOOKUP(InputData[[#This Row],[PRODUCT ID]],MasterData[],5,0)</f>
        <v>67</v>
      </c>
      <c r="K186" s="2">
        <f>VLOOKUP(InputData[[#This Row],[PRODUCT ID]],MasterData[],6,0)</f>
        <v>83.08</v>
      </c>
      <c r="L186" s="2">
        <f>InputData[[#This Row],[BUYING PRIZE]]*InputData[[#This Row],[QUANTITY]]</f>
        <v>335</v>
      </c>
      <c r="M186" s="2">
        <f>InputData[[#This Row],[SELLING PRICE]]*InputData[[#This Row],[QUANTITY]]*(1-InputData[[#This Row],[DISCOUNT %]])</f>
        <v>415.4</v>
      </c>
      <c r="N186">
        <f>DAY(InputData[[#This Row],[DATE]])</f>
        <v>20</v>
      </c>
      <c r="O186" t="str">
        <f>TEXT(InputData[[#This Row],[DATE]],"mmm")</f>
        <v>Jul</v>
      </c>
      <c r="P186">
        <f>YEAR(InputData[[#This Row],[DATE]])</f>
        <v>2021</v>
      </c>
    </row>
    <row r="187" spans="1:16" x14ac:dyDescent="0.3">
      <c r="A187" s="1">
        <v>44398</v>
      </c>
      <c r="B187" t="s">
        <v>70</v>
      </c>
      <c r="C187">
        <v>15</v>
      </c>
      <c r="D187" t="s">
        <v>110</v>
      </c>
      <c r="E187" t="s">
        <v>112</v>
      </c>
      <c r="F187">
        <v>0</v>
      </c>
      <c r="G187" t="str">
        <f>VLOOKUP(InputData[[#This Row],[PRODUCT ID]],MasterData[],2,0)</f>
        <v>Product29</v>
      </c>
      <c r="H187" t="str">
        <f>VLOOKUP(InputData[[#This Row],[PRODUCT ID]],MasterData[],3,0)</f>
        <v>Category04</v>
      </c>
      <c r="I187" t="str">
        <f>VLOOKUP(InputData[[#This Row],[PRODUCT ID]],MasterData[],4,0)</f>
        <v>Lt</v>
      </c>
      <c r="J187" s="2">
        <f>VLOOKUP(InputData[[#This Row],[PRODUCT ID]],MasterData[],5,0)</f>
        <v>47</v>
      </c>
      <c r="K187" s="2">
        <f>VLOOKUP(InputData[[#This Row],[PRODUCT ID]],MasterData[],6,0)</f>
        <v>53.11</v>
      </c>
      <c r="L187" s="2">
        <f>InputData[[#This Row],[BUYING PRIZE]]*InputData[[#This Row],[QUANTITY]]</f>
        <v>705</v>
      </c>
      <c r="M187" s="2">
        <f>InputData[[#This Row],[SELLING PRICE]]*InputData[[#This Row],[QUANTITY]]*(1-InputData[[#This Row],[DISCOUNT %]])</f>
        <v>796.65</v>
      </c>
      <c r="N187">
        <f>DAY(InputData[[#This Row],[DATE]])</f>
        <v>21</v>
      </c>
      <c r="O187" t="str">
        <f>TEXT(InputData[[#This Row],[DATE]],"mmm")</f>
        <v>Jul</v>
      </c>
      <c r="P187">
        <f>YEAR(InputData[[#This Row],[DATE]])</f>
        <v>2021</v>
      </c>
    </row>
    <row r="188" spans="1:16" x14ac:dyDescent="0.3">
      <c r="A188" s="1">
        <v>44400</v>
      </c>
      <c r="B188" t="s">
        <v>86</v>
      </c>
      <c r="C188">
        <v>8</v>
      </c>
      <c r="D188" t="s">
        <v>110</v>
      </c>
      <c r="E188" t="s">
        <v>112</v>
      </c>
      <c r="F188">
        <v>0</v>
      </c>
      <c r="G188" t="str">
        <f>VLOOKUP(InputData[[#This Row],[PRODUCT ID]],MasterData[],2,0)</f>
        <v>Product37</v>
      </c>
      <c r="H188" t="str">
        <f>VLOOKUP(InputData[[#This Row],[PRODUCT ID]],MasterData[],3,0)</f>
        <v>Category05</v>
      </c>
      <c r="I188" t="str">
        <f>VLOOKUP(InputData[[#This Row],[PRODUCT ID]],MasterData[],4,0)</f>
        <v>Kg</v>
      </c>
      <c r="J188" s="2">
        <f>VLOOKUP(InputData[[#This Row],[PRODUCT ID]],MasterData[],5,0)</f>
        <v>67</v>
      </c>
      <c r="K188" s="2">
        <f>VLOOKUP(InputData[[#This Row],[PRODUCT ID]],MasterData[],6,0)</f>
        <v>85.76</v>
      </c>
      <c r="L188" s="2">
        <f>InputData[[#This Row],[BUYING PRIZE]]*InputData[[#This Row],[QUANTITY]]</f>
        <v>536</v>
      </c>
      <c r="M188" s="2">
        <f>InputData[[#This Row],[SELLING PRICE]]*InputData[[#This Row],[QUANTITY]]*(1-InputData[[#This Row],[DISCOUNT %]])</f>
        <v>686.08</v>
      </c>
      <c r="N188">
        <f>DAY(InputData[[#This Row],[DATE]])</f>
        <v>23</v>
      </c>
      <c r="O188" t="str">
        <f>TEXT(InputData[[#This Row],[DATE]],"mmm")</f>
        <v>Jul</v>
      </c>
      <c r="P188">
        <f>YEAR(InputData[[#This Row],[DATE]])</f>
        <v>2021</v>
      </c>
    </row>
    <row r="189" spans="1:16" x14ac:dyDescent="0.3">
      <c r="A189" s="1">
        <v>44410</v>
      </c>
      <c r="B189" t="s">
        <v>57</v>
      </c>
      <c r="C189">
        <v>3</v>
      </c>
      <c r="D189" t="s">
        <v>110</v>
      </c>
      <c r="E189" t="s">
        <v>112</v>
      </c>
      <c r="F189">
        <v>0</v>
      </c>
      <c r="G189" t="str">
        <f>VLOOKUP(InputData[[#This Row],[PRODUCT ID]],MasterData[],2,0)</f>
        <v>Product23</v>
      </c>
      <c r="H189" t="str">
        <f>VLOOKUP(InputData[[#This Row],[PRODUCT ID]],MasterData[],3,0)</f>
        <v>Category03</v>
      </c>
      <c r="I189" t="str">
        <f>VLOOKUP(InputData[[#This Row],[PRODUCT ID]],MasterData[],4,0)</f>
        <v>Ft</v>
      </c>
      <c r="J189" s="2">
        <f>VLOOKUP(InputData[[#This Row],[PRODUCT ID]],MasterData[],5,0)</f>
        <v>141</v>
      </c>
      <c r="K189" s="2">
        <f>VLOOKUP(InputData[[#This Row],[PRODUCT ID]],MasterData[],6,0)</f>
        <v>149.46</v>
      </c>
      <c r="L189" s="2">
        <f>InputData[[#This Row],[BUYING PRIZE]]*InputData[[#This Row],[QUANTITY]]</f>
        <v>423</v>
      </c>
      <c r="M189" s="2">
        <f>InputData[[#This Row],[SELLING PRICE]]*InputData[[#This Row],[QUANTITY]]*(1-InputData[[#This Row],[DISCOUNT %]])</f>
        <v>448.38</v>
      </c>
      <c r="N189">
        <f>DAY(InputData[[#This Row],[DATE]])</f>
        <v>2</v>
      </c>
      <c r="O189" t="str">
        <f>TEXT(InputData[[#This Row],[DATE]],"mmm")</f>
        <v>Aug</v>
      </c>
      <c r="P189">
        <f>YEAR(InputData[[#This Row],[DATE]])</f>
        <v>2021</v>
      </c>
    </row>
    <row r="190" spans="1:16" x14ac:dyDescent="0.3">
      <c r="A190" s="1">
        <v>44419</v>
      </c>
      <c r="B190" t="s">
        <v>57</v>
      </c>
      <c r="C190">
        <v>4</v>
      </c>
      <c r="D190" t="s">
        <v>110</v>
      </c>
      <c r="E190" t="s">
        <v>112</v>
      </c>
      <c r="F190">
        <v>0</v>
      </c>
      <c r="G190" t="str">
        <f>VLOOKUP(InputData[[#This Row],[PRODUCT ID]],MasterData[],2,0)</f>
        <v>Product23</v>
      </c>
      <c r="H190" t="str">
        <f>VLOOKUP(InputData[[#This Row],[PRODUCT ID]],MasterData[],3,0)</f>
        <v>Category03</v>
      </c>
      <c r="I190" t="str">
        <f>VLOOKUP(InputData[[#This Row],[PRODUCT ID]],MasterData[],4,0)</f>
        <v>Ft</v>
      </c>
      <c r="J190" s="2">
        <f>VLOOKUP(InputData[[#This Row],[PRODUCT ID]],MasterData[],5,0)</f>
        <v>141</v>
      </c>
      <c r="K190" s="2">
        <f>VLOOKUP(InputData[[#This Row],[PRODUCT ID]],MasterData[],6,0)</f>
        <v>149.46</v>
      </c>
      <c r="L190" s="2">
        <f>InputData[[#This Row],[BUYING PRIZE]]*InputData[[#This Row],[QUANTITY]]</f>
        <v>564</v>
      </c>
      <c r="M190" s="2">
        <f>InputData[[#This Row],[SELLING PRICE]]*InputData[[#This Row],[QUANTITY]]*(1-InputData[[#This Row],[DISCOUNT %]])</f>
        <v>597.84</v>
      </c>
      <c r="N190">
        <f>DAY(InputData[[#This Row],[DATE]])</f>
        <v>11</v>
      </c>
      <c r="O190" t="str">
        <f>TEXT(InputData[[#This Row],[DATE]],"mmm")</f>
        <v>Aug</v>
      </c>
      <c r="P190">
        <f>YEAR(InputData[[#This Row],[DATE]])</f>
        <v>2021</v>
      </c>
    </row>
    <row r="191" spans="1:16" x14ac:dyDescent="0.3">
      <c r="A191" s="1">
        <v>44421</v>
      </c>
      <c r="B191" t="s">
        <v>32</v>
      </c>
      <c r="C191">
        <v>13</v>
      </c>
      <c r="D191" t="s">
        <v>110</v>
      </c>
      <c r="E191" t="s">
        <v>112</v>
      </c>
      <c r="F191">
        <v>0</v>
      </c>
      <c r="G191" t="str">
        <f>VLOOKUP(InputData[[#This Row],[PRODUCT ID]],MasterData[],2,0)</f>
        <v>Product11</v>
      </c>
      <c r="H191" t="str">
        <f>VLOOKUP(InputData[[#This Row],[PRODUCT ID]],MasterData[],3,0)</f>
        <v>Category02</v>
      </c>
      <c r="I191" t="str">
        <f>VLOOKUP(InputData[[#This Row],[PRODUCT ID]],MasterData[],4,0)</f>
        <v>Lt</v>
      </c>
      <c r="J191" s="2">
        <f>VLOOKUP(InputData[[#This Row],[PRODUCT ID]],MasterData[],5,0)</f>
        <v>44</v>
      </c>
      <c r="K191" s="2">
        <f>VLOOKUP(InputData[[#This Row],[PRODUCT ID]],MasterData[],6,0)</f>
        <v>48.4</v>
      </c>
      <c r="L191" s="2">
        <f>InputData[[#This Row],[BUYING PRIZE]]*InputData[[#This Row],[QUANTITY]]</f>
        <v>572</v>
      </c>
      <c r="M191" s="2">
        <f>InputData[[#This Row],[SELLING PRICE]]*InputData[[#This Row],[QUANTITY]]*(1-InputData[[#This Row],[DISCOUNT %]])</f>
        <v>629.19999999999993</v>
      </c>
      <c r="N191">
        <f>DAY(InputData[[#This Row],[DATE]])</f>
        <v>13</v>
      </c>
      <c r="O191" t="str">
        <f>TEXT(InputData[[#This Row],[DATE]],"mmm")</f>
        <v>Aug</v>
      </c>
      <c r="P191">
        <f>YEAR(InputData[[#This Row],[DATE]])</f>
        <v>2021</v>
      </c>
    </row>
    <row r="192" spans="1:16" x14ac:dyDescent="0.3">
      <c r="A192" s="1">
        <v>44421</v>
      </c>
      <c r="B192" t="s">
        <v>66</v>
      </c>
      <c r="C192">
        <v>9</v>
      </c>
      <c r="D192" t="s">
        <v>110</v>
      </c>
      <c r="E192" t="s">
        <v>112</v>
      </c>
      <c r="F192">
        <v>0</v>
      </c>
      <c r="G192" t="str">
        <f>VLOOKUP(InputData[[#This Row],[PRODUCT ID]],MasterData[],2,0)</f>
        <v>Product27</v>
      </c>
      <c r="H192" t="str">
        <f>VLOOKUP(InputData[[#This Row],[PRODUCT ID]],MasterData[],3,0)</f>
        <v>Category04</v>
      </c>
      <c r="I192" t="str">
        <f>VLOOKUP(InputData[[#This Row],[PRODUCT ID]],MasterData[],4,0)</f>
        <v>Lt</v>
      </c>
      <c r="J192" s="2">
        <f>VLOOKUP(InputData[[#This Row],[PRODUCT ID]],MasterData[],5,0)</f>
        <v>48</v>
      </c>
      <c r="K192" s="2">
        <f>VLOOKUP(InputData[[#This Row],[PRODUCT ID]],MasterData[],6,0)</f>
        <v>57.120000000000005</v>
      </c>
      <c r="L192" s="2">
        <f>InputData[[#This Row],[BUYING PRIZE]]*InputData[[#This Row],[QUANTITY]]</f>
        <v>432</v>
      </c>
      <c r="M192" s="2">
        <f>InputData[[#This Row],[SELLING PRICE]]*InputData[[#This Row],[QUANTITY]]*(1-InputData[[#This Row],[DISCOUNT %]])</f>
        <v>514.08000000000004</v>
      </c>
      <c r="N192">
        <f>DAY(InputData[[#This Row],[DATE]])</f>
        <v>13</v>
      </c>
      <c r="O192" t="str">
        <f>TEXT(InputData[[#This Row],[DATE]],"mmm")</f>
        <v>Aug</v>
      </c>
      <c r="P192">
        <f>YEAR(InputData[[#This Row],[DATE]])</f>
        <v>2021</v>
      </c>
    </row>
    <row r="193" spans="1:16" x14ac:dyDescent="0.3">
      <c r="A193" s="1">
        <v>44426</v>
      </c>
      <c r="B193" t="s">
        <v>61</v>
      </c>
      <c r="C193">
        <v>6</v>
      </c>
      <c r="D193" t="s">
        <v>110</v>
      </c>
      <c r="E193" t="s">
        <v>112</v>
      </c>
      <c r="F193">
        <v>0</v>
      </c>
      <c r="G193" t="str">
        <f>VLOOKUP(InputData[[#This Row],[PRODUCT ID]],MasterData[],2,0)</f>
        <v>Product25</v>
      </c>
      <c r="H193" t="str">
        <f>VLOOKUP(InputData[[#This Row],[PRODUCT ID]],MasterData[],3,0)</f>
        <v>Category03</v>
      </c>
      <c r="I193" t="str">
        <f>VLOOKUP(InputData[[#This Row],[PRODUCT ID]],MasterData[],4,0)</f>
        <v>No.</v>
      </c>
      <c r="J193" s="2">
        <f>VLOOKUP(InputData[[#This Row],[PRODUCT ID]],MasterData[],5,0)</f>
        <v>7</v>
      </c>
      <c r="K193" s="2">
        <f>VLOOKUP(InputData[[#This Row],[PRODUCT ID]],MasterData[],6,0)</f>
        <v>8.33</v>
      </c>
      <c r="L193" s="2">
        <f>InputData[[#This Row],[BUYING PRIZE]]*InputData[[#This Row],[QUANTITY]]</f>
        <v>42</v>
      </c>
      <c r="M193" s="2">
        <f>InputData[[#This Row],[SELLING PRICE]]*InputData[[#This Row],[QUANTITY]]*(1-InputData[[#This Row],[DISCOUNT %]])</f>
        <v>49.980000000000004</v>
      </c>
      <c r="N193">
        <f>DAY(InputData[[#This Row],[DATE]])</f>
        <v>18</v>
      </c>
      <c r="O193" t="str">
        <f>TEXT(InputData[[#This Row],[DATE]],"mmm")</f>
        <v>Aug</v>
      </c>
      <c r="P193">
        <f>YEAR(InputData[[#This Row],[DATE]])</f>
        <v>2021</v>
      </c>
    </row>
    <row r="194" spans="1:16" x14ac:dyDescent="0.3">
      <c r="A194" s="1">
        <v>44428</v>
      </c>
      <c r="B194" t="s">
        <v>74</v>
      </c>
      <c r="C194">
        <v>9</v>
      </c>
      <c r="D194" t="s">
        <v>110</v>
      </c>
      <c r="E194" t="s">
        <v>112</v>
      </c>
      <c r="F194">
        <v>0</v>
      </c>
      <c r="G194" t="str">
        <f>VLOOKUP(InputData[[#This Row],[PRODUCT ID]],MasterData[],2,0)</f>
        <v>Product31</v>
      </c>
      <c r="H194" t="str">
        <f>VLOOKUP(InputData[[#This Row],[PRODUCT ID]],MasterData[],3,0)</f>
        <v>Category04</v>
      </c>
      <c r="I194" t="str">
        <f>VLOOKUP(InputData[[#This Row],[PRODUCT ID]],MasterData[],4,0)</f>
        <v>Kg</v>
      </c>
      <c r="J194" s="2">
        <f>VLOOKUP(InputData[[#This Row],[PRODUCT ID]],MasterData[],5,0)</f>
        <v>93</v>
      </c>
      <c r="K194" s="2">
        <f>VLOOKUP(InputData[[#This Row],[PRODUCT ID]],MasterData[],6,0)</f>
        <v>104.16</v>
      </c>
      <c r="L194" s="2">
        <f>InputData[[#This Row],[BUYING PRIZE]]*InputData[[#This Row],[QUANTITY]]</f>
        <v>837</v>
      </c>
      <c r="M194" s="2">
        <f>InputData[[#This Row],[SELLING PRICE]]*InputData[[#This Row],[QUANTITY]]*(1-InputData[[#This Row],[DISCOUNT %]])</f>
        <v>937.43999999999994</v>
      </c>
      <c r="N194">
        <f>DAY(InputData[[#This Row],[DATE]])</f>
        <v>20</v>
      </c>
      <c r="O194" t="str">
        <f>TEXT(InputData[[#This Row],[DATE]],"mmm")</f>
        <v>Aug</v>
      </c>
      <c r="P194">
        <f>YEAR(InputData[[#This Row],[DATE]])</f>
        <v>2021</v>
      </c>
    </row>
    <row r="195" spans="1:16" x14ac:dyDescent="0.3">
      <c r="A195" s="1">
        <v>44428</v>
      </c>
      <c r="B195" t="s">
        <v>68</v>
      </c>
      <c r="C195">
        <v>13</v>
      </c>
      <c r="D195" t="s">
        <v>110</v>
      </c>
      <c r="E195" t="s">
        <v>112</v>
      </c>
      <c r="F195">
        <v>0</v>
      </c>
      <c r="G195" t="str">
        <f>VLOOKUP(InputData[[#This Row],[PRODUCT ID]],MasterData[],2,0)</f>
        <v>Product28</v>
      </c>
      <c r="H195" t="str">
        <f>VLOOKUP(InputData[[#This Row],[PRODUCT ID]],MasterData[],3,0)</f>
        <v>Category04</v>
      </c>
      <c r="I195" t="str">
        <f>VLOOKUP(InputData[[#This Row],[PRODUCT ID]],MasterData[],4,0)</f>
        <v>No.</v>
      </c>
      <c r="J195" s="2">
        <f>VLOOKUP(InputData[[#This Row],[PRODUCT ID]],MasterData[],5,0)</f>
        <v>37</v>
      </c>
      <c r="K195" s="2">
        <f>VLOOKUP(InputData[[#This Row],[PRODUCT ID]],MasterData[],6,0)</f>
        <v>41.81</v>
      </c>
      <c r="L195" s="2">
        <f>InputData[[#This Row],[BUYING PRIZE]]*InputData[[#This Row],[QUANTITY]]</f>
        <v>481</v>
      </c>
      <c r="M195" s="2">
        <f>InputData[[#This Row],[SELLING PRICE]]*InputData[[#This Row],[QUANTITY]]*(1-InputData[[#This Row],[DISCOUNT %]])</f>
        <v>543.53</v>
      </c>
      <c r="N195">
        <f>DAY(InputData[[#This Row],[DATE]])</f>
        <v>20</v>
      </c>
      <c r="O195" t="str">
        <f>TEXT(InputData[[#This Row],[DATE]],"mmm")</f>
        <v>Aug</v>
      </c>
      <c r="P195">
        <f>YEAR(InputData[[#This Row],[DATE]])</f>
        <v>2021</v>
      </c>
    </row>
    <row r="196" spans="1:16" x14ac:dyDescent="0.3">
      <c r="A196" s="1">
        <v>44434</v>
      </c>
      <c r="B196" t="s">
        <v>91</v>
      </c>
      <c r="C196">
        <v>4</v>
      </c>
      <c r="D196" t="s">
        <v>110</v>
      </c>
      <c r="E196" t="s">
        <v>112</v>
      </c>
      <c r="F196">
        <v>0</v>
      </c>
      <c r="G196" t="str">
        <f>VLOOKUP(InputData[[#This Row],[PRODUCT ID]],MasterData[],2,0)</f>
        <v>Product39</v>
      </c>
      <c r="H196" t="str">
        <f>VLOOKUP(InputData[[#This Row],[PRODUCT ID]],MasterData[],3,0)</f>
        <v>Category05</v>
      </c>
      <c r="I196" t="str">
        <f>VLOOKUP(InputData[[#This Row],[PRODUCT ID]],MasterData[],4,0)</f>
        <v>No.</v>
      </c>
      <c r="J196" s="2">
        <f>VLOOKUP(InputData[[#This Row],[PRODUCT ID]],MasterData[],5,0)</f>
        <v>37</v>
      </c>
      <c r="K196" s="2">
        <f>VLOOKUP(InputData[[#This Row],[PRODUCT ID]],MasterData[],6,0)</f>
        <v>42.55</v>
      </c>
      <c r="L196" s="2">
        <f>InputData[[#This Row],[BUYING PRIZE]]*InputData[[#This Row],[QUANTITY]]</f>
        <v>148</v>
      </c>
      <c r="M196" s="2">
        <f>InputData[[#This Row],[SELLING PRICE]]*InputData[[#This Row],[QUANTITY]]*(1-InputData[[#This Row],[DISCOUNT %]])</f>
        <v>170.2</v>
      </c>
      <c r="N196">
        <f>DAY(InputData[[#This Row],[DATE]])</f>
        <v>26</v>
      </c>
      <c r="O196" t="str">
        <f>TEXT(InputData[[#This Row],[DATE]],"mmm")</f>
        <v>Aug</v>
      </c>
      <c r="P196">
        <f>YEAR(InputData[[#This Row],[DATE]])</f>
        <v>2021</v>
      </c>
    </row>
    <row r="197" spans="1:16" x14ac:dyDescent="0.3">
      <c r="A197" s="1">
        <v>44438</v>
      </c>
      <c r="B197" t="s">
        <v>36</v>
      </c>
      <c r="C197">
        <v>13</v>
      </c>
      <c r="D197" t="s">
        <v>110</v>
      </c>
      <c r="E197" t="s">
        <v>112</v>
      </c>
      <c r="F197">
        <v>0</v>
      </c>
      <c r="G197" t="str">
        <f>VLOOKUP(InputData[[#This Row],[PRODUCT ID]],MasterData[],2,0)</f>
        <v>Product13</v>
      </c>
      <c r="H197" t="str">
        <f>VLOOKUP(InputData[[#This Row],[PRODUCT ID]],MasterData[],3,0)</f>
        <v>Category02</v>
      </c>
      <c r="I197" t="str">
        <f>VLOOKUP(InputData[[#This Row],[PRODUCT ID]],MasterData[],4,0)</f>
        <v>Kg</v>
      </c>
      <c r="J197" s="2">
        <f>VLOOKUP(InputData[[#This Row],[PRODUCT ID]],MasterData[],5,0)</f>
        <v>112</v>
      </c>
      <c r="K197" s="2">
        <f>VLOOKUP(InputData[[#This Row],[PRODUCT ID]],MasterData[],6,0)</f>
        <v>122.08</v>
      </c>
      <c r="L197" s="2">
        <f>InputData[[#This Row],[BUYING PRIZE]]*InputData[[#This Row],[QUANTITY]]</f>
        <v>1456</v>
      </c>
      <c r="M197" s="2">
        <f>InputData[[#This Row],[SELLING PRICE]]*InputData[[#This Row],[QUANTITY]]*(1-InputData[[#This Row],[DISCOUNT %]])</f>
        <v>1587.04</v>
      </c>
      <c r="N197">
        <f>DAY(InputData[[#This Row],[DATE]])</f>
        <v>30</v>
      </c>
      <c r="O197" t="str">
        <f>TEXT(InputData[[#This Row],[DATE]],"mmm")</f>
        <v>Aug</v>
      </c>
      <c r="P197">
        <f>YEAR(InputData[[#This Row],[DATE]])</f>
        <v>2021</v>
      </c>
    </row>
    <row r="198" spans="1:16" x14ac:dyDescent="0.3">
      <c r="A198" s="1">
        <v>44439</v>
      </c>
      <c r="B198" t="s">
        <v>6</v>
      </c>
      <c r="C198">
        <v>2</v>
      </c>
      <c r="D198" t="s">
        <v>110</v>
      </c>
      <c r="E198" t="s">
        <v>112</v>
      </c>
      <c r="F198">
        <v>0</v>
      </c>
      <c r="G198" t="str">
        <f>VLOOKUP(InputData[[#This Row],[PRODUCT ID]],MasterData[],2,0)</f>
        <v>Product01</v>
      </c>
      <c r="H198" t="str">
        <f>VLOOKUP(InputData[[#This Row],[PRODUCT ID]],MasterData[],3,0)</f>
        <v>Category01</v>
      </c>
      <c r="I198" t="str">
        <f>VLOOKUP(InputData[[#This Row],[PRODUCT ID]],MasterData[],4,0)</f>
        <v>Kg</v>
      </c>
      <c r="J198" s="2">
        <f>VLOOKUP(InputData[[#This Row],[PRODUCT ID]],MasterData[],5,0)</f>
        <v>98</v>
      </c>
      <c r="K198" s="2">
        <f>VLOOKUP(InputData[[#This Row],[PRODUCT ID]],MasterData[],6,0)</f>
        <v>103.88</v>
      </c>
      <c r="L198" s="2">
        <f>InputData[[#This Row],[BUYING PRIZE]]*InputData[[#This Row],[QUANTITY]]</f>
        <v>196</v>
      </c>
      <c r="M198" s="2">
        <f>InputData[[#This Row],[SELLING PRICE]]*InputData[[#This Row],[QUANTITY]]*(1-InputData[[#This Row],[DISCOUNT %]])</f>
        <v>207.76</v>
      </c>
      <c r="N198">
        <f>DAY(InputData[[#This Row],[DATE]])</f>
        <v>31</v>
      </c>
      <c r="O198" t="str">
        <f>TEXT(InputData[[#This Row],[DATE]],"mmm")</f>
        <v>Aug</v>
      </c>
      <c r="P198">
        <f>YEAR(InputData[[#This Row],[DATE]])</f>
        <v>2021</v>
      </c>
    </row>
    <row r="199" spans="1:16" x14ac:dyDescent="0.3">
      <c r="A199" s="1">
        <v>44439</v>
      </c>
      <c r="B199" t="s">
        <v>82</v>
      </c>
      <c r="C199">
        <v>11</v>
      </c>
      <c r="D199" t="s">
        <v>110</v>
      </c>
      <c r="E199" t="s">
        <v>112</v>
      </c>
      <c r="F199">
        <v>0</v>
      </c>
      <c r="G199" t="str">
        <f>VLOOKUP(InputData[[#This Row],[PRODUCT ID]],MasterData[],2,0)</f>
        <v>Product35</v>
      </c>
      <c r="H199" t="str">
        <f>VLOOKUP(InputData[[#This Row],[PRODUCT ID]],MasterData[],3,0)</f>
        <v>Category04</v>
      </c>
      <c r="I199" t="str">
        <f>VLOOKUP(InputData[[#This Row],[PRODUCT ID]],MasterData[],4,0)</f>
        <v>No.</v>
      </c>
      <c r="J199" s="2">
        <f>VLOOKUP(InputData[[#This Row],[PRODUCT ID]],MasterData[],5,0)</f>
        <v>5</v>
      </c>
      <c r="K199" s="2">
        <f>VLOOKUP(InputData[[#This Row],[PRODUCT ID]],MasterData[],6,0)</f>
        <v>6.7</v>
      </c>
      <c r="L199" s="2">
        <f>InputData[[#This Row],[BUYING PRIZE]]*InputData[[#This Row],[QUANTITY]]</f>
        <v>55</v>
      </c>
      <c r="M199" s="2">
        <f>InputData[[#This Row],[SELLING PRICE]]*InputData[[#This Row],[QUANTITY]]*(1-InputData[[#This Row],[DISCOUNT %]])</f>
        <v>73.7</v>
      </c>
      <c r="N199">
        <f>DAY(InputData[[#This Row],[DATE]])</f>
        <v>31</v>
      </c>
      <c r="O199" t="str">
        <f>TEXT(InputData[[#This Row],[DATE]],"mmm")</f>
        <v>Aug</v>
      </c>
      <c r="P199">
        <f>YEAR(InputData[[#This Row],[DATE]])</f>
        <v>2021</v>
      </c>
    </row>
    <row r="200" spans="1:16" x14ac:dyDescent="0.3">
      <c r="A200" s="1">
        <v>44442</v>
      </c>
      <c r="B200" t="s">
        <v>95</v>
      </c>
      <c r="C200">
        <v>8</v>
      </c>
      <c r="D200" t="s">
        <v>110</v>
      </c>
      <c r="E200" t="s">
        <v>112</v>
      </c>
      <c r="F200">
        <v>0</v>
      </c>
      <c r="G200" t="str">
        <f>VLOOKUP(InputData[[#This Row],[PRODUCT ID]],MasterData[],2,0)</f>
        <v>Product41</v>
      </c>
      <c r="H200" t="str">
        <f>VLOOKUP(InputData[[#This Row],[PRODUCT ID]],MasterData[],3,0)</f>
        <v>Category05</v>
      </c>
      <c r="I200" t="str">
        <f>VLOOKUP(InputData[[#This Row],[PRODUCT ID]],MasterData[],4,0)</f>
        <v>Ft</v>
      </c>
      <c r="J200" s="2">
        <f>VLOOKUP(InputData[[#This Row],[PRODUCT ID]],MasterData[],5,0)</f>
        <v>138</v>
      </c>
      <c r="K200" s="2">
        <f>VLOOKUP(InputData[[#This Row],[PRODUCT ID]],MasterData[],6,0)</f>
        <v>173.88</v>
      </c>
      <c r="L200" s="2">
        <f>InputData[[#This Row],[BUYING PRIZE]]*InputData[[#This Row],[QUANTITY]]</f>
        <v>1104</v>
      </c>
      <c r="M200" s="2">
        <f>InputData[[#This Row],[SELLING PRICE]]*InputData[[#This Row],[QUANTITY]]*(1-InputData[[#This Row],[DISCOUNT %]])</f>
        <v>1391.04</v>
      </c>
      <c r="N200">
        <f>DAY(InputData[[#This Row],[DATE]])</f>
        <v>3</v>
      </c>
      <c r="O200" t="str">
        <f>TEXT(InputData[[#This Row],[DATE]],"mmm")</f>
        <v>Sep</v>
      </c>
      <c r="P200">
        <f>YEAR(InputData[[#This Row],[DATE]])</f>
        <v>2021</v>
      </c>
    </row>
    <row r="201" spans="1:16" x14ac:dyDescent="0.3">
      <c r="A201" s="1">
        <v>44443</v>
      </c>
      <c r="B201" t="s">
        <v>68</v>
      </c>
      <c r="C201">
        <v>7</v>
      </c>
      <c r="D201" t="s">
        <v>110</v>
      </c>
      <c r="E201" t="s">
        <v>112</v>
      </c>
      <c r="F201">
        <v>0</v>
      </c>
      <c r="G201" t="str">
        <f>VLOOKUP(InputData[[#This Row],[PRODUCT ID]],MasterData[],2,0)</f>
        <v>Product28</v>
      </c>
      <c r="H201" t="str">
        <f>VLOOKUP(InputData[[#This Row],[PRODUCT ID]],MasterData[],3,0)</f>
        <v>Category04</v>
      </c>
      <c r="I201" t="str">
        <f>VLOOKUP(InputData[[#This Row],[PRODUCT ID]],MasterData[],4,0)</f>
        <v>No.</v>
      </c>
      <c r="J201" s="2">
        <f>VLOOKUP(InputData[[#This Row],[PRODUCT ID]],MasterData[],5,0)</f>
        <v>37</v>
      </c>
      <c r="K201" s="2">
        <f>VLOOKUP(InputData[[#This Row],[PRODUCT ID]],MasterData[],6,0)</f>
        <v>41.81</v>
      </c>
      <c r="L201" s="2">
        <f>InputData[[#This Row],[BUYING PRIZE]]*InputData[[#This Row],[QUANTITY]]</f>
        <v>259</v>
      </c>
      <c r="M201" s="2">
        <f>InputData[[#This Row],[SELLING PRICE]]*InputData[[#This Row],[QUANTITY]]*(1-InputData[[#This Row],[DISCOUNT %]])</f>
        <v>292.67</v>
      </c>
      <c r="N201">
        <f>DAY(InputData[[#This Row],[DATE]])</f>
        <v>4</v>
      </c>
      <c r="O201" t="str">
        <f>TEXT(InputData[[#This Row],[DATE]],"mmm")</f>
        <v>Sep</v>
      </c>
      <c r="P201">
        <f>YEAR(InputData[[#This Row],[DATE]])</f>
        <v>2021</v>
      </c>
    </row>
    <row r="202" spans="1:16" x14ac:dyDescent="0.3">
      <c r="A202" s="1">
        <v>44443</v>
      </c>
      <c r="B202" t="s">
        <v>57</v>
      </c>
      <c r="C202">
        <v>15</v>
      </c>
      <c r="D202" t="s">
        <v>110</v>
      </c>
      <c r="E202" t="s">
        <v>112</v>
      </c>
      <c r="F202">
        <v>0</v>
      </c>
      <c r="G202" t="str">
        <f>VLOOKUP(InputData[[#This Row],[PRODUCT ID]],MasterData[],2,0)</f>
        <v>Product23</v>
      </c>
      <c r="H202" t="str">
        <f>VLOOKUP(InputData[[#This Row],[PRODUCT ID]],MasterData[],3,0)</f>
        <v>Category03</v>
      </c>
      <c r="I202" t="str">
        <f>VLOOKUP(InputData[[#This Row],[PRODUCT ID]],MasterData[],4,0)</f>
        <v>Ft</v>
      </c>
      <c r="J202" s="2">
        <f>VLOOKUP(InputData[[#This Row],[PRODUCT ID]],MasterData[],5,0)</f>
        <v>141</v>
      </c>
      <c r="K202" s="2">
        <f>VLOOKUP(InputData[[#This Row],[PRODUCT ID]],MasterData[],6,0)</f>
        <v>149.46</v>
      </c>
      <c r="L202" s="2">
        <f>InputData[[#This Row],[BUYING PRIZE]]*InputData[[#This Row],[QUANTITY]]</f>
        <v>2115</v>
      </c>
      <c r="M202" s="2">
        <f>InputData[[#This Row],[SELLING PRICE]]*InputData[[#This Row],[QUANTITY]]*(1-InputData[[#This Row],[DISCOUNT %]])</f>
        <v>2241.9</v>
      </c>
      <c r="N202">
        <f>DAY(InputData[[#This Row],[DATE]])</f>
        <v>4</v>
      </c>
      <c r="O202" t="str">
        <f>TEXT(InputData[[#This Row],[DATE]],"mmm")</f>
        <v>Sep</v>
      </c>
      <c r="P202">
        <f>YEAR(InputData[[#This Row],[DATE]])</f>
        <v>2021</v>
      </c>
    </row>
    <row r="203" spans="1:16" x14ac:dyDescent="0.3">
      <c r="A203" s="1">
        <v>44446</v>
      </c>
      <c r="B203" t="s">
        <v>48</v>
      </c>
      <c r="C203">
        <v>5</v>
      </c>
      <c r="D203" t="s">
        <v>110</v>
      </c>
      <c r="E203" t="s">
        <v>112</v>
      </c>
      <c r="F203">
        <v>0</v>
      </c>
      <c r="G203" t="str">
        <f>VLOOKUP(InputData[[#This Row],[PRODUCT ID]],MasterData[],2,0)</f>
        <v>Product19</v>
      </c>
      <c r="H203" t="str">
        <f>VLOOKUP(InputData[[#This Row],[PRODUCT ID]],MasterData[],3,0)</f>
        <v>Category02</v>
      </c>
      <c r="I203" t="str">
        <f>VLOOKUP(InputData[[#This Row],[PRODUCT ID]],MasterData[],4,0)</f>
        <v>Ft</v>
      </c>
      <c r="J203" s="2">
        <f>VLOOKUP(InputData[[#This Row],[PRODUCT ID]],MasterData[],5,0)</f>
        <v>150</v>
      </c>
      <c r="K203" s="2">
        <f>VLOOKUP(InputData[[#This Row],[PRODUCT ID]],MasterData[],6,0)</f>
        <v>210</v>
      </c>
      <c r="L203" s="2">
        <f>InputData[[#This Row],[BUYING PRIZE]]*InputData[[#This Row],[QUANTITY]]</f>
        <v>750</v>
      </c>
      <c r="M203" s="2">
        <f>InputData[[#This Row],[SELLING PRICE]]*InputData[[#This Row],[QUANTITY]]*(1-InputData[[#This Row],[DISCOUNT %]])</f>
        <v>1050</v>
      </c>
      <c r="N203">
        <f>DAY(InputData[[#This Row],[DATE]])</f>
        <v>7</v>
      </c>
      <c r="O203" t="str">
        <f>TEXT(InputData[[#This Row],[DATE]],"mmm")</f>
        <v>Sep</v>
      </c>
      <c r="P203">
        <f>YEAR(InputData[[#This Row],[DATE]])</f>
        <v>2021</v>
      </c>
    </row>
    <row r="204" spans="1:16" x14ac:dyDescent="0.3">
      <c r="A204" s="1">
        <v>44448</v>
      </c>
      <c r="B204" t="s">
        <v>101</v>
      </c>
      <c r="C204">
        <v>4</v>
      </c>
      <c r="D204" t="s">
        <v>110</v>
      </c>
      <c r="E204" t="s">
        <v>112</v>
      </c>
      <c r="F204">
        <v>0</v>
      </c>
      <c r="G204" t="str">
        <f>VLOOKUP(InputData[[#This Row],[PRODUCT ID]],MasterData[],2,0)</f>
        <v>Product44</v>
      </c>
      <c r="H204" t="str">
        <f>VLOOKUP(InputData[[#This Row],[PRODUCT ID]],MasterData[],3,0)</f>
        <v>Category05</v>
      </c>
      <c r="I204" t="str">
        <f>VLOOKUP(InputData[[#This Row],[PRODUCT ID]],MasterData[],4,0)</f>
        <v>Kg</v>
      </c>
      <c r="J204" s="2">
        <f>VLOOKUP(InputData[[#This Row],[PRODUCT ID]],MasterData[],5,0)</f>
        <v>76</v>
      </c>
      <c r="K204" s="2">
        <f>VLOOKUP(InputData[[#This Row],[PRODUCT ID]],MasterData[],6,0)</f>
        <v>82.08</v>
      </c>
      <c r="L204" s="2">
        <f>InputData[[#This Row],[BUYING PRIZE]]*InputData[[#This Row],[QUANTITY]]</f>
        <v>304</v>
      </c>
      <c r="M204" s="2">
        <f>InputData[[#This Row],[SELLING PRICE]]*InputData[[#This Row],[QUANTITY]]*(1-InputData[[#This Row],[DISCOUNT %]])</f>
        <v>328.32</v>
      </c>
      <c r="N204">
        <f>DAY(InputData[[#This Row],[DATE]])</f>
        <v>9</v>
      </c>
      <c r="O204" t="str">
        <f>TEXT(InputData[[#This Row],[DATE]],"mmm")</f>
        <v>Sep</v>
      </c>
      <c r="P204">
        <f>YEAR(InputData[[#This Row],[DATE]])</f>
        <v>2021</v>
      </c>
    </row>
    <row r="205" spans="1:16" x14ac:dyDescent="0.3">
      <c r="A205" s="1">
        <v>44449</v>
      </c>
      <c r="B205" t="s">
        <v>72</v>
      </c>
      <c r="C205">
        <v>6</v>
      </c>
      <c r="D205" t="s">
        <v>110</v>
      </c>
      <c r="E205" t="s">
        <v>112</v>
      </c>
      <c r="F205">
        <v>0</v>
      </c>
      <c r="G205" t="str">
        <f>VLOOKUP(InputData[[#This Row],[PRODUCT ID]],MasterData[],2,0)</f>
        <v>Product30</v>
      </c>
      <c r="H205" t="str">
        <f>VLOOKUP(InputData[[#This Row],[PRODUCT ID]],MasterData[],3,0)</f>
        <v>Category04</v>
      </c>
      <c r="I205" t="str">
        <f>VLOOKUP(InputData[[#This Row],[PRODUCT ID]],MasterData[],4,0)</f>
        <v>Ft</v>
      </c>
      <c r="J205" s="2">
        <f>VLOOKUP(InputData[[#This Row],[PRODUCT ID]],MasterData[],5,0)</f>
        <v>148</v>
      </c>
      <c r="K205" s="2">
        <f>VLOOKUP(InputData[[#This Row],[PRODUCT ID]],MasterData[],6,0)</f>
        <v>201.28</v>
      </c>
      <c r="L205" s="2">
        <f>InputData[[#This Row],[BUYING PRIZE]]*InputData[[#This Row],[QUANTITY]]</f>
        <v>888</v>
      </c>
      <c r="M205" s="2">
        <f>InputData[[#This Row],[SELLING PRICE]]*InputData[[#This Row],[QUANTITY]]*(1-InputData[[#This Row],[DISCOUNT %]])</f>
        <v>1207.68</v>
      </c>
      <c r="N205">
        <f>DAY(InputData[[#This Row],[DATE]])</f>
        <v>10</v>
      </c>
      <c r="O205" t="str">
        <f>TEXT(InputData[[#This Row],[DATE]],"mmm")</f>
        <v>Sep</v>
      </c>
      <c r="P205">
        <f>YEAR(InputData[[#This Row],[DATE]])</f>
        <v>2021</v>
      </c>
    </row>
    <row r="206" spans="1:16" x14ac:dyDescent="0.3">
      <c r="A206" s="1">
        <v>44449</v>
      </c>
      <c r="B206" t="s">
        <v>63</v>
      </c>
      <c r="C206">
        <v>2</v>
      </c>
      <c r="D206" t="s">
        <v>110</v>
      </c>
      <c r="E206" t="s">
        <v>112</v>
      </c>
      <c r="F206">
        <v>0</v>
      </c>
      <c r="G206" t="str">
        <f>VLOOKUP(InputData[[#This Row],[PRODUCT ID]],MasterData[],2,0)</f>
        <v>Product26</v>
      </c>
      <c r="H206" t="str">
        <f>VLOOKUP(InputData[[#This Row],[PRODUCT ID]],MasterData[],3,0)</f>
        <v>Category04</v>
      </c>
      <c r="I206" t="str">
        <f>VLOOKUP(InputData[[#This Row],[PRODUCT ID]],MasterData[],4,0)</f>
        <v>No.</v>
      </c>
      <c r="J206" s="2">
        <f>VLOOKUP(InputData[[#This Row],[PRODUCT ID]],MasterData[],5,0)</f>
        <v>18</v>
      </c>
      <c r="K206" s="2">
        <f>VLOOKUP(InputData[[#This Row],[PRODUCT ID]],MasterData[],6,0)</f>
        <v>24.66</v>
      </c>
      <c r="L206" s="2">
        <f>InputData[[#This Row],[BUYING PRIZE]]*InputData[[#This Row],[QUANTITY]]</f>
        <v>36</v>
      </c>
      <c r="M206" s="2">
        <f>InputData[[#This Row],[SELLING PRICE]]*InputData[[#This Row],[QUANTITY]]*(1-InputData[[#This Row],[DISCOUNT %]])</f>
        <v>49.32</v>
      </c>
      <c r="N206">
        <f>DAY(InputData[[#This Row],[DATE]])</f>
        <v>10</v>
      </c>
      <c r="O206" t="str">
        <f>TEXT(InputData[[#This Row],[DATE]],"mmm")</f>
        <v>Sep</v>
      </c>
      <c r="P206">
        <f>YEAR(InputData[[#This Row],[DATE]])</f>
        <v>2021</v>
      </c>
    </row>
    <row r="207" spans="1:16" x14ac:dyDescent="0.3">
      <c r="A207" s="1">
        <v>44454</v>
      </c>
      <c r="B207" t="s">
        <v>97</v>
      </c>
      <c r="C207">
        <v>6</v>
      </c>
      <c r="D207" t="s">
        <v>110</v>
      </c>
      <c r="E207" t="s">
        <v>112</v>
      </c>
      <c r="F207">
        <v>0</v>
      </c>
      <c r="G207" t="str">
        <f>VLOOKUP(InputData[[#This Row],[PRODUCT ID]],MasterData[],2,0)</f>
        <v>Product42</v>
      </c>
      <c r="H207" t="str">
        <f>VLOOKUP(InputData[[#This Row],[PRODUCT ID]],MasterData[],3,0)</f>
        <v>Category05</v>
      </c>
      <c r="I207" t="str">
        <f>VLOOKUP(InputData[[#This Row],[PRODUCT ID]],MasterData[],4,0)</f>
        <v>Ft</v>
      </c>
      <c r="J207" s="2">
        <f>VLOOKUP(InputData[[#This Row],[PRODUCT ID]],MasterData[],5,0)</f>
        <v>120</v>
      </c>
      <c r="K207" s="2">
        <f>VLOOKUP(InputData[[#This Row],[PRODUCT ID]],MasterData[],6,0)</f>
        <v>162</v>
      </c>
      <c r="L207" s="2">
        <f>InputData[[#This Row],[BUYING PRIZE]]*InputData[[#This Row],[QUANTITY]]</f>
        <v>720</v>
      </c>
      <c r="M207" s="2">
        <f>InputData[[#This Row],[SELLING PRICE]]*InputData[[#This Row],[QUANTITY]]*(1-InputData[[#This Row],[DISCOUNT %]])</f>
        <v>972</v>
      </c>
      <c r="N207">
        <f>DAY(InputData[[#This Row],[DATE]])</f>
        <v>15</v>
      </c>
      <c r="O207" t="str">
        <f>TEXT(InputData[[#This Row],[DATE]],"mmm")</f>
        <v>Sep</v>
      </c>
      <c r="P207">
        <f>YEAR(InputData[[#This Row],[DATE]])</f>
        <v>2021</v>
      </c>
    </row>
    <row r="208" spans="1:16" x14ac:dyDescent="0.3">
      <c r="A208" s="1">
        <v>44454</v>
      </c>
      <c r="B208" t="s">
        <v>97</v>
      </c>
      <c r="C208">
        <v>14</v>
      </c>
      <c r="D208" t="s">
        <v>110</v>
      </c>
      <c r="E208" t="s">
        <v>112</v>
      </c>
      <c r="F208">
        <v>0</v>
      </c>
      <c r="G208" t="str">
        <f>VLOOKUP(InputData[[#This Row],[PRODUCT ID]],MasterData[],2,0)</f>
        <v>Product42</v>
      </c>
      <c r="H208" t="str">
        <f>VLOOKUP(InputData[[#This Row],[PRODUCT ID]],MasterData[],3,0)</f>
        <v>Category05</v>
      </c>
      <c r="I208" t="str">
        <f>VLOOKUP(InputData[[#This Row],[PRODUCT ID]],MasterData[],4,0)</f>
        <v>Ft</v>
      </c>
      <c r="J208" s="2">
        <f>VLOOKUP(InputData[[#This Row],[PRODUCT ID]],MasterData[],5,0)</f>
        <v>120</v>
      </c>
      <c r="K208" s="2">
        <f>VLOOKUP(InputData[[#This Row],[PRODUCT ID]],MasterData[],6,0)</f>
        <v>162</v>
      </c>
      <c r="L208" s="2">
        <f>InputData[[#This Row],[BUYING PRIZE]]*InputData[[#This Row],[QUANTITY]]</f>
        <v>1680</v>
      </c>
      <c r="M208" s="2">
        <f>InputData[[#This Row],[SELLING PRICE]]*InputData[[#This Row],[QUANTITY]]*(1-InputData[[#This Row],[DISCOUNT %]])</f>
        <v>2268</v>
      </c>
      <c r="N208">
        <f>DAY(InputData[[#This Row],[DATE]])</f>
        <v>15</v>
      </c>
      <c r="O208" t="str">
        <f>TEXT(InputData[[#This Row],[DATE]],"mmm")</f>
        <v>Sep</v>
      </c>
      <c r="P208">
        <f>YEAR(InputData[[#This Row],[DATE]])</f>
        <v>2021</v>
      </c>
    </row>
    <row r="209" spans="1:16" x14ac:dyDescent="0.3">
      <c r="A209" s="1">
        <v>44471</v>
      </c>
      <c r="B209" t="s">
        <v>38</v>
      </c>
      <c r="C209">
        <v>15</v>
      </c>
      <c r="D209" t="s">
        <v>110</v>
      </c>
      <c r="E209" t="s">
        <v>112</v>
      </c>
      <c r="F209">
        <v>0</v>
      </c>
      <c r="G209" t="str">
        <f>VLOOKUP(InputData[[#This Row],[PRODUCT ID]],MasterData[],2,0)</f>
        <v>Product14</v>
      </c>
      <c r="H209" t="str">
        <f>VLOOKUP(InputData[[#This Row],[PRODUCT ID]],MasterData[],3,0)</f>
        <v>Category02</v>
      </c>
      <c r="I209" t="str">
        <f>VLOOKUP(InputData[[#This Row],[PRODUCT ID]],MasterData[],4,0)</f>
        <v>Kg</v>
      </c>
      <c r="J209" s="2">
        <f>VLOOKUP(InputData[[#This Row],[PRODUCT ID]],MasterData[],5,0)</f>
        <v>112</v>
      </c>
      <c r="K209" s="2">
        <f>VLOOKUP(InputData[[#This Row],[PRODUCT ID]],MasterData[],6,0)</f>
        <v>146.72</v>
      </c>
      <c r="L209" s="2">
        <f>InputData[[#This Row],[BUYING PRIZE]]*InputData[[#This Row],[QUANTITY]]</f>
        <v>1680</v>
      </c>
      <c r="M209" s="2">
        <f>InputData[[#This Row],[SELLING PRICE]]*InputData[[#This Row],[QUANTITY]]*(1-InputData[[#This Row],[DISCOUNT %]])</f>
        <v>2200.8000000000002</v>
      </c>
      <c r="N209">
        <f>DAY(InputData[[#This Row],[DATE]])</f>
        <v>2</v>
      </c>
      <c r="O209" t="str">
        <f>TEXT(InputData[[#This Row],[DATE]],"mmm")</f>
        <v>Oct</v>
      </c>
      <c r="P209">
        <f>YEAR(InputData[[#This Row],[DATE]])</f>
        <v>2021</v>
      </c>
    </row>
    <row r="210" spans="1:16" x14ac:dyDescent="0.3">
      <c r="A210" s="1">
        <v>44472</v>
      </c>
      <c r="B210" t="s">
        <v>48</v>
      </c>
      <c r="C210">
        <v>9</v>
      </c>
      <c r="D210" t="s">
        <v>110</v>
      </c>
      <c r="E210" t="s">
        <v>112</v>
      </c>
      <c r="F210">
        <v>0</v>
      </c>
      <c r="G210" t="str">
        <f>VLOOKUP(InputData[[#This Row],[PRODUCT ID]],MasterData[],2,0)</f>
        <v>Product19</v>
      </c>
      <c r="H210" t="str">
        <f>VLOOKUP(InputData[[#This Row],[PRODUCT ID]],MasterData[],3,0)</f>
        <v>Category02</v>
      </c>
      <c r="I210" t="str">
        <f>VLOOKUP(InputData[[#This Row],[PRODUCT ID]],MasterData[],4,0)</f>
        <v>Ft</v>
      </c>
      <c r="J210" s="2">
        <f>VLOOKUP(InputData[[#This Row],[PRODUCT ID]],MasterData[],5,0)</f>
        <v>150</v>
      </c>
      <c r="K210" s="2">
        <f>VLOOKUP(InputData[[#This Row],[PRODUCT ID]],MasterData[],6,0)</f>
        <v>210</v>
      </c>
      <c r="L210" s="2">
        <f>InputData[[#This Row],[BUYING PRIZE]]*InputData[[#This Row],[QUANTITY]]</f>
        <v>1350</v>
      </c>
      <c r="M210" s="2">
        <f>InputData[[#This Row],[SELLING PRICE]]*InputData[[#This Row],[QUANTITY]]*(1-InputData[[#This Row],[DISCOUNT %]])</f>
        <v>1890</v>
      </c>
      <c r="N210">
        <f>DAY(InputData[[#This Row],[DATE]])</f>
        <v>3</v>
      </c>
      <c r="O210" t="str">
        <f>TEXT(InputData[[#This Row],[DATE]],"mmm")</f>
        <v>Oct</v>
      </c>
      <c r="P210">
        <f>YEAR(InputData[[#This Row],[DATE]])</f>
        <v>2021</v>
      </c>
    </row>
    <row r="211" spans="1:16" x14ac:dyDescent="0.3">
      <c r="A211" s="1">
        <v>44475</v>
      </c>
      <c r="B211" t="s">
        <v>82</v>
      </c>
      <c r="C211">
        <v>1</v>
      </c>
      <c r="D211" t="s">
        <v>110</v>
      </c>
      <c r="E211" t="s">
        <v>112</v>
      </c>
      <c r="F211">
        <v>0</v>
      </c>
      <c r="G211" t="str">
        <f>VLOOKUP(InputData[[#This Row],[PRODUCT ID]],MasterData[],2,0)</f>
        <v>Product35</v>
      </c>
      <c r="H211" t="str">
        <f>VLOOKUP(InputData[[#This Row],[PRODUCT ID]],MasterData[],3,0)</f>
        <v>Category04</v>
      </c>
      <c r="I211" t="str">
        <f>VLOOKUP(InputData[[#This Row],[PRODUCT ID]],MasterData[],4,0)</f>
        <v>No.</v>
      </c>
      <c r="J211" s="2">
        <f>VLOOKUP(InputData[[#This Row],[PRODUCT ID]],MasterData[],5,0)</f>
        <v>5</v>
      </c>
      <c r="K211" s="2">
        <f>VLOOKUP(InputData[[#This Row],[PRODUCT ID]],MasterData[],6,0)</f>
        <v>6.7</v>
      </c>
      <c r="L211" s="2">
        <f>InputData[[#This Row],[BUYING PRIZE]]*InputData[[#This Row],[QUANTITY]]</f>
        <v>5</v>
      </c>
      <c r="M211" s="2">
        <f>InputData[[#This Row],[SELLING PRICE]]*InputData[[#This Row],[QUANTITY]]*(1-InputData[[#This Row],[DISCOUNT %]])</f>
        <v>6.7</v>
      </c>
      <c r="N211">
        <f>DAY(InputData[[#This Row],[DATE]])</f>
        <v>6</v>
      </c>
      <c r="O211" t="str">
        <f>TEXT(InputData[[#This Row],[DATE]],"mmm")</f>
        <v>Oct</v>
      </c>
      <c r="P211">
        <f>YEAR(InputData[[#This Row],[DATE]])</f>
        <v>2021</v>
      </c>
    </row>
    <row r="212" spans="1:16" x14ac:dyDescent="0.3">
      <c r="A212" s="1">
        <v>44486</v>
      </c>
      <c r="B212" t="s">
        <v>6</v>
      </c>
      <c r="C212">
        <v>13</v>
      </c>
      <c r="D212" t="s">
        <v>110</v>
      </c>
      <c r="E212" t="s">
        <v>112</v>
      </c>
      <c r="F212">
        <v>0</v>
      </c>
      <c r="G212" t="str">
        <f>VLOOKUP(InputData[[#This Row],[PRODUCT ID]],MasterData[],2,0)</f>
        <v>Product01</v>
      </c>
      <c r="H212" t="str">
        <f>VLOOKUP(InputData[[#This Row],[PRODUCT ID]],MasterData[],3,0)</f>
        <v>Category01</v>
      </c>
      <c r="I212" t="str">
        <f>VLOOKUP(InputData[[#This Row],[PRODUCT ID]],MasterData[],4,0)</f>
        <v>Kg</v>
      </c>
      <c r="J212" s="2">
        <f>VLOOKUP(InputData[[#This Row],[PRODUCT ID]],MasterData[],5,0)</f>
        <v>98</v>
      </c>
      <c r="K212" s="2">
        <f>VLOOKUP(InputData[[#This Row],[PRODUCT ID]],MasterData[],6,0)</f>
        <v>103.88</v>
      </c>
      <c r="L212" s="2">
        <f>InputData[[#This Row],[BUYING PRIZE]]*InputData[[#This Row],[QUANTITY]]</f>
        <v>1274</v>
      </c>
      <c r="M212" s="2">
        <f>InputData[[#This Row],[SELLING PRICE]]*InputData[[#This Row],[QUANTITY]]*(1-InputData[[#This Row],[DISCOUNT %]])</f>
        <v>1350.44</v>
      </c>
      <c r="N212">
        <f>DAY(InputData[[#This Row],[DATE]])</f>
        <v>17</v>
      </c>
      <c r="O212" t="str">
        <f>TEXT(InputData[[#This Row],[DATE]],"mmm")</f>
        <v>Oct</v>
      </c>
      <c r="P212">
        <f>YEAR(InputData[[#This Row],[DATE]])</f>
        <v>2021</v>
      </c>
    </row>
    <row r="213" spans="1:16" x14ac:dyDescent="0.3">
      <c r="A213" s="1">
        <v>44506</v>
      </c>
      <c r="B213" t="s">
        <v>84</v>
      </c>
      <c r="C213">
        <v>10</v>
      </c>
      <c r="D213" t="s">
        <v>110</v>
      </c>
      <c r="E213" t="s">
        <v>112</v>
      </c>
      <c r="F213">
        <v>0</v>
      </c>
      <c r="G213" t="str">
        <f>VLOOKUP(InputData[[#This Row],[PRODUCT ID]],MasterData[],2,0)</f>
        <v>Product36</v>
      </c>
      <c r="H213" t="str">
        <f>VLOOKUP(InputData[[#This Row],[PRODUCT ID]],MasterData[],3,0)</f>
        <v>Category04</v>
      </c>
      <c r="I213" t="str">
        <f>VLOOKUP(InputData[[#This Row],[PRODUCT ID]],MasterData[],4,0)</f>
        <v>Kg</v>
      </c>
      <c r="J213" s="2">
        <f>VLOOKUP(InputData[[#This Row],[PRODUCT ID]],MasterData[],5,0)</f>
        <v>90</v>
      </c>
      <c r="K213" s="2">
        <f>VLOOKUP(InputData[[#This Row],[PRODUCT ID]],MasterData[],6,0)</f>
        <v>96.3</v>
      </c>
      <c r="L213" s="2">
        <f>InputData[[#This Row],[BUYING PRIZE]]*InputData[[#This Row],[QUANTITY]]</f>
        <v>900</v>
      </c>
      <c r="M213" s="2">
        <f>InputData[[#This Row],[SELLING PRICE]]*InputData[[#This Row],[QUANTITY]]*(1-InputData[[#This Row],[DISCOUNT %]])</f>
        <v>963</v>
      </c>
      <c r="N213">
        <f>DAY(InputData[[#This Row],[DATE]])</f>
        <v>6</v>
      </c>
      <c r="O213" t="str">
        <f>TEXT(InputData[[#This Row],[DATE]],"mmm")</f>
        <v>Nov</v>
      </c>
      <c r="P213">
        <f>YEAR(InputData[[#This Row],[DATE]])</f>
        <v>2021</v>
      </c>
    </row>
    <row r="214" spans="1:16" x14ac:dyDescent="0.3">
      <c r="A214" s="1">
        <v>44508</v>
      </c>
      <c r="B214" t="s">
        <v>22</v>
      </c>
      <c r="C214">
        <v>15</v>
      </c>
      <c r="D214" t="s">
        <v>110</v>
      </c>
      <c r="E214" t="s">
        <v>112</v>
      </c>
      <c r="F214">
        <v>0</v>
      </c>
      <c r="G214" t="str">
        <f>VLOOKUP(InputData[[#This Row],[PRODUCT ID]],MasterData[],2,0)</f>
        <v>Product07</v>
      </c>
      <c r="H214" t="str">
        <f>VLOOKUP(InputData[[#This Row],[PRODUCT ID]],MasterData[],3,0)</f>
        <v>Category01</v>
      </c>
      <c r="I214" t="str">
        <f>VLOOKUP(InputData[[#This Row],[PRODUCT ID]],MasterData[],4,0)</f>
        <v>Lt</v>
      </c>
      <c r="J214" s="2">
        <f>VLOOKUP(InputData[[#This Row],[PRODUCT ID]],MasterData[],5,0)</f>
        <v>43</v>
      </c>
      <c r="K214" s="2">
        <f>VLOOKUP(InputData[[#This Row],[PRODUCT ID]],MasterData[],6,0)</f>
        <v>47.730000000000004</v>
      </c>
      <c r="L214" s="2">
        <f>InputData[[#This Row],[BUYING PRIZE]]*InputData[[#This Row],[QUANTITY]]</f>
        <v>645</v>
      </c>
      <c r="M214" s="2">
        <f>InputData[[#This Row],[SELLING PRICE]]*InputData[[#This Row],[QUANTITY]]*(1-InputData[[#This Row],[DISCOUNT %]])</f>
        <v>715.95</v>
      </c>
      <c r="N214">
        <f>DAY(InputData[[#This Row],[DATE]])</f>
        <v>8</v>
      </c>
      <c r="O214" t="str">
        <f>TEXT(InputData[[#This Row],[DATE]],"mmm")</f>
        <v>Nov</v>
      </c>
      <c r="P214">
        <f>YEAR(InputData[[#This Row],[DATE]])</f>
        <v>2021</v>
      </c>
    </row>
    <row r="215" spans="1:16" x14ac:dyDescent="0.3">
      <c r="A215" s="1">
        <v>44530</v>
      </c>
      <c r="B215" t="s">
        <v>91</v>
      </c>
      <c r="C215">
        <v>15</v>
      </c>
      <c r="D215" t="s">
        <v>110</v>
      </c>
      <c r="E215" t="s">
        <v>112</v>
      </c>
      <c r="F215">
        <v>0</v>
      </c>
      <c r="G215" t="str">
        <f>VLOOKUP(InputData[[#This Row],[PRODUCT ID]],MasterData[],2,0)</f>
        <v>Product39</v>
      </c>
      <c r="H215" t="str">
        <f>VLOOKUP(InputData[[#This Row],[PRODUCT ID]],MasterData[],3,0)</f>
        <v>Category05</v>
      </c>
      <c r="I215" t="str">
        <f>VLOOKUP(InputData[[#This Row],[PRODUCT ID]],MasterData[],4,0)</f>
        <v>No.</v>
      </c>
      <c r="J215" s="2">
        <f>VLOOKUP(InputData[[#This Row],[PRODUCT ID]],MasterData[],5,0)</f>
        <v>37</v>
      </c>
      <c r="K215" s="2">
        <f>VLOOKUP(InputData[[#This Row],[PRODUCT ID]],MasterData[],6,0)</f>
        <v>42.55</v>
      </c>
      <c r="L215" s="2">
        <f>InputData[[#This Row],[BUYING PRIZE]]*InputData[[#This Row],[QUANTITY]]</f>
        <v>555</v>
      </c>
      <c r="M215" s="2">
        <f>InputData[[#This Row],[SELLING PRICE]]*InputData[[#This Row],[QUANTITY]]*(1-InputData[[#This Row],[DISCOUNT %]])</f>
        <v>638.25</v>
      </c>
      <c r="N215">
        <f>DAY(InputData[[#This Row],[DATE]])</f>
        <v>30</v>
      </c>
      <c r="O215" t="str">
        <f>TEXT(InputData[[#This Row],[DATE]],"mmm")</f>
        <v>Nov</v>
      </c>
      <c r="P215">
        <f>YEAR(InputData[[#This Row],[DATE]])</f>
        <v>2021</v>
      </c>
    </row>
    <row r="216" spans="1:16" x14ac:dyDescent="0.3">
      <c r="A216" s="1">
        <v>44535</v>
      </c>
      <c r="B216" t="s">
        <v>29</v>
      </c>
      <c r="C216">
        <v>1</v>
      </c>
      <c r="D216" t="s">
        <v>110</v>
      </c>
      <c r="E216" t="s">
        <v>112</v>
      </c>
      <c r="F216">
        <v>0</v>
      </c>
      <c r="G216" t="str">
        <f>VLOOKUP(InputData[[#This Row],[PRODUCT ID]],MasterData[],2,0)</f>
        <v>Product10</v>
      </c>
      <c r="H216" t="str">
        <f>VLOOKUP(InputData[[#This Row],[PRODUCT ID]],MasterData[],3,0)</f>
        <v>Category02</v>
      </c>
      <c r="I216" t="str">
        <f>VLOOKUP(InputData[[#This Row],[PRODUCT ID]],MasterData[],4,0)</f>
        <v>Ft</v>
      </c>
      <c r="J216" s="2">
        <f>VLOOKUP(InputData[[#This Row],[PRODUCT ID]],MasterData[],5,0)</f>
        <v>148</v>
      </c>
      <c r="K216" s="2">
        <f>VLOOKUP(InputData[[#This Row],[PRODUCT ID]],MasterData[],6,0)</f>
        <v>164.28</v>
      </c>
      <c r="L216" s="2">
        <f>InputData[[#This Row],[BUYING PRIZE]]*InputData[[#This Row],[QUANTITY]]</f>
        <v>148</v>
      </c>
      <c r="M216" s="2">
        <f>InputData[[#This Row],[SELLING PRICE]]*InputData[[#This Row],[QUANTITY]]*(1-InputData[[#This Row],[DISCOUNT %]])</f>
        <v>164.28</v>
      </c>
      <c r="N216">
        <f>DAY(InputData[[#This Row],[DATE]])</f>
        <v>5</v>
      </c>
      <c r="O216" t="str">
        <f>TEXT(InputData[[#This Row],[DATE]],"mmm")</f>
        <v>Dec</v>
      </c>
      <c r="P216">
        <f>YEAR(InputData[[#This Row],[DATE]])</f>
        <v>2021</v>
      </c>
    </row>
    <row r="217" spans="1:16" x14ac:dyDescent="0.3">
      <c r="A217" s="1">
        <v>44537</v>
      </c>
      <c r="B217" t="s">
        <v>36</v>
      </c>
      <c r="C217">
        <v>8</v>
      </c>
      <c r="D217" t="s">
        <v>110</v>
      </c>
      <c r="E217" t="s">
        <v>112</v>
      </c>
      <c r="F217">
        <v>0</v>
      </c>
      <c r="G217" t="str">
        <f>VLOOKUP(InputData[[#This Row],[PRODUCT ID]],MasterData[],2,0)</f>
        <v>Product13</v>
      </c>
      <c r="H217" t="str">
        <f>VLOOKUP(InputData[[#This Row],[PRODUCT ID]],MasterData[],3,0)</f>
        <v>Category02</v>
      </c>
      <c r="I217" t="str">
        <f>VLOOKUP(InputData[[#This Row],[PRODUCT ID]],MasterData[],4,0)</f>
        <v>Kg</v>
      </c>
      <c r="J217" s="2">
        <f>VLOOKUP(InputData[[#This Row],[PRODUCT ID]],MasterData[],5,0)</f>
        <v>112</v>
      </c>
      <c r="K217" s="2">
        <f>VLOOKUP(InputData[[#This Row],[PRODUCT ID]],MasterData[],6,0)</f>
        <v>122.08</v>
      </c>
      <c r="L217" s="2">
        <f>InputData[[#This Row],[BUYING PRIZE]]*InputData[[#This Row],[QUANTITY]]</f>
        <v>896</v>
      </c>
      <c r="M217" s="2">
        <f>InputData[[#This Row],[SELLING PRICE]]*InputData[[#This Row],[QUANTITY]]*(1-InputData[[#This Row],[DISCOUNT %]])</f>
        <v>976.64</v>
      </c>
      <c r="N217">
        <f>DAY(InputData[[#This Row],[DATE]])</f>
        <v>7</v>
      </c>
      <c r="O217" t="str">
        <f>TEXT(InputData[[#This Row],[DATE]],"mmm")</f>
        <v>Dec</v>
      </c>
      <c r="P217">
        <f>YEAR(InputData[[#This Row],[DATE]])</f>
        <v>2021</v>
      </c>
    </row>
    <row r="218" spans="1:16" x14ac:dyDescent="0.3">
      <c r="A218" s="1">
        <v>44538</v>
      </c>
      <c r="B218" t="s">
        <v>101</v>
      </c>
      <c r="C218">
        <v>14</v>
      </c>
      <c r="D218" t="s">
        <v>110</v>
      </c>
      <c r="E218" t="s">
        <v>112</v>
      </c>
      <c r="F218">
        <v>0</v>
      </c>
      <c r="G218" t="str">
        <f>VLOOKUP(InputData[[#This Row],[PRODUCT ID]],MasterData[],2,0)</f>
        <v>Product44</v>
      </c>
      <c r="H218" t="str">
        <f>VLOOKUP(InputData[[#This Row],[PRODUCT ID]],MasterData[],3,0)</f>
        <v>Category05</v>
      </c>
      <c r="I218" t="str">
        <f>VLOOKUP(InputData[[#This Row],[PRODUCT ID]],MasterData[],4,0)</f>
        <v>Kg</v>
      </c>
      <c r="J218" s="2">
        <f>VLOOKUP(InputData[[#This Row],[PRODUCT ID]],MasterData[],5,0)</f>
        <v>76</v>
      </c>
      <c r="K218" s="2">
        <f>VLOOKUP(InputData[[#This Row],[PRODUCT ID]],MasterData[],6,0)</f>
        <v>82.08</v>
      </c>
      <c r="L218" s="2">
        <f>InputData[[#This Row],[BUYING PRIZE]]*InputData[[#This Row],[QUANTITY]]</f>
        <v>1064</v>
      </c>
      <c r="M218" s="2">
        <f>InputData[[#This Row],[SELLING PRICE]]*InputData[[#This Row],[QUANTITY]]*(1-InputData[[#This Row],[DISCOUNT %]])</f>
        <v>1149.1199999999999</v>
      </c>
      <c r="N218">
        <f>DAY(InputData[[#This Row],[DATE]])</f>
        <v>8</v>
      </c>
      <c r="O218" t="str">
        <f>TEXT(InputData[[#This Row],[DATE]],"mmm")</f>
        <v>Dec</v>
      </c>
      <c r="P218">
        <f>YEAR(InputData[[#This Row],[DATE]])</f>
        <v>2021</v>
      </c>
    </row>
    <row r="219" spans="1:16" x14ac:dyDescent="0.3">
      <c r="A219" s="1">
        <v>44544</v>
      </c>
      <c r="B219" t="s">
        <v>97</v>
      </c>
      <c r="C219">
        <v>4</v>
      </c>
      <c r="D219" t="s">
        <v>110</v>
      </c>
      <c r="E219" t="s">
        <v>112</v>
      </c>
      <c r="F219">
        <v>0</v>
      </c>
      <c r="G219" t="str">
        <f>VLOOKUP(InputData[[#This Row],[PRODUCT ID]],MasterData[],2,0)</f>
        <v>Product42</v>
      </c>
      <c r="H219" t="str">
        <f>VLOOKUP(InputData[[#This Row],[PRODUCT ID]],MasterData[],3,0)</f>
        <v>Category05</v>
      </c>
      <c r="I219" t="str">
        <f>VLOOKUP(InputData[[#This Row],[PRODUCT ID]],MasterData[],4,0)</f>
        <v>Ft</v>
      </c>
      <c r="J219" s="2">
        <f>VLOOKUP(InputData[[#This Row],[PRODUCT ID]],MasterData[],5,0)</f>
        <v>120</v>
      </c>
      <c r="K219" s="2">
        <f>VLOOKUP(InputData[[#This Row],[PRODUCT ID]],MasterData[],6,0)</f>
        <v>162</v>
      </c>
      <c r="L219" s="2">
        <f>InputData[[#This Row],[BUYING PRIZE]]*InputData[[#This Row],[QUANTITY]]</f>
        <v>480</v>
      </c>
      <c r="M219" s="2">
        <f>InputData[[#This Row],[SELLING PRICE]]*InputData[[#This Row],[QUANTITY]]*(1-InputData[[#This Row],[DISCOUNT %]])</f>
        <v>648</v>
      </c>
      <c r="N219">
        <f>DAY(InputData[[#This Row],[DATE]])</f>
        <v>14</v>
      </c>
      <c r="O219" t="str">
        <f>TEXT(InputData[[#This Row],[DATE]],"mmm")</f>
        <v>Dec</v>
      </c>
      <c r="P219">
        <f>YEAR(InputData[[#This Row],[DATE]])</f>
        <v>2021</v>
      </c>
    </row>
    <row r="220" spans="1:16" x14ac:dyDescent="0.3">
      <c r="A220" s="1">
        <v>44549</v>
      </c>
      <c r="B220" t="s">
        <v>57</v>
      </c>
      <c r="C220">
        <v>12</v>
      </c>
      <c r="D220" t="s">
        <v>110</v>
      </c>
      <c r="E220" t="s">
        <v>112</v>
      </c>
      <c r="F220">
        <v>0</v>
      </c>
      <c r="G220" t="str">
        <f>VLOOKUP(InputData[[#This Row],[PRODUCT ID]],MasterData[],2,0)</f>
        <v>Product23</v>
      </c>
      <c r="H220" t="str">
        <f>VLOOKUP(InputData[[#This Row],[PRODUCT ID]],MasterData[],3,0)</f>
        <v>Category03</v>
      </c>
      <c r="I220" t="str">
        <f>VLOOKUP(InputData[[#This Row],[PRODUCT ID]],MasterData[],4,0)</f>
        <v>Ft</v>
      </c>
      <c r="J220" s="2">
        <f>VLOOKUP(InputData[[#This Row],[PRODUCT ID]],MasterData[],5,0)</f>
        <v>141</v>
      </c>
      <c r="K220" s="2">
        <f>VLOOKUP(InputData[[#This Row],[PRODUCT ID]],MasterData[],6,0)</f>
        <v>149.46</v>
      </c>
      <c r="L220" s="2">
        <f>InputData[[#This Row],[BUYING PRIZE]]*InputData[[#This Row],[QUANTITY]]</f>
        <v>1692</v>
      </c>
      <c r="M220" s="2">
        <f>InputData[[#This Row],[SELLING PRICE]]*InputData[[#This Row],[QUANTITY]]*(1-InputData[[#This Row],[DISCOUNT %]])</f>
        <v>1793.52</v>
      </c>
      <c r="N220">
        <f>DAY(InputData[[#This Row],[DATE]])</f>
        <v>19</v>
      </c>
      <c r="O220" t="str">
        <f>TEXT(InputData[[#This Row],[DATE]],"mmm")</f>
        <v>Dec</v>
      </c>
      <c r="P220">
        <f>YEAR(InputData[[#This Row],[DATE]])</f>
        <v>2021</v>
      </c>
    </row>
    <row r="221" spans="1:16" x14ac:dyDescent="0.3">
      <c r="A221" s="1">
        <v>44550</v>
      </c>
      <c r="B221" t="s">
        <v>34</v>
      </c>
      <c r="C221">
        <v>14</v>
      </c>
      <c r="D221" t="s">
        <v>110</v>
      </c>
      <c r="E221" t="s">
        <v>112</v>
      </c>
      <c r="F221">
        <v>0</v>
      </c>
      <c r="G221" t="str">
        <f>VLOOKUP(InputData[[#This Row],[PRODUCT ID]],MasterData[],2,0)</f>
        <v>Product12</v>
      </c>
      <c r="H221" t="str">
        <f>VLOOKUP(InputData[[#This Row],[PRODUCT ID]],MasterData[],3,0)</f>
        <v>Category02</v>
      </c>
      <c r="I221" t="str">
        <f>VLOOKUP(InputData[[#This Row],[PRODUCT ID]],MasterData[],4,0)</f>
        <v>Kg</v>
      </c>
      <c r="J221" s="2">
        <f>VLOOKUP(InputData[[#This Row],[PRODUCT ID]],MasterData[],5,0)</f>
        <v>73</v>
      </c>
      <c r="K221" s="2">
        <f>VLOOKUP(InputData[[#This Row],[PRODUCT ID]],MasterData[],6,0)</f>
        <v>94.17</v>
      </c>
      <c r="L221" s="2">
        <f>InputData[[#This Row],[BUYING PRIZE]]*InputData[[#This Row],[QUANTITY]]</f>
        <v>1022</v>
      </c>
      <c r="M221" s="2">
        <f>InputData[[#This Row],[SELLING PRICE]]*InputData[[#This Row],[QUANTITY]]*(1-InputData[[#This Row],[DISCOUNT %]])</f>
        <v>1318.38</v>
      </c>
      <c r="N221">
        <f>DAY(InputData[[#This Row],[DATE]])</f>
        <v>20</v>
      </c>
      <c r="O221" t="str">
        <f>TEXT(InputData[[#This Row],[DATE]],"mmm")</f>
        <v>Dec</v>
      </c>
      <c r="P221">
        <f>YEAR(InputData[[#This Row],[DATE]])</f>
        <v>2021</v>
      </c>
    </row>
    <row r="222" spans="1:16" x14ac:dyDescent="0.3">
      <c r="A222" s="1">
        <v>44565</v>
      </c>
      <c r="B222" t="s">
        <v>34</v>
      </c>
      <c r="C222">
        <v>8</v>
      </c>
      <c r="D222" t="s">
        <v>110</v>
      </c>
      <c r="E222" t="s">
        <v>112</v>
      </c>
      <c r="F222">
        <v>0</v>
      </c>
      <c r="G222" t="str">
        <f>VLOOKUP(InputData[[#This Row],[PRODUCT ID]],MasterData[],2,0)</f>
        <v>Product12</v>
      </c>
      <c r="H222" t="str">
        <f>VLOOKUP(InputData[[#This Row],[PRODUCT ID]],MasterData[],3,0)</f>
        <v>Category02</v>
      </c>
      <c r="I222" t="str">
        <f>VLOOKUP(InputData[[#This Row],[PRODUCT ID]],MasterData[],4,0)</f>
        <v>Kg</v>
      </c>
      <c r="J222" s="2">
        <f>VLOOKUP(InputData[[#This Row],[PRODUCT ID]],MasterData[],5,0)</f>
        <v>73</v>
      </c>
      <c r="K222" s="2">
        <f>VLOOKUP(InputData[[#This Row],[PRODUCT ID]],MasterData[],6,0)</f>
        <v>94.17</v>
      </c>
      <c r="L222" s="2">
        <f>InputData[[#This Row],[BUYING PRIZE]]*InputData[[#This Row],[QUANTITY]]</f>
        <v>584</v>
      </c>
      <c r="M222" s="2">
        <f>InputData[[#This Row],[SELLING PRICE]]*InputData[[#This Row],[QUANTITY]]*(1-InputData[[#This Row],[DISCOUNT %]])</f>
        <v>753.36</v>
      </c>
      <c r="N222">
        <f>DAY(InputData[[#This Row],[DATE]])</f>
        <v>4</v>
      </c>
      <c r="O222" t="str">
        <f>TEXT(InputData[[#This Row],[DATE]],"mmm")</f>
        <v>Jan</v>
      </c>
      <c r="P222">
        <f>YEAR(InputData[[#This Row],[DATE]])</f>
        <v>2022</v>
      </c>
    </row>
    <row r="223" spans="1:16" x14ac:dyDescent="0.3">
      <c r="A223" s="1">
        <v>44570</v>
      </c>
      <c r="B223" t="s">
        <v>76</v>
      </c>
      <c r="C223">
        <v>12</v>
      </c>
      <c r="D223" t="s">
        <v>110</v>
      </c>
      <c r="E223" t="s">
        <v>112</v>
      </c>
      <c r="F223">
        <v>0</v>
      </c>
      <c r="G223" t="str">
        <f>VLOOKUP(InputData[[#This Row],[PRODUCT ID]],MasterData[],2,0)</f>
        <v>Product32</v>
      </c>
      <c r="H223" t="str">
        <f>VLOOKUP(InputData[[#This Row],[PRODUCT ID]],MasterData[],3,0)</f>
        <v>Category04</v>
      </c>
      <c r="I223" t="str">
        <f>VLOOKUP(InputData[[#This Row],[PRODUCT ID]],MasterData[],4,0)</f>
        <v>Kg</v>
      </c>
      <c r="J223" s="2">
        <f>VLOOKUP(InputData[[#This Row],[PRODUCT ID]],MasterData[],5,0)</f>
        <v>89</v>
      </c>
      <c r="K223" s="2">
        <f>VLOOKUP(InputData[[#This Row],[PRODUCT ID]],MasterData[],6,0)</f>
        <v>117.48</v>
      </c>
      <c r="L223" s="2">
        <f>InputData[[#This Row],[BUYING PRIZE]]*InputData[[#This Row],[QUANTITY]]</f>
        <v>1068</v>
      </c>
      <c r="M223" s="2">
        <f>InputData[[#This Row],[SELLING PRICE]]*InputData[[#This Row],[QUANTITY]]*(1-InputData[[#This Row],[DISCOUNT %]])</f>
        <v>1409.76</v>
      </c>
      <c r="N223">
        <f>DAY(InputData[[#This Row],[DATE]])</f>
        <v>9</v>
      </c>
      <c r="O223" t="str">
        <f>TEXT(InputData[[#This Row],[DATE]],"mmm")</f>
        <v>Jan</v>
      </c>
      <c r="P223">
        <f>YEAR(InputData[[#This Row],[DATE]])</f>
        <v>2022</v>
      </c>
    </row>
    <row r="224" spans="1:16" x14ac:dyDescent="0.3">
      <c r="A224" s="1">
        <v>44572</v>
      </c>
      <c r="B224" t="s">
        <v>76</v>
      </c>
      <c r="C224">
        <v>2</v>
      </c>
      <c r="D224" t="s">
        <v>110</v>
      </c>
      <c r="E224" t="s">
        <v>112</v>
      </c>
      <c r="F224">
        <v>0</v>
      </c>
      <c r="G224" t="str">
        <f>VLOOKUP(InputData[[#This Row],[PRODUCT ID]],MasterData[],2,0)</f>
        <v>Product32</v>
      </c>
      <c r="H224" t="str">
        <f>VLOOKUP(InputData[[#This Row],[PRODUCT ID]],MasterData[],3,0)</f>
        <v>Category04</v>
      </c>
      <c r="I224" t="str">
        <f>VLOOKUP(InputData[[#This Row],[PRODUCT ID]],MasterData[],4,0)</f>
        <v>Kg</v>
      </c>
      <c r="J224" s="2">
        <f>VLOOKUP(InputData[[#This Row],[PRODUCT ID]],MasterData[],5,0)</f>
        <v>89</v>
      </c>
      <c r="K224" s="2">
        <f>VLOOKUP(InputData[[#This Row],[PRODUCT ID]],MasterData[],6,0)</f>
        <v>117.48</v>
      </c>
      <c r="L224" s="2">
        <f>InputData[[#This Row],[BUYING PRIZE]]*InputData[[#This Row],[QUANTITY]]</f>
        <v>178</v>
      </c>
      <c r="M224" s="2">
        <f>InputData[[#This Row],[SELLING PRICE]]*InputData[[#This Row],[QUANTITY]]*(1-InputData[[#This Row],[DISCOUNT %]])</f>
        <v>234.96</v>
      </c>
      <c r="N224">
        <f>DAY(InputData[[#This Row],[DATE]])</f>
        <v>11</v>
      </c>
      <c r="O224" t="str">
        <f>TEXT(InputData[[#This Row],[DATE]],"mmm")</f>
        <v>Jan</v>
      </c>
      <c r="P224">
        <f>YEAR(InputData[[#This Row],[DATE]])</f>
        <v>2022</v>
      </c>
    </row>
    <row r="225" spans="1:16" x14ac:dyDescent="0.3">
      <c r="A225" s="1">
        <v>44575</v>
      </c>
      <c r="B225" t="s">
        <v>32</v>
      </c>
      <c r="C225">
        <v>14</v>
      </c>
      <c r="D225" t="s">
        <v>110</v>
      </c>
      <c r="E225" t="s">
        <v>112</v>
      </c>
      <c r="F225">
        <v>0</v>
      </c>
      <c r="G225" t="str">
        <f>VLOOKUP(InputData[[#This Row],[PRODUCT ID]],MasterData[],2,0)</f>
        <v>Product11</v>
      </c>
      <c r="H225" t="str">
        <f>VLOOKUP(InputData[[#This Row],[PRODUCT ID]],MasterData[],3,0)</f>
        <v>Category02</v>
      </c>
      <c r="I225" t="str">
        <f>VLOOKUP(InputData[[#This Row],[PRODUCT ID]],MasterData[],4,0)</f>
        <v>Lt</v>
      </c>
      <c r="J225" s="2">
        <f>VLOOKUP(InputData[[#This Row],[PRODUCT ID]],MasterData[],5,0)</f>
        <v>44</v>
      </c>
      <c r="K225" s="2">
        <f>VLOOKUP(InputData[[#This Row],[PRODUCT ID]],MasterData[],6,0)</f>
        <v>48.4</v>
      </c>
      <c r="L225" s="2">
        <f>InputData[[#This Row],[BUYING PRIZE]]*InputData[[#This Row],[QUANTITY]]</f>
        <v>616</v>
      </c>
      <c r="M225" s="2">
        <f>InputData[[#This Row],[SELLING PRICE]]*InputData[[#This Row],[QUANTITY]]*(1-InputData[[#This Row],[DISCOUNT %]])</f>
        <v>677.6</v>
      </c>
      <c r="N225">
        <f>DAY(InputData[[#This Row],[DATE]])</f>
        <v>14</v>
      </c>
      <c r="O225" t="str">
        <f>TEXT(InputData[[#This Row],[DATE]],"mmm")</f>
        <v>Jan</v>
      </c>
      <c r="P225">
        <f>YEAR(InputData[[#This Row],[DATE]])</f>
        <v>2022</v>
      </c>
    </row>
    <row r="226" spans="1:16" x14ac:dyDescent="0.3">
      <c r="A226" s="1">
        <v>44584</v>
      </c>
      <c r="B226" t="s">
        <v>97</v>
      </c>
      <c r="C226">
        <v>8</v>
      </c>
      <c r="D226" t="s">
        <v>110</v>
      </c>
      <c r="E226" t="s">
        <v>112</v>
      </c>
      <c r="F226">
        <v>0</v>
      </c>
      <c r="G226" t="str">
        <f>VLOOKUP(InputData[[#This Row],[PRODUCT ID]],MasterData[],2,0)</f>
        <v>Product42</v>
      </c>
      <c r="H226" t="str">
        <f>VLOOKUP(InputData[[#This Row],[PRODUCT ID]],MasterData[],3,0)</f>
        <v>Category05</v>
      </c>
      <c r="I226" t="str">
        <f>VLOOKUP(InputData[[#This Row],[PRODUCT ID]],MasterData[],4,0)</f>
        <v>Ft</v>
      </c>
      <c r="J226" s="2">
        <f>VLOOKUP(InputData[[#This Row],[PRODUCT ID]],MasterData[],5,0)</f>
        <v>120</v>
      </c>
      <c r="K226" s="2">
        <f>VLOOKUP(InputData[[#This Row],[PRODUCT ID]],MasterData[],6,0)</f>
        <v>162</v>
      </c>
      <c r="L226" s="2">
        <f>InputData[[#This Row],[BUYING PRIZE]]*InputData[[#This Row],[QUANTITY]]</f>
        <v>960</v>
      </c>
      <c r="M226" s="2">
        <f>InputData[[#This Row],[SELLING PRICE]]*InputData[[#This Row],[QUANTITY]]*(1-InputData[[#This Row],[DISCOUNT %]])</f>
        <v>1296</v>
      </c>
      <c r="N226">
        <f>DAY(InputData[[#This Row],[DATE]])</f>
        <v>23</v>
      </c>
      <c r="O226" t="str">
        <f>TEXT(InputData[[#This Row],[DATE]],"mmm")</f>
        <v>Jan</v>
      </c>
      <c r="P226">
        <f>YEAR(InputData[[#This Row],[DATE]])</f>
        <v>2022</v>
      </c>
    </row>
    <row r="227" spans="1:16" x14ac:dyDescent="0.3">
      <c r="A227" s="1">
        <v>44589</v>
      </c>
      <c r="B227" t="s">
        <v>42</v>
      </c>
      <c r="C227">
        <v>11</v>
      </c>
      <c r="D227" t="s">
        <v>110</v>
      </c>
      <c r="E227" t="s">
        <v>112</v>
      </c>
      <c r="F227">
        <v>0</v>
      </c>
      <c r="G227" t="str">
        <f>VLOOKUP(InputData[[#This Row],[PRODUCT ID]],MasterData[],2,0)</f>
        <v>Product16</v>
      </c>
      <c r="H227" t="str">
        <f>VLOOKUP(InputData[[#This Row],[PRODUCT ID]],MasterData[],3,0)</f>
        <v>Category02</v>
      </c>
      <c r="I227" t="str">
        <f>VLOOKUP(InputData[[#This Row],[PRODUCT ID]],MasterData[],4,0)</f>
        <v>No.</v>
      </c>
      <c r="J227" s="2">
        <f>VLOOKUP(InputData[[#This Row],[PRODUCT ID]],MasterData[],5,0)</f>
        <v>13</v>
      </c>
      <c r="K227" s="2">
        <f>VLOOKUP(InputData[[#This Row],[PRODUCT ID]],MasterData[],6,0)</f>
        <v>16.64</v>
      </c>
      <c r="L227" s="2">
        <f>InputData[[#This Row],[BUYING PRIZE]]*InputData[[#This Row],[QUANTITY]]</f>
        <v>143</v>
      </c>
      <c r="M227" s="2">
        <f>InputData[[#This Row],[SELLING PRICE]]*InputData[[#This Row],[QUANTITY]]*(1-InputData[[#This Row],[DISCOUNT %]])</f>
        <v>183.04000000000002</v>
      </c>
      <c r="N227">
        <f>DAY(InputData[[#This Row],[DATE]])</f>
        <v>28</v>
      </c>
      <c r="O227" t="str">
        <f>TEXT(InputData[[#This Row],[DATE]],"mmm")</f>
        <v>Jan</v>
      </c>
      <c r="P227">
        <f>YEAR(InputData[[#This Row],[DATE]])</f>
        <v>2022</v>
      </c>
    </row>
    <row r="228" spans="1:16" x14ac:dyDescent="0.3">
      <c r="A228" s="1">
        <v>44595</v>
      </c>
      <c r="B228" t="s">
        <v>38</v>
      </c>
      <c r="C228">
        <v>8</v>
      </c>
      <c r="D228" t="s">
        <v>110</v>
      </c>
      <c r="E228" t="s">
        <v>112</v>
      </c>
      <c r="F228">
        <v>0</v>
      </c>
      <c r="G228" t="str">
        <f>VLOOKUP(InputData[[#This Row],[PRODUCT ID]],MasterData[],2,0)</f>
        <v>Product14</v>
      </c>
      <c r="H228" t="str">
        <f>VLOOKUP(InputData[[#This Row],[PRODUCT ID]],MasterData[],3,0)</f>
        <v>Category02</v>
      </c>
      <c r="I228" t="str">
        <f>VLOOKUP(InputData[[#This Row],[PRODUCT ID]],MasterData[],4,0)</f>
        <v>Kg</v>
      </c>
      <c r="J228" s="2">
        <f>VLOOKUP(InputData[[#This Row],[PRODUCT ID]],MasterData[],5,0)</f>
        <v>112</v>
      </c>
      <c r="K228" s="2">
        <f>VLOOKUP(InputData[[#This Row],[PRODUCT ID]],MasterData[],6,0)</f>
        <v>146.72</v>
      </c>
      <c r="L228" s="2">
        <f>InputData[[#This Row],[BUYING PRIZE]]*InputData[[#This Row],[QUANTITY]]</f>
        <v>896</v>
      </c>
      <c r="M228" s="2">
        <f>InputData[[#This Row],[SELLING PRICE]]*InputData[[#This Row],[QUANTITY]]*(1-InputData[[#This Row],[DISCOUNT %]])</f>
        <v>1173.76</v>
      </c>
      <c r="N228">
        <f>DAY(InputData[[#This Row],[DATE]])</f>
        <v>3</v>
      </c>
      <c r="O228" t="str">
        <f>TEXT(InputData[[#This Row],[DATE]],"mmm")</f>
        <v>Feb</v>
      </c>
      <c r="P228">
        <f>YEAR(InputData[[#This Row],[DATE]])</f>
        <v>2022</v>
      </c>
    </row>
    <row r="229" spans="1:16" x14ac:dyDescent="0.3">
      <c r="A229" s="1">
        <v>44615</v>
      </c>
      <c r="B229" t="s">
        <v>84</v>
      </c>
      <c r="C229">
        <v>8</v>
      </c>
      <c r="D229" t="s">
        <v>110</v>
      </c>
      <c r="E229" t="s">
        <v>112</v>
      </c>
      <c r="F229">
        <v>0</v>
      </c>
      <c r="G229" t="str">
        <f>VLOOKUP(InputData[[#This Row],[PRODUCT ID]],MasterData[],2,0)</f>
        <v>Product36</v>
      </c>
      <c r="H229" t="str">
        <f>VLOOKUP(InputData[[#This Row],[PRODUCT ID]],MasterData[],3,0)</f>
        <v>Category04</v>
      </c>
      <c r="I229" t="str">
        <f>VLOOKUP(InputData[[#This Row],[PRODUCT ID]],MasterData[],4,0)</f>
        <v>Kg</v>
      </c>
      <c r="J229" s="2">
        <f>VLOOKUP(InputData[[#This Row],[PRODUCT ID]],MasterData[],5,0)</f>
        <v>90</v>
      </c>
      <c r="K229" s="2">
        <f>VLOOKUP(InputData[[#This Row],[PRODUCT ID]],MasterData[],6,0)</f>
        <v>96.3</v>
      </c>
      <c r="L229" s="2">
        <f>InputData[[#This Row],[BUYING PRIZE]]*InputData[[#This Row],[QUANTITY]]</f>
        <v>720</v>
      </c>
      <c r="M229" s="2">
        <f>InputData[[#This Row],[SELLING PRICE]]*InputData[[#This Row],[QUANTITY]]*(1-InputData[[#This Row],[DISCOUNT %]])</f>
        <v>770.4</v>
      </c>
      <c r="N229">
        <f>DAY(InputData[[#This Row],[DATE]])</f>
        <v>23</v>
      </c>
      <c r="O229" t="str">
        <f>TEXT(InputData[[#This Row],[DATE]],"mmm")</f>
        <v>Feb</v>
      </c>
      <c r="P229">
        <f>YEAR(InputData[[#This Row],[DATE]])</f>
        <v>2022</v>
      </c>
    </row>
    <row r="230" spans="1:16" x14ac:dyDescent="0.3">
      <c r="A230" s="1">
        <v>44619</v>
      </c>
      <c r="B230" t="s">
        <v>17</v>
      </c>
      <c r="C230">
        <v>15</v>
      </c>
      <c r="D230" t="s">
        <v>110</v>
      </c>
      <c r="E230" t="s">
        <v>112</v>
      </c>
      <c r="F230">
        <v>0</v>
      </c>
      <c r="G230" t="str">
        <f>VLOOKUP(InputData[[#This Row],[PRODUCT ID]],MasterData[],2,0)</f>
        <v>Product05</v>
      </c>
      <c r="H230" t="str">
        <f>VLOOKUP(InputData[[#This Row],[PRODUCT ID]],MasterData[],3,0)</f>
        <v>Category01</v>
      </c>
      <c r="I230" t="str">
        <f>VLOOKUP(InputData[[#This Row],[PRODUCT ID]],MasterData[],4,0)</f>
        <v>Ft</v>
      </c>
      <c r="J230" s="2">
        <f>VLOOKUP(InputData[[#This Row],[PRODUCT ID]],MasterData[],5,0)</f>
        <v>133</v>
      </c>
      <c r="K230" s="2">
        <f>VLOOKUP(InputData[[#This Row],[PRODUCT ID]],MasterData[],6,0)</f>
        <v>155.61000000000001</v>
      </c>
      <c r="L230" s="2">
        <f>InputData[[#This Row],[BUYING PRIZE]]*InputData[[#This Row],[QUANTITY]]</f>
        <v>1995</v>
      </c>
      <c r="M230" s="2">
        <f>InputData[[#This Row],[SELLING PRICE]]*InputData[[#This Row],[QUANTITY]]*(1-InputData[[#This Row],[DISCOUNT %]])</f>
        <v>2334.15</v>
      </c>
      <c r="N230">
        <f>DAY(InputData[[#This Row],[DATE]])</f>
        <v>27</v>
      </c>
      <c r="O230" t="str">
        <f>TEXT(InputData[[#This Row],[DATE]],"mmm")</f>
        <v>Feb</v>
      </c>
      <c r="P230">
        <f>YEAR(InputData[[#This Row],[DATE]])</f>
        <v>2022</v>
      </c>
    </row>
    <row r="231" spans="1:16" x14ac:dyDescent="0.3">
      <c r="A231" s="1">
        <v>44628</v>
      </c>
      <c r="B231" t="s">
        <v>101</v>
      </c>
      <c r="C231">
        <v>6</v>
      </c>
      <c r="D231" t="s">
        <v>110</v>
      </c>
      <c r="E231" t="s">
        <v>112</v>
      </c>
      <c r="F231">
        <v>0</v>
      </c>
      <c r="G231" t="str">
        <f>VLOOKUP(InputData[[#This Row],[PRODUCT ID]],MasterData[],2,0)</f>
        <v>Product44</v>
      </c>
      <c r="H231" t="str">
        <f>VLOOKUP(InputData[[#This Row],[PRODUCT ID]],MasterData[],3,0)</f>
        <v>Category05</v>
      </c>
      <c r="I231" t="str">
        <f>VLOOKUP(InputData[[#This Row],[PRODUCT ID]],MasterData[],4,0)</f>
        <v>Kg</v>
      </c>
      <c r="J231" s="2">
        <f>VLOOKUP(InputData[[#This Row],[PRODUCT ID]],MasterData[],5,0)</f>
        <v>76</v>
      </c>
      <c r="K231" s="2">
        <f>VLOOKUP(InputData[[#This Row],[PRODUCT ID]],MasterData[],6,0)</f>
        <v>82.08</v>
      </c>
      <c r="L231" s="2">
        <f>InputData[[#This Row],[BUYING PRIZE]]*InputData[[#This Row],[QUANTITY]]</f>
        <v>456</v>
      </c>
      <c r="M231" s="2">
        <f>InputData[[#This Row],[SELLING PRICE]]*InputData[[#This Row],[QUANTITY]]*(1-InputData[[#This Row],[DISCOUNT %]])</f>
        <v>492.48</v>
      </c>
      <c r="N231">
        <f>DAY(InputData[[#This Row],[DATE]])</f>
        <v>8</v>
      </c>
      <c r="O231" t="str">
        <f>TEXT(InputData[[#This Row],[DATE]],"mmm")</f>
        <v>Mar</v>
      </c>
      <c r="P231">
        <f>YEAR(InputData[[#This Row],[DATE]])</f>
        <v>2022</v>
      </c>
    </row>
    <row r="232" spans="1:16" x14ac:dyDescent="0.3">
      <c r="A232" s="1">
        <v>44629</v>
      </c>
      <c r="B232" t="s">
        <v>72</v>
      </c>
      <c r="C232">
        <v>3</v>
      </c>
      <c r="D232" t="s">
        <v>110</v>
      </c>
      <c r="E232" t="s">
        <v>112</v>
      </c>
      <c r="F232">
        <v>0</v>
      </c>
      <c r="G232" t="str">
        <f>VLOOKUP(InputData[[#This Row],[PRODUCT ID]],MasterData[],2,0)</f>
        <v>Product30</v>
      </c>
      <c r="H232" t="str">
        <f>VLOOKUP(InputData[[#This Row],[PRODUCT ID]],MasterData[],3,0)</f>
        <v>Category04</v>
      </c>
      <c r="I232" t="str">
        <f>VLOOKUP(InputData[[#This Row],[PRODUCT ID]],MasterData[],4,0)</f>
        <v>Ft</v>
      </c>
      <c r="J232" s="2">
        <f>VLOOKUP(InputData[[#This Row],[PRODUCT ID]],MasterData[],5,0)</f>
        <v>148</v>
      </c>
      <c r="K232" s="2">
        <f>VLOOKUP(InputData[[#This Row],[PRODUCT ID]],MasterData[],6,0)</f>
        <v>201.28</v>
      </c>
      <c r="L232" s="2">
        <f>InputData[[#This Row],[BUYING PRIZE]]*InputData[[#This Row],[QUANTITY]]</f>
        <v>444</v>
      </c>
      <c r="M232" s="2">
        <f>InputData[[#This Row],[SELLING PRICE]]*InputData[[#This Row],[QUANTITY]]*(1-InputData[[#This Row],[DISCOUNT %]])</f>
        <v>603.84</v>
      </c>
      <c r="N232">
        <f>DAY(InputData[[#This Row],[DATE]])</f>
        <v>9</v>
      </c>
      <c r="O232" t="str">
        <f>TEXT(InputData[[#This Row],[DATE]],"mmm")</f>
        <v>Mar</v>
      </c>
      <c r="P232">
        <f>YEAR(InputData[[#This Row],[DATE]])</f>
        <v>2022</v>
      </c>
    </row>
    <row r="233" spans="1:16" x14ac:dyDescent="0.3">
      <c r="A233" s="1">
        <v>44634</v>
      </c>
      <c r="B233" t="s">
        <v>63</v>
      </c>
      <c r="C233">
        <v>13</v>
      </c>
      <c r="D233" t="s">
        <v>110</v>
      </c>
      <c r="E233" t="s">
        <v>112</v>
      </c>
      <c r="F233">
        <v>0</v>
      </c>
      <c r="G233" t="str">
        <f>VLOOKUP(InputData[[#This Row],[PRODUCT ID]],MasterData[],2,0)</f>
        <v>Product26</v>
      </c>
      <c r="H233" t="str">
        <f>VLOOKUP(InputData[[#This Row],[PRODUCT ID]],MasterData[],3,0)</f>
        <v>Category04</v>
      </c>
      <c r="I233" t="str">
        <f>VLOOKUP(InputData[[#This Row],[PRODUCT ID]],MasterData[],4,0)</f>
        <v>No.</v>
      </c>
      <c r="J233" s="2">
        <f>VLOOKUP(InputData[[#This Row],[PRODUCT ID]],MasterData[],5,0)</f>
        <v>18</v>
      </c>
      <c r="K233" s="2">
        <f>VLOOKUP(InputData[[#This Row],[PRODUCT ID]],MasterData[],6,0)</f>
        <v>24.66</v>
      </c>
      <c r="L233" s="2">
        <f>InputData[[#This Row],[BUYING PRIZE]]*InputData[[#This Row],[QUANTITY]]</f>
        <v>234</v>
      </c>
      <c r="M233" s="2">
        <f>InputData[[#This Row],[SELLING PRICE]]*InputData[[#This Row],[QUANTITY]]*(1-InputData[[#This Row],[DISCOUNT %]])</f>
        <v>320.58</v>
      </c>
      <c r="N233">
        <f>DAY(InputData[[#This Row],[DATE]])</f>
        <v>14</v>
      </c>
      <c r="O233" t="str">
        <f>TEXT(InputData[[#This Row],[DATE]],"mmm")</f>
        <v>Mar</v>
      </c>
      <c r="P233">
        <f>YEAR(InputData[[#This Row],[DATE]])</f>
        <v>2022</v>
      </c>
    </row>
    <row r="234" spans="1:16" x14ac:dyDescent="0.3">
      <c r="A234" s="1">
        <v>44645</v>
      </c>
      <c r="B234" t="s">
        <v>72</v>
      </c>
      <c r="C234">
        <v>11</v>
      </c>
      <c r="D234" t="s">
        <v>110</v>
      </c>
      <c r="E234" t="s">
        <v>112</v>
      </c>
      <c r="F234">
        <v>0</v>
      </c>
      <c r="G234" t="str">
        <f>VLOOKUP(InputData[[#This Row],[PRODUCT ID]],MasterData[],2,0)</f>
        <v>Product30</v>
      </c>
      <c r="H234" t="str">
        <f>VLOOKUP(InputData[[#This Row],[PRODUCT ID]],MasterData[],3,0)</f>
        <v>Category04</v>
      </c>
      <c r="I234" t="str">
        <f>VLOOKUP(InputData[[#This Row],[PRODUCT ID]],MasterData[],4,0)</f>
        <v>Ft</v>
      </c>
      <c r="J234" s="2">
        <f>VLOOKUP(InputData[[#This Row],[PRODUCT ID]],MasterData[],5,0)</f>
        <v>148</v>
      </c>
      <c r="K234" s="2">
        <f>VLOOKUP(InputData[[#This Row],[PRODUCT ID]],MasterData[],6,0)</f>
        <v>201.28</v>
      </c>
      <c r="L234" s="2">
        <f>InputData[[#This Row],[BUYING PRIZE]]*InputData[[#This Row],[QUANTITY]]</f>
        <v>1628</v>
      </c>
      <c r="M234" s="2">
        <f>InputData[[#This Row],[SELLING PRICE]]*InputData[[#This Row],[QUANTITY]]*(1-InputData[[#This Row],[DISCOUNT %]])</f>
        <v>2214.08</v>
      </c>
      <c r="N234">
        <f>DAY(InputData[[#This Row],[DATE]])</f>
        <v>25</v>
      </c>
      <c r="O234" t="str">
        <f>TEXT(InputData[[#This Row],[DATE]],"mmm")</f>
        <v>Mar</v>
      </c>
      <c r="P234">
        <f>YEAR(InputData[[#This Row],[DATE]])</f>
        <v>2022</v>
      </c>
    </row>
    <row r="235" spans="1:16" x14ac:dyDescent="0.3">
      <c r="A235" s="1">
        <v>44658</v>
      </c>
      <c r="B235" t="s">
        <v>63</v>
      </c>
      <c r="C235">
        <v>7</v>
      </c>
      <c r="D235" t="s">
        <v>110</v>
      </c>
      <c r="E235" t="s">
        <v>112</v>
      </c>
      <c r="F235">
        <v>0</v>
      </c>
      <c r="G235" t="str">
        <f>VLOOKUP(InputData[[#This Row],[PRODUCT ID]],MasterData[],2,0)</f>
        <v>Product26</v>
      </c>
      <c r="H235" t="str">
        <f>VLOOKUP(InputData[[#This Row],[PRODUCT ID]],MasterData[],3,0)</f>
        <v>Category04</v>
      </c>
      <c r="I235" t="str">
        <f>VLOOKUP(InputData[[#This Row],[PRODUCT ID]],MasterData[],4,0)</f>
        <v>No.</v>
      </c>
      <c r="J235" s="2">
        <f>VLOOKUP(InputData[[#This Row],[PRODUCT ID]],MasterData[],5,0)</f>
        <v>18</v>
      </c>
      <c r="K235" s="2">
        <f>VLOOKUP(InputData[[#This Row],[PRODUCT ID]],MasterData[],6,0)</f>
        <v>24.66</v>
      </c>
      <c r="L235" s="2">
        <f>InputData[[#This Row],[BUYING PRIZE]]*InputData[[#This Row],[QUANTITY]]</f>
        <v>126</v>
      </c>
      <c r="M235" s="2">
        <f>InputData[[#This Row],[SELLING PRICE]]*InputData[[#This Row],[QUANTITY]]*(1-InputData[[#This Row],[DISCOUNT %]])</f>
        <v>172.62</v>
      </c>
      <c r="N235">
        <f>DAY(InputData[[#This Row],[DATE]])</f>
        <v>7</v>
      </c>
      <c r="O235" t="str">
        <f>TEXT(InputData[[#This Row],[DATE]],"mmm")</f>
        <v>Apr</v>
      </c>
      <c r="P235">
        <f>YEAR(InputData[[#This Row],[DATE]])</f>
        <v>2022</v>
      </c>
    </row>
    <row r="236" spans="1:16" x14ac:dyDescent="0.3">
      <c r="A236" s="1">
        <v>44671</v>
      </c>
      <c r="B236" t="s">
        <v>34</v>
      </c>
      <c r="C236">
        <v>4</v>
      </c>
      <c r="D236" t="s">
        <v>110</v>
      </c>
      <c r="E236" t="s">
        <v>112</v>
      </c>
      <c r="F236">
        <v>0</v>
      </c>
      <c r="G236" t="str">
        <f>VLOOKUP(InputData[[#This Row],[PRODUCT ID]],MasterData[],2,0)</f>
        <v>Product12</v>
      </c>
      <c r="H236" t="str">
        <f>VLOOKUP(InputData[[#This Row],[PRODUCT ID]],MasterData[],3,0)</f>
        <v>Category02</v>
      </c>
      <c r="I236" t="str">
        <f>VLOOKUP(InputData[[#This Row],[PRODUCT ID]],MasterData[],4,0)</f>
        <v>Kg</v>
      </c>
      <c r="J236" s="2">
        <f>VLOOKUP(InputData[[#This Row],[PRODUCT ID]],MasterData[],5,0)</f>
        <v>73</v>
      </c>
      <c r="K236" s="2">
        <f>VLOOKUP(InputData[[#This Row],[PRODUCT ID]],MasterData[],6,0)</f>
        <v>94.17</v>
      </c>
      <c r="L236" s="2">
        <f>InputData[[#This Row],[BUYING PRIZE]]*InputData[[#This Row],[QUANTITY]]</f>
        <v>292</v>
      </c>
      <c r="M236" s="2">
        <f>InputData[[#This Row],[SELLING PRICE]]*InputData[[#This Row],[QUANTITY]]*(1-InputData[[#This Row],[DISCOUNT %]])</f>
        <v>376.68</v>
      </c>
      <c r="N236">
        <f>DAY(InputData[[#This Row],[DATE]])</f>
        <v>20</v>
      </c>
      <c r="O236" t="str">
        <f>TEXT(InputData[[#This Row],[DATE]],"mmm")</f>
        <v>Apr</v>
      </c>
      <c r="P236">
        <f>YEAR(InputData[[#This Row],[DATE]])</f>
        <v>2022</v>
      </c>
    </row>
    <row r="237" spans="1:16" x14ac:dyDescent="0.3">
      <c r="A237" s="1">
        <v>44675</v>
      </c>
      <c r="B237" t="s">
        <v>80</v>
      </c>
      <c r="C237">
        <v>4</v>
      </c>
      <c r="D237" t="s">
        <v>110</v>
      </c>
      <c r="E237" t="s">
        <v>112</v>
      </c>
      <c r="F237">
        <v>0</v>
      </c>
      <c r="G237" t="str">
        <f>VLOOKUP(InputData[[#This Row],[PRODUCT ID]],MasterData[],2,0)</f>
        <v>Product34</v>
      </c>
      <c r="H237" t="str">
        <f>VLOOKUP(InputData[[#This Row],[PRODUCT ID]],MasterData[],3,0)</f>
        <v>Category04</v>
      </c>
      <c r="I237" t="str">
        <f>VLOOKUP(InputData[[#This Row],[PRODUCT ID]],MasterData[],4,0)</f>
        <v>Lt</v>
      </c>
      <c r="J237" s="2">
        <f>VLOOKUP(InputData[[#This Row],[PRODUCT ID]],MasterData[],5,0)</f>
        <v>55</v>
      </c>
      <c r="K237" s="2">
        <f>VLOOKUP(InputData[[#This Row],[PRODUCT ID]],MasterData[],6,0)</f>
        <v>58.3</v>
      </c>
      <c r="L237" s="2">
        <f>InputData[[#This Row],[BUYING PRIZE]]*InputData[[#This Row],[QUANTITY]]</f>
        <v>220</v>
      </c>
      <c r="M237" s="2">
        <f>InputData[[#This Row],[SELLING PRICE]]*InputData[[#This Row],[QUANTITY]]*(1-InputData[[#This Row],[DISCOUNT %]])</f>
        <v>233.2</v>
      </c>
      <c r="N237">
        <f>DAY(InputData[[#This Row],[DATE]])</f>
        <v>24</v>
      </c>
      <c r="O237" t="str">
        <f>TEXT(InputData[[#This Row],[DATE]],"mmm")</f>
        <v>Apr</v>
      </c>
      <c r="P237">
        <f>YEAR(InputData[[#This Row],[DATE]])</f>
        <v>2022</v>
      </c>
    </row>
    <row r="238" spans="1:16" x14ac:dyDescent="0.3">
      <c r="A238" s="1">
        <v>44681</v>
      </c>
      <c r="B238" t="s">
        <v>66</v>
      </c>
      <c r="C238">
        <v>8</v>
      </c>
      <c r="D238" t="s">
        <v>110</v>
      </c>
      <c r="E238" t="s">
        <v>112</v>
      </c>
      <c r="F238">
        <v>0</v>
      </c>
      <c r="G238" t="str">
        <f>VLOOKUP(InputData[[#This Row],[PRODUCT ID]],MasterData[],2,0)</f>
        <v>Product27</v>
      </c>
      <c r="H238" t="str">
        <f>VLOOKUP(InputData[[#This Row],[PRODUCT ID]],MasterData[],3,0)</f>
        <v>Category04</v>
      </c>
      <c r="I238" t="str">
        <f>VLOOKUP(InputData[[#This Row],[PRODUCT ID]],MasterData[],4,0)</f>
        <v>Lt</v>
      </c>
      <c r="J238" s="2">
        <f>VLOOKUP(InputData[[#This Row],[PRODUCT ID]],MasterData[],5,0)</f>
        <v>48</v>
      </c>
      <c r="K238" s="2">
        <f>VLOOKUP(InputData[[#This Row],[PRODUCT ID]],MasterData[],6,0)</f>
        <v>57.120000000000005</v>
      </c>
      <c r="L238" s="2">
        <f>InputData[[#This Row],[BUYING PRIZE]]*InputData[[#This Row],[QUANTITY]]</f>
        <v>384</v>
      </c>
      <c r="M238" s="2">
        <f>InputData[[#This Row],[SELLING PRICE]]*InputData[[#This Row],[QUANTITY]]*(1-InputData[[#This Row],[DISCOUNT %]])</f>
        <v>456.96000000000004</v>
      </c>
      <c r="N238">
        <f>DAY(InputData[[#This Row],[DATE]])</f>
        <v>30</v>
      </c>
      <c r="O238" t="str">
        <f>TEXT(InputData[[#This Row],[DATE]],"mmm")</f>
        <v>Apr</v>
      </c>
      <c r="P238">
        <f>YEAR(InputData[[#This Row],[DATE]])</f>
        <v>2022</v>
      </c>
    </row>
    <row r="239" spans="1:16" x14ac:dyDescent="0.3">
      <c r="A239" s="1">
        <v>44685</v>
      </c>
      <c r="B239" t="s">
        <v>50</v>
      </c>
      <c r="C239">
        <v>10</v>
      </c>
      <c r="D239" t="s">
        <v>110</v>
      </c>
      <c r="E239" t="s">
        <v>112</v>
      </c>
      <c r="F239">
        <v>0</v>
      </c>
      <c r="G239" t="str">
        <f>VLOOKUP(InputData[[#This Row],[PRODUCT ID]],MasterData[],2,0)</f>
        <v>Product20</v>
      </c>
      <c r="H239" t="str">
        <f>VLOOKUP(InputData[[#This Row],[PRODUCT ID]],MasterData[],3,0)</f>
        <v>Category03</v>
      </c>
      <c r="I239" t="str">
        <f>VLOOKUP(InputData[[#This Row],[PRODUCT ID]],MasterData[],4,0)</f>
        <v>Lt</v>
      </c>
      <c r="J239" s="2">
        <f>VLOOKUP(InputData[[#This Row],[PRODUCT ID]],MasterData[],5,0)</f>
        <v>61</v>
      </c>
      <c r="K239" s="2">
        <f>VLOOKUP(InputData[[#This Row],[PRODUCT ID]],MasterData[],6,0)</f>
        <v>76.25</v>
      </c>
      <c r="L239" s="2">
        <f>InputData[[#This Row],[BUYING PRIZE]]*InputData[[#This Row],[QUANTITY]]</f>
        <v>610</v>
      </c>
      <c r="M239" s="2">
        <f>InputData[[#This Row],[SELLING PRICE]]*InputData[[#This Row],[QUANTITY]]*(1-InputData[[#This Row],[DISCOUNT %]])</f>
        <v>762.5</v>
      </c>
      <c r="N239">
        <f>DAY(InputData[[#This Row],[DATE]])</f>
        <v>4</v>
      </c>
      <c r="O239" t="str">
        <f>TEXT(InputData[[#This Row],[DATE]],"mmm")</f>
        <v>May</v>
      </c>
      <c r="P239">
        <f>YEAR(InputData[[#This Row],[DATE]])</f>
        <v>2022</v>
      </c>
    </row>
    <row r="240" spans="1:16" x14ac:dyDescent="0.3">
      <c r="A240" s="1">
        <v>44687</v>
      </c>
      <c r="B240" t="s">
        <v>80</v>
      </c>
      <c r="C240">
        <v>7</v>
      </c>
      <c r="D240" t="s">
        <v>110</v>
      </c>
      <c r="E240" t="s">
        <v>112</v>
      </c>
      <c r="F240">
        <v>0</v>
      </c>
      <c r="G240" t="str">
        <f>VLOOKUP(InputData[[#This Row],[PRODUCT ID]],MasterData[],2,0)</f>
        <v>Product34</v>
      </c>
      <c r="H240" t="str">
        <f>VLOOKUP(InputData[[#This Row],[PRODUCT ID]],MasterData[],3,0)</f>
        <v>Category04</v>
      </c>
      <c r="I240" t="str">
        <f>VLOOKUP(InputData[[#This Row],[PRODUCT ID]],MasterData[],4,0)</f>
        <v>Lt</v>
      </c>
      <c r="J240" s="2">
        <f>VLOOKUP(InputData[[#This Row],[PRODUCT ID]],MasterData[],5,0)</f>
        <v>55</v>
      </c>
      <c r="K240" s="2">
        <f>VLOOKUP(InputData[[#This Row],[PRODUCT ID]],MasterData[],6,0)</f>
        <v>58.3</v>
      </c>
      <c r="L240" s="2">
        <f>InputData[[#This Row],[BUYING PRIZE]]*InputData[[#This Row],[QUANTITY]]</f>
        <v>385</v>
      </c>
      <c r="M240" s="2">
        <f>InputData[[#This Row],[SELLING PRICE]]*InputData[[#This Row],[QUANTITY]]*(1-InputData[[#This Row],[DISCOUNT %]])</f>
        <v>408.09999999999997</v>
      </c>
      <c r="N240">
        <f>DAY(InputData[[#This Row],[DATE]])</f>
        <v>6</v>
      </c>
      <c r="O240" t="str">
        <f>TEXT(InputData[[#This Row],[DATE]],"mmm")</f>
        <v>May</v>
      </c>
      <c r="P240">
        <f>YEAR(InputData[[#This Row],[DATE]])</f>
        <v>2022</v>
      </c>
    </row>
    <row r="241" spans="1:16" x14ac:dyDescent="0.3">
      <c r="A241" s="1">
        <v>44691</v>
      </c>
      <c r="B241" t="s">
        <v>26</v>
      </c>
      <c r="C241">
        <v>6</v>
      </c>
      <c r="D241" t="s">
        <v>110</v>
      </c>
      <c r="E241" t="s">
        <v>112</v>
      </c>
      <c r="F241">
        <v>0</v>
      </c>
      <c r="G241" t="str">
        <f>VLOOKUP(InputData[[#This Row],[PRODUCT ID]],MasterData[],2,0)</f>
        <v>Product09</v>
      </c>
      <c r="H241" t="str">
        <f>VLOOKUP(InputData[[#This Row],[PRODUCT ID]],MasterData[],3,0)</f>
        <v>Category01</v>
      </c>
      <c r="I241" t="str">
        <f>VLOOKUP(InputData[[#This Row],[PRODUCT ID]],MasterData[],4,0)</f>
        <v>No.</v>
      </c>
      <c r="J241" s="2">
        <f>VLOOKUP(InputData[[#This Row],[PRODUCT ID]],MasterData[],5,0)</f>
        <v>6</v>
      </c>
      <c r="K241" s="2">
        <f>VLOOKUP(InputData[[#This Row],[PRODUCT ID]],MasterData[],6,0)</f>
        <v>7.8599999999999994</v>
      </c>
      <c r="L241" s="2">
        <f>InputData[[#This Row],[BUYING PRIZE]]*InputData[[#This Row],[QUANTITY]]</f>
        <v>36</v>
      </c>
      <c r="M241" s="2">
        <f>InputData[[#This Row],[SELLING PRICE]]*InputData[[#This Row],[QUANTITY]]*(1-InputData[[#This Row],[DISCOUNT %]])</f>
        <v>47.16</v>
      </c>
      <c r="N241">
        <f>DAY(InputData[[#This Row],[DATE]])</f>
        <v>10</v>
      </c>
      <c r="O241" t="str">
        <f>TEXT(InputData[[#This Row],[DATE]],"mmm")</f>
        <v>May</v>
      </c>
      <c r="P241">
        <f>YEAR(InputData[[#This Row],[DATE]])</f>
        <v>2022</v>
      </c>
    </row>
    <row r="242" spans="1:16" x14ac:dyDescent="0.3">
      <c r="A242" s="1">
        <v>44694</v>
      </c>
      <c r="B242" t="s">
        <v>34</v>
      </c>
      <c r="C242">
        <v>5</v>
      </c>
      <c r="D242" t="s">
        <v>110</v>
      </c>
      <c r="E242" t="s">
        <v>112</v>
      </c>
      <c r="F242">
        <v>0</v>
      </c>
      <c r="G242" t="str">
        <f>VLOOKUP(InputData[[#This Row],[PRODUCT ID]],MasterData[],2,0)</f>
        <v>Product12</v>
      </c>
      <c r="H242" t="str">
        <f>VLOOKUP(InputData[[#This Row],[PRODUCT ID]],MasterData[],3,0)</f>
        <v>Category02</v>
      </c>
      <c r="I242" t="str">
        <f>VLOOKUP(InputData[[#This Row],[PRODUCT ID]],MasterData[],4,0)</f>
        <v>Kg</v>
      </c>
      <c r="J242" s="2">
        <f>VLOOKUP(InputData[[#This Row],[PRODUCT ID]],MasterData[],5,0)</f>
        <v>73</v>
      </c>
      <c r="K242" s="2">
        <f>VLOOKUP(InputData[[#This Row],[PRODUCT ID]],MasterData[],6,0)</f>
        <v>94.17</v>
      </c>
      <c r="L242" s="2">
        <f>InputData[[#This Row],[BUYING PRIZE]]*InputData[[#This Row],[QUANTITY]]</f>
        <v>365</v>
      </c>
      <c r="M242" s="2">
        <f>InputData[[#This Row],[SELLING PRICE]]*InputData[[#This Row],[QUANTITY]]*(1-InputData[[#This Row],[DISCOUNT %]])</f>
        <v>470.85</v>
      </c>
      <c r="N242">
        <f>DAY(InputData[[#This Row],[DATE]])</f>
        <v>13</v>
      </c>
      <c r="O242" t="str">
        <f>TEXT(InputData[[#This Row],[DATE]],"mmm")</f>
        <v>May</v>
      </c>
      <c r="P242">
        <f>YEAR(InputData[[#This Row],[DATE]])</f>
        <v>2022</v>
      </c>
    </row>
    <row r="243" spans="1:16" x14ac:dyDescent="0.3">
      <c r="A243" s="1">
        <v>44703</v>
      </c>
      <c r="B243" t="s">
        <v>40</v>
      </c>
      <c r="C243">
        <v>12</v>
      </c>
      <c r="D243" t="s">
        <v>110</v>
      </c>
      <c r="E243" t="s">
        <v>112</v>
      </c>
      <c r="F243">
        <v>0</v>
      </c>
      <c r="G243" t="str">
        <f>VLOOKUP(InputData[[#This Row],[PRODUCT ID]],MasterData[],2,0)</f>
        <v>Product15</v>
      </c>
      <c r="H243" t="str">
        <f>VLOOKUP(InputData[[#This Row],[PRODUCT ID]],MasterData[],3,0)</f>
        <v>Category02</v>
      </c>
      <c r="I243" t="str">
        <f>VLOOKUP(InputData[[#This Row],[PRODUCT ID]],MasterData[],4,0)</f>
        <v>No.</v>
      </c>
      <c r="J243" s="2">
        <f>VLOOKUP(InputData[[#This Row],[PRODUCT ID]],MasterData[],5,0)</f>
        <v>12</v>
      </c>
      <c r="K243" s="2">
        <f>VLOOKUP(InputData[[#This Row],[PRODUCT ID]],MasterData[],6,0)</f>
        <v>15.719999999999999</v>
      </c>
      <c r="L243" s="2">
        <f>InputData[[#This Row],[BUYING PRIZE]]*InputData[[#This Row],[QUANTITY]]</f>
        <v>144</v>
      </c>
      <c r="M243" s="2">
        <f>InputData[[#This Row],[SELLING PRICE]]*InputData[[#This Row],[QUANTITY]]*(1-InputData[[#This Row],[DISCOUNT %]])</f>
        <v>188.64</v>
      </c>
      <c r="N243">
        <f>DAY(InputData[[#This Row],[DATE]])</f>
        <v>22</v>
      </c>
      <c r="O243" t="str">
        <f>TEXT(InputData[[#This Row],[DATE]],"mmm")</f>
        <v>May</v>
      </c>
      <c r="P243">
        <f>YEAR(InputData[[#This Row],[DATE]])</f>
        <v>2022</v>
      </c>
    </row>
    <row r="244" spans="1:16" x14ac:dyDescent="0.3">
      <c r="A244" s="1">
        <v>44707</v>
      </c>
      <c r="B244" t="s">
        <v>68</v>
      </c>
      <c r="C244">
        <v>2</v>
      </c>
      <c r="D244" t="s">
        <v>110</v>
      </c>
      <c r="E244" t="s">
        <v>112</v>
      </c>
      <c r="F244">
        <v>0</v>
      </c>
      <c r="G244" t="str">
        <f>VLOOKUP(InputData[[#This Row],[PRODUCT ID]],MasterData[],2,0)</f>
        <v>Product28</v>
      </c>
      <c r="H244" t="str">
        <f>VLOOKUP(InputData[[#This Row],[PRODUCT ID]],MasterData[],3,0)</f>
        <v>Category04</v>
      </c>
      <c r="I244" t="str">
        <f>VLOOKUP(InputData[[#This Row],[PRODUCT ID]],MasterData[],4,0)</f>
        <v>No.</v>
      </c>
      <c r="J244" s="2">
        <f>VLOOKUP(InputData[[#This Row],[PRODUCT ID]],MasterData[],5,0)</f>
        <v>37</v>
      </c>
      <c r="K244" s="2">
        <f>VLOOKUP(InputData[[#This Row],[PRODUCT ID]],MasterData[],6,0)</f>
        <v>41.81</v>
      </c>
      <c r="L244" s="2">
        <f>InputData[[#This Row],[BUYING PRIZE]]*InputData[[#This Row],[QUANTITY]]</f>
        <v>74</v>
      </c>
      <c r="M244" s="2">
        <f>InputData[[#This Row],[SELLING PRICE]]*InputData[[#This Row],[QUANTITY]]*(1-InputData[[#This Row],[DISCOUNT %]])</f>
        <v>83.62</v>
      </c>
      <c r="N244">
        <f>DAY(InputData[[#This Row],[DATE]])</f>
        <v>26</v>
      </c>
      <c r="O244" t="str">
        <f>TEXT(InputData[[#This Row],[DATE]],"mmm")</f>
        <v>May</v>
      </c>
      <c r="P244">
        <f>YEAR(InputData[[#This Row],[DATE]])</f>
        <v>2022</v>
      </c>
    </row>
    <row r="245" spans="1:16" x14ac:dyDescent="0.3">
      <c r="A245" s="1">
        <v>44711</v>
      </c>
      <c r="B245" t="s">
        <v>101</v>
      </c>
      <c r="C245">
        <v>9</v>
      </c>
      <c r="D245" t="s">
        <v>110</v>
      </c>
      <c r="E245" t="s">
        <v>112</v>
      </c>
      <c r="F245">
        <v>0</v>
      </c>
      <c r="G245" t="str">
        <f>VLOOKUP(InputData[[#This Row],[PRODUCT ID]],MasterData[],2,0)</f>
        <v>Product44</v>
      </c>
      <c r="H245" t="str">
        <f>VLOOKUP(InputData[[#This Row],[PRODUCT ID]],MasterData[],3,0)</f>
        <v>Category05</v>
      </c>
      <c r="I245" t="str">
        <f>VLOOKUP(InputData[[#This Row],[PRODUCT ID]],MasterData[],4,0)</f>
        <v>Kg</v>
      </c>
      <c r="J245" s="2">
        <f>VLOOKUP(InputData[[#This Row],[PRODUCT ID]],MasterData[],5,0)</f>
        <v>76</v>
      </c>
      <c r="K245" s="2">
        <f>VLOOKUP(InputData[[#This Row],[PRODUCT ID]],MasterData[],6,0)</f>
        <v>82.08</v>
      </c>
      <c r="L245" s="2">
        <f>InputData[[#This Row],[BUYING PRIZE]]*InputData[[#This Row],[QUANTITY]]</f>
        <v>684</v>
      </c>
      <c r="M245" s="2">
        <f>InputData[[#This Row],[SELLING PRICE]]*InputData[[#This Row],[QUANTITY]]*(1-InputData[[#This Row],[DISCOUNT %]])</f>
        <v>738.72</v>
      </c>
      <c r="N245">
        <f>DAY(InputData[[#This Row],[DATE]])</f>
        <v>30</v>
      </c>
      <c r="O245" t="str">
        <f>TEXT(InputData[[#This Row],[DATE]],"mmm")</f>
        <v>May</v>
      </c>
      <c r="P245">
        <f>YEAR(InputData[[#This Row],[DATE]])</f>
        <v>2022</v>
      </c>
    </row>
    <row r="246" spans="1:16" x14ac:dyDescent="0.3">
      <c r="A246" s="1">
        <v>44723</v>
      </c>
      <c r="B246" t="s">
        <v>53</v>
      </c>
      <c r="C246">
        <v>6</v>
      </c>
      <c r="D246" t="s">
        <v>110</v>
      </c>
      <c r="E246" t="s">
        <v>112</v>
      </c>
      <c r="F246">
        <v>0</v>
      </c>
      <c r="G246" t="str">
        <f>VLOOKUP(InputData[[#This Row],[PRODUCT ID]],MasterData[],2,0)</f>
        <v>Product21</v>
      </c>
      <c r="H246" t="str">
        <f>VLOOKUP(InputData[[#This Row],[PRODUCT ID]],MasterData[],3,0)</f>
        <v>Category03</v>
      </c>
      <c r="I246" t="str">
        <f>VLOOKUP(InputData[[#This Row],[PRODUCT ID]],MasterData[],4,0)</f>
        <v>Ft</v>
      </c>
      <c r="J246" s="2">
        <f>VLOOKUP(InputData[[#This Row],[PRODUCT ID]],MasterData[],5,0)</f>
        <v>126</v>
      </c>
      <c r="K246" s="2">
        <f>VLOOKUP(InputData[[#This Row],[PRODUCT ID]],MasterData[],6,0)</f>
        <v>162.54</v>
      </c>
      <c r="L246" s="2">
        <f>InputData[[#This Row],[BUYING PRIZE]]*InputData[[#This Row],[QUANTITY]]</f>
        <v>756</v>
      </c>
      <c r="M246" s="2">
        <f>InputData[[#This Row],[SELLING PRICE]]*InputData[[#This Row],[QUANTITY]]*(1-InputData[[#This Row],[DISCOUNT %]])</f>
        <v>975.24</v>
      </c>
      <c r="N246">
        <f>DAY(InputData[[#This Row],[DATE]])</f>
        <v>11</v>
      </c>
      <c r="O246" t="str">
        <f>TEXT(InputData[[#This Row],[DATE]],"mmm")</f>
        <v>Jun</v>
      </c>
      <c r="P246">
        <f>YEAR(InputData[[#This Row],[DATE]])</f>
        <v>2022</v>
      </c>
    </row>
    <row r="247" spans="1:16" x14ac:dyDescent="0.3">
      <c r="A247" s="1">
        <v>44735</v>
      </c>
      <c r="B247" t="s">
        <v>14</v>
      </c>
      <c r="C247">
        <v>8</v>
      </c>
      <c r="D247" t="s">
        <v>110</v>
      </c>
      <c r="E247" t="s">
        <v>112</v>
      </c>
      <c r="F247">
        <v>0</v>
      </c>
      <c r="G247" t="str">
        <f>VLOOKUP(InputData[[#This Row],[PRODUCT ID]],MasterData[],2,0)</f>
        <v>Product04</v>
      </c>
      <c r="H247" t="str">
        <f>VLOOKUP(InputData[[#This Row],[PRODUCT ID]],MasterData[],3,0)</f>
        <v>Category01</v>
      </c>
      <c r="I247" t="str">
        <f>VLOOKUP(InputData[[#This Row],[PRODUCT ID]],MasterData[],4,0)</f>
        <v>Lt</v>
      </c>
      <c r="J247" s="2">
        <f>VLOOKUP(InputData[[#This Row],[PRODUCT ID]],MasterData[],5,0)</f>
        <v>44</v>
      </c>
      <c r="K247" s="2">
        <f>VLOOKUP(InputData[[#This Row],[PRODUCT ID]],MasterData[],6,0)</f>
        <v>48.84</v>
      </c>
      <c r="L247" s="2">
        <f>InputData[[#This Row],[BUYING PRIZE]]*InputData[[#This Row],[QUANTITY]]</f>
        <v>352</v>
      </c>
      <c r="M247" s="2">
        <f>InputData[[#This Row],[SELLING PRICE]]*InputData[[#This Row],[QUANTITY]]*(1-InputData[[#This Row],[DISCOUNT %]])</f>
        <v>390.72</v>
      </c>
      <c r="N247">
        <f>DAY(InputData[[#This Row],[DATE]])</f>
        <v>23</v>
      </c>
      <c r="O247" t="str">
        <f>TEXT(InputData[[#This Row],[DATE]],"mmm")</f>
        <v>Jun</v>
      </c>
      <c r="P247">
        <f>YEAR(InputData[[#This Row],[DATE]])</f>
        <v>2022</v>
      </c>
    </row>
    <row r="248" spans="1:16" x14ac:dyDescent="0.3">
      <c r="A248" s="1">
        <v>44738</v>
      </c>
      <c r="B248" t="s">
        <v>99</v>
      </c>
      <c r="C248">
        <v>12</v>
      </c>
      <c r="D248" t="s">
        <v>110</v>
      </c>
      <c r="E248" t="s">
        <v>112</v>
      </c>
      <c r="F248">
        <v>0</v>
      </c>
      <c r="G248" t="str">
        <f>VLOOKUP(InputData[[#This Row],[PRODUCT ID]],MasterData[],2,0)</f>
        <v>Product43</v>
      </c>
      <c r="H248" t="str">
        <f>VLOOKUP(InputData[[#This Row],[PRODUCT ID]],MasterData[],3,0)</f>
        <v>Category05</v>
      </c>
      <c r="I248" t="str">
        <f>VLOOKUP(InputData[[#This Row],[PRODUCT ID]],MasterData[],4,0)</f>
        <v>Kg</v>
      </c>
      <c r="J248" s="2">
        <f>VLOOKUP(InputData[[#This Row],[PRODUCT ID]],MasterData[],5,0)</f>
        <v>67</v>
      </c>
      <c r="K248" s="2">
        <f>VLOOKUP(InputData[[#This Row],[PRODUCT ID]],MasterData[],6,0)</f>
        <v>83.08</v>
      </c>
      <c r="L248" s="2">
        <f>InputData[[#This Row],[BUYING PRIZE]]*InputData[[#This Row],[QUANTITY]]</f>
        <v>804</v>
      </c>
      <c r="M248" s="2">
        <f>InputData[[#This Row],[SELLING PRICE]]*InputData[[#This Row],[QUANTITY]]*(1-InputData[[#This Row],[DISCOUNT %]])</f>
        <v>996.96</v>
      </c>
      <c r="N248">
        <f>DAY(InputData[[#This Row],[DATE]])</f>
        <v>26</v>
      </c>
      <c r="O248" t="str">
        <f>TEXT(InputData[[#This Row],[DATE]],"mmm")</f>
        <v>Jun</v>
      </c>
      <c r="P248">
        <f>YEAR(InputData[[#This Row],[DATE]])</f>
        <v>2022</v>
      </c>
    </row>
    <row r="249" spans="1:16" x14ac:dyDescent="0.3">
      <c r="A249" s="1">
        <v>44746</v>
      </c>
      <c r="B249" t="s">
        <v>22</v>
      </c>
      <c r="C249">
        <v>7</v>
      </c>
      <c r="D249" t="s">
        <v>110</v>
      </c>
      <c r="E249" t="s">
        <v>112</v>
      </c>
      <c r="F249">
        <v>0</v>
      </c>
      <c r="G249" t="str">
        <f>VLOOKUP(InputData[[#This Row],[PRODUCT ID]],MasterData[],2,0)</f>
        <v>Product07</v>
      </c>
      <c r="H249" t="str">
        <f>VLOOKUP(InputData[[#This Row],[PRODUCT ID]],MasterData[],3,0)</f>
        <v>Category01</v>
      </c>
      <c r="I249" t="str">
        <f>VLOOKUP(InputData[[#This Row],[PRODUCT ID]],MasterData[],4,0)</f>
        <v>Lt</v>
      </c>
      <c r="J249" s="2">
        <f>VLOOKUP(InputData[[#This Row],[PRODUCT ID]],MasterData[],5,0)</f>
        <v>43</v>
      </c>
      <c r="K249" s="2">
        <f>VLOOKUP(InputData[[#This Row],[PRODUCT ID]],MasterData[],6,0)</f>
        <v>47.730000000000004</v>
      </c>
      <c r="L249" s="2">
        <f>InputData[[#This Row],[BUYING PRIZE]]*InputData[[#This Row],[QUANTITY]]</f>
        <v>301</v>
      </c>
      <c r="M249" s="2">
        <f>InputData[[#This Row],[SELLING PRICE]]*InputData[[#This Row],[QUANTITY]]*(1-InputData[[#This Row],[DISCOUNT %]])</f>
        <v>334.11</v>
      </c>
      <c r="N249">
        <f>DAY(InputData[[#This Row],[DATE]])</f>
        <v>4</v>
      </c>
      <c r="O249" t="str">
        <f>TEXT(InputData[[#This Row],[DATE]],"mmm")</f>
        <v>Jul</v>
      </c>
      <c r="P249">
        <f>YEAR(InputData[[#This Row],[DATE]])</f>
        <v>2022</v>
      </c>
    </row>
    <row r="250" spans="1:16" x14ac:dyDescent="0.3">
      <c r="A250" s="1">
        <v>44747</v>
      </c>
      <c r="B250" t="s">
        <v>40</v>
      </c>
      <c r="C250">
        <v>8</v>
      </c>
      <c r="D250" t="s">
        <v>110</v>
      </c>
      <c r="E250" t="s">
        <v>112</v>
      </c>
      <c r="F250">
        <v>0</v>
      </c>
      <c r="G250" t="str">
        <f>VLOOKUP(InputData[[#This Row],[PRODUCT ID]],MasterData[],2,0)</f>
        <v>Product15</v>
      </c>
      <c r="H250" t="str">
        <f>VLOOKUP(InputData[[#This Row],[PRODUCT ID]],MasterData[],3,0)</f>
        <v>Category02</v>
      </c>
      <c r="I250" t="str">
        <f>VLOOKUP(InputData[[#This Row],[PRODUCT ID]],MasterData[],4,0)</f>
        <v>No.</v>
      </c>
      <c r="J250" s="2">
        <f>VLOOKUP(InputData[[#This Row],[PRODUCT ID]],MasterData[],5,0)</f>
        <v>12</v>
      </c>
      <c r="K250" s="2">
        <f>VLOOKUP(InputData[[#This Row],[PRODUCT ID]],MasterData[],6,0)</f>
        <v>15.719999999999999</v>
      </c>
      <c r="L250" s="2">
        <f>InputData[[#This Row],[BUYING PRIZE]]*InputData[[#This Row],[QUANTITY]]</f>
        <v>96</v>
      </c>
      <c r="M250" s="2">
        <f>InputData[[#This Row],[SELLING PRICE]]*InputData[[#This Row],[QUANTITY]]*(1-InputData[[#This Row],[DISCOUNT %]])</f>
        <v>125.75999999999999</v>
      </c>
      <c r="N250">
        <f>DAY(InputData[[#This Row],[DATE]])</f>
        <v>5</v>
      </c>
      <c r="O250" t="str">
        <f>TEXT(InputData[[#This Row],[DATE]],"mmm")</f>
        <v>Jul</v>
      </c>
      <c r="P250">
        <f>YEAR(InputData[[#This Row],[DATE]])</f>
        <v>2022</v>
      </c>
    </row>
    <row r="251" spans="1:16" x14ac:dyDescent="0.3">
      <c r="A251" s="1">
        <v>44750</v>
      </c>
      <c r="B251" t="s">
        <v>46</v>
      </c>
      <c r="C251">
        <v>2</v>
      </c>
      <c r="D251" t="s">
        <v>110</v>
      </c>
      <c r="E251" t="s">
        <v>112</v>
      </c>
      <c r="F251">
        <v>0</v>
      </c>
      <c r="G251" t="str">
        <f>VLOOKUP(InputData[[#This Row],[PRODUCT ID]],MasterData[],2,0)</f>
        <v>Product18</v>
      </c>
      <c r="H251" t="str">
        <f>VLOOKUP(InputData[[#This Row],[PRODUCT ID]],MasterData[],3,0)</f>
        <v>Category02</v>
      </c>
      <c r="I251" t="str">
        <f>VLOOKUP(InputData[[#This Row],[PRODUCT ID]],MasterData[],4,0)</f>
        <v>No.</v>
      </c>
      <c r="J251" s="2">
        <f>VLOOKUP(InputData[[#This Row],[PRODUCT ID]],MasterData[],5,0)</f>
        <v>37</v>
      </c>
      <c r="K251" s="2">
        <f>VLOOKUP(InputData[[#This Row],[PRODUCT ID]],MasterData[],6,0)</f>
        <v>49.21</v>
      </c>
      <c r="L251" s="2">
        <f>InputData[[#This Row],[BUYING PRIZE]]*InputData[[#This Row],[QUANTITY]]</f>
        <v>74</v>
      </c>
      <c r="M251" s="2">
        <f>InputData[[#This Row],[SELLING PRICE]]*InputData[[#This Row],[QUANTITY]]*(1-InputData[[#This Row],[DISCOUNT %]])</f>
        <v>98.42</v>
      </c>
      <c r="N251">
        <f>DAY(InputData[[#This Row],[DATE]])</f>
        <v>8</v>
      </c>
      <c r="O251" t="str">
        <f>TEXT(InputData[[#This Row],[DATE]],"mmm")</f>
        <v>Jul</v>
      </c>
      <c r="P251">
        <f>YEAR(InputData[[#This Row],[DATE]])</f>
        <v>2022</v>
      </c>
    </row>
    <row r="252" spans="1:16" x14ac:dyDescent="0.3">
      <c r="A252" s="1">
        <v>44755</v>
      </c>
      <c r="B252" t="s">
        <v>61</v>
      </c>
      <c r="C252">
        <v>7</v>
      </c>
      <c r="D252" t="s">
        <v>110</v>
      </c>
      <c r="E252" t="s">
        <v>112</v>
      </c>
      <c r="F252">
        <v>0</v>
      </c>
      <c r="G252" t="str">
        <f>VLOOKUP(InputData[[#This Row],[PRODUCT ID]],MasterData[],2,0)</f>
        <v>Product25</v>
      </c>
      <c r="H252" t="str">
        <f>VLOOKUP(InputData[[#This Row],[PRODUCT ID]],MasterData[],3,0)</f>
        <v>Category03</v>
      </c>
      <c r="I252" t="str">
        <f>VLOOKUP(InputData[[#This Row],[PRODUCT ID]],MasterData[],4,0)</f>
        <v>No.</v>
      </c>
      <c r="J252" s="2">
        <f>VLOOKUP(InputData[[#This Row],[PRODUCT ID]],MasterData[],5,0)</f>
        <v>7</v>
      </c>
      <c r="K252" s="2">
        <f>VLOOKUP(InputData[[#This Row],[PRODUCT ID]],MasterData[],6,0)</f>
        <v>8.33</v>
      </c>
      <c r="L252" s="2">
        <f>InputData[[#This Row],[BUYING PRIZE]]*InputData[[#This Row],[QUANTITY]]</f>
        <v>49</v>
      </c>
      <c r="M252" s="2">
        <f>InputData[[#This Row],[SELLING PRICE]]*InputData[[#This Row],[QUANTITY]]*(1-InputData[[#This Row],[DISCOUNT %]])</f>
        <v>58.31</v>
      </c>
      <c r="N252">
        <f>DAY(InputData[[#This Row],[DATE]])</f>
        <v>13</v>
      </c>
      <c r="O252" t="str">
        <f>TEXT(InputData[[#This Row],[DATE]],"mmm")</f>
        <v>Jul</v>
      </c>
      <c r="P252">
        <f>YEAR(InputData[[#This Row],[DATE]])</f>
        <v>2022</v>
      </c>
    </row>
    <row r="253" spans="1:16" x14ac:dyDescent="0.3">
      <c r="A253" s="1">
        <v>44756</v>
      </c>
      <c r="B253" t="s">
        <v>78</v>
      </c>
      <c r="C253">
        <v>9</v>
      </c>
      <c r="D253" t="s">
        <v>110</v>
      </c>
      <c r="E253" t="s">
        <v>112</v>
      </c>
      <c r="F253">
        <v>0</v>
      </c>
      <c r="G253" t="str">
        <f>VLOOKUP(InputData[[#This Row],[PRODUCT ID]],MasterData[],2,0)</f>
        <v>Product33</v>
      </c>
      <c r="H253" t="str">
        <f>VLOOKUP(InputData[[#This Row],[PRODUCT ID]],MasterData[],3,0)</f>
        <v>Category04</v>
      </c>
      <c r="I253" t="str">
        <f>VLOOKUP(InputData[[#This Row],[PRODUCT ID]],MasterData[],4,0)</f>
        <v>Kg</v>
      </c>
      <c r="J253" s="2">
        <f>VLOOKUP(InputData[[#This Row],[PRODUCT ID]],MasterData[],5,0)</f>
        <v>95</v>
      </c>
      <c r="K253" s="2">
        <f>VLOOKUP(InputData[[#This Row],[PRODUCT ID]],MasterData[],6,0)</f>
        <v>119.7</v>
      </c>
      <c r="L253" s="2">
        <f>InputData[[#This Row],[BUYING PRIZE]]*InputData[[#This Row],[QUANTITY]]</f>
        <v>855</v>
      </c>
      <c r="M253" s="2">
        <f>InputData[[#This Row],[SELLING PRICE]]*InputData[[#This Row],[QUANTITY]]*(1-InputData[[#This Row],[DISCOUNT %]])</f>
        <v>1077.3</v>
      </c>
      <c r="N253">
        <f>DAY(InputData[[#This Row],[DATE]])</f>
        <v>14</v>
      </c>
      <c r="O253" t="str">
        <f>TEXT(InputData[[#This Row],[DATE]],"mmm")</f>
        <v>Jul</v>
      </c>
      <c r="P253">
        <f>YEAR(InputData[[#This Row],[DATE]])</f>
        <v>2022</v>
      </c>
    </row>
    <row r="254" spans="1:16" x14ac:dyDescent="0.3">
      <c r="A254" s="1">
        <v>44760</v>
      </c>
      <c r="B254" t="s">
        <v>29</v>
      </c>
      <c r="C254">
        <v>12</v>
      </c>
      <c r="D254" t="s">
        <v>110</v>
      </c>
      <c r="E254" t="s">
        <v>112</v>
      </c>
      <c r="F254">
        <v>0</v>
      </c>
      <c r="G254" t="str">
        <f>VLOOKUP(InputData[[#This Row],[PRODUCT ID]],MasterData[],2,0)</f>
        <v>Product10</v>
      </c>
      <c r="H254" t="str">
        <f>VLOOKUP(InputData[[#This Row],[PRODUCT ID]],MasterData[],3,0)</f>
        <v>Category02</v>
      </c>
      <c r="I254" t="str">
        <f>VLOOKUP(InputData[[#This Row],[PRODUCT ID]],MasterData[],4,0)</f>
        <v>Ft</v>
      </c>
      <c r="J254" s="2">
        <f>VLOOKUP(InputData[[#This Row],[PRODUCT ID]],MasterData[],5,0)</f>
        <v>148</v>
      </c>
      <c r="K254" s="2">
        <f>VLOOKUP(InputData[[#This Row],[PRODUCT ID]],MasterData[],6,0)</f>
        <v>164.28</v>
      </c>
      <c r="L254" s="2">
        <f>InputData[[#This Row],[BUYING PRIZE]]*InputData[[#This Row],[QUANTITY]]</f>
        <v>1776</v>
      </c>
      <c r="M254" s="2">
        <f>InputData[[#This Row],[SELLING PRICE]]*InputData[[#This Row],[QUANTITY]]*(1-InputData[[#This Row],[DISCOUNT %]])</f>
        <v>1971.3600000000001</v>
      </c>
      <c r="N254">
        <f>DAY(InputData[[#This Row],[DATE]])</f>
        <v>18</v>
      </c>
      <c r="O254" t="str">
        <f>TEXT(InputData[[#This Row],[DATE]],"mmm")</f>
        <v>Jul</v>
      </c>
      <c r="P254">
        <f>YEAR(InputData[[#This Row],[DATE]])</f>
        <v>2022</v>
      </c>
    </row>
    <row r="255" spans="1:16" x14ac:dyDescent="0.3">
      <c r="A255" s="1">
        <v>44781</v>
      </c>
      <c r="B255" t="s">
        <v>42</v>
      </c>
      <c r="C255">
        <v>2</v>
      </c>
      <c r="D255" t="s">
        <v>110</v>
      </c>
      <c r="E255" t="s">
        <v>112</v>
      </c>
      <c r="F255">
        <v>0</v>
      </c>
      <c r="G255" t="str">
        <f>VLOOKUP(InputData[[#This Row],[PRODUCT ID]],MasterData[],2,0)</f>
        <v>Product16</v>
      </c>
      <c r="H255" t="str">
        <f>VLOOKUP(InputData[[#This Row],[PRODUCT ID]],MasterData[],3,0)</f>
        <v>Category02</v>
      </c>
      <c r="I255" t="str">
        <f>VLOOKUP(InputData[[#This Row],[PRODUCT ID]],MasterData[],4,0)</f>
        <v>No.</v>
      </c>
      <c r="J255" s="2">
        <f>VLOOKUP(InputData[[#This Row],[PRODUCT ID]],MasterData[],5,0)</f>
        <v>13</v>
      </c>
      <c r="K255" s="2">
        <f>VLOOKUP(InputData[[#This Row],[PRODUCT ID]],MasterData[],6,0)</f>
        <v>16.64</v>
      </c>
      <c r="L255" s="2">
        <f>InputData[[#This Row],[BUYING PRIZE]]*InputData[[#This Row],[QUANTITY]]</f>
        <v>26</v>
      </c>
      <c r="M255" s="2">
        <f>InputData[[#This Row],[SELLING PRICE]]*InputData[[#This Row],[QUANTITY]]*(1-InputData[[#This Row],[DISCOUNT %]])</f>
        <v>33.28</v>
      </c>
      <c r="N255">
        <f>DAY(InputData[[#This Row],[DATE]])</f>
        <v>8</v>
      </c>
      <c r="O255" t="str">
        <f>TEXT(InputData[[#This Row],[DATE]],"mmm")</f>
        <v>Aug</v>
      </c>
      <c r="P255">
        <f>YEAR(InputData[[#This Row],[DATE]])</f>
        <v>2022</v>
      </c>
    </row>
    <row r="256" spans="1:16" x14ac:dyDescent="0.3">
      <c r="A256" s="1">
        <v>44788</v>
      </c>
      <c r="B256" t="s">
        <v>40</v>
      </c>
      <c r="C256">
        <v>7</v>
      </c>
      <c r="D256" t="s">
        <v>110</v>
      </c>
      <c r="E256" t="s">
        <v>112</v>
      </c>
      <c r="F256">
        <v>0</v>
      </c>
      <c r="G256" t="str">
        <f>VLOOKUP(InputData[[#This Row],[PRODUCT ID]],MasterData[],2,0)</f>
        <v>Product15</v>
      </c>
      <c r="H256" t="str">
        <f>VLOOKUP(InputData[[#This Row],[PRODUCT ID]],MasterData[],3,0)</f>
        <v>Category02</v>
      </c>
      <c r="I256" t="str">
        <f>VLOOKUP(InputData[[#This Row],[PRODUCT ID]],MasterData[],4,0)</f>
        <v>No.</v>
      </c>
      <c r="J256" s="2">
        <f>VLOOKUP(InputData[[#This Row],[PRODUCT ID]],MasterData[],5,0)</f>
        <v>12</v>
      </c>
      <c r="K256" s="2">
        <f>VLOOKUP(InputData[[#This Row],[PRODUCT ID]],MasterData[],6,0)</f>
        <v>15.719999999999999</v>
      </c>
      <c r="L256" s="2">
        <f>InputData[[#This Row],[BUYING PRIZE]]*InputData[[#This Row],[QUANTITY]]</f>
        <v>84</v>
      </c>
      <c r="M256" s="2">
        <f>InputData[[#This Row],[SELLING PRICE]]*InputData[[#This Row],[QUANTITY]]*(1-InputData[[#This Row],[DISCOUNT %]])</f>
        <v>110.03999999999999</v>
      </c>
      <c r="N256">
        <f>DAY(InputData[[#This Row],[DATE]])</f>
        <v>15</v>
      </c>
      <c r="O256" t="str">
        <f>TEXT(InputData[[#This Row],[DATE]],"mmm")</f>
        <v>Aug</v>
      </c>
      <c r="P256">
        <f>YEAR(InputData[[#This Row],[DATE]])</f>
        <v>2022</v>
      </c>
    </row>
    <row r="257" spans="1:16" x14ac:dyDescent="0.3">
      <c r="A257" s="1">
        <v>44793</v>
      </c>
      <c r="B257" t="s">
        <v>57</v>
      </c>
      <c r="C257">
        <v>13</v>
      </c>
      <c r="D257" t="s">
        <v>110</v>
      </c>
      <c r="E257" t="s">
        <v>112</v>
      </c>
      <c r="F257">
        <v>0</v>
      </c>
      <c r="G257" t="str">
        <f>VLOOKUP(InputData[[#This Row],[PRODUCT ID]],MasterData[],2,0)</f>
        <v>Product23</v>
      </c>
      <c r="H257" t="str">
        <f>VLOOKUP(InputData[[#This Row],[PRODUCT ID]],MasterData[],3,0)</f>
        <v>Category03</v>
      </c>
      <c r="I257" t="str">
        <f>VLOOKUP(InputData[[#This Row],[PRODUCT ID]],MasterData[],4,0)</f>
        <v>Ft</v>
      </c>
      <c r="J257" s="2">
        <f>VLOOKUP(InputData[[#This Row],[PRODUCT ID]],MasterData[],5,0)</f>
        <v>141</v>
      </c>
      <c r="K257" s="2">
        <f>VLOOKUP(InputData[[#This Row],[PRODUCT ID]],MasterData[],6,0)</f>
        <v>149.46</v>
      </c>
      <c r="L257" s="2">
        <f>InputData[[#This Row],[BUYING PRIZE]]*InputData[[#This Row],[QUANTITY]]</f>
        <v>1833</v>
      </c>
      <c r="M257" s="2">
        <f>InputData[[#This Row],[SELLING PRICE]]*InputData[[#This Row],[QUANTITY]]*(1-InputData[[#This Row],[DISCOUNT %]])</f>
        <v>1942.98</v>
      </c>
      <c r="N257">
        <f>DAY(InputData[[#This Row],[DATE]])</f>
        <v>20</v>
      </c>
      <c r="O257" t="str">
        <f>TEXT(InputData[[#This Row],[DATE]],"mmm")</f>
        <v>Aug</v>
      </c>
      <c r="P257">
        <f>YEAR(InputData[[#This Row],[DATE]])</f>
        <v>2022</v>
      </c>
    </row>
    <row r="258" spans="1:16" x14ac:dyDescent="0.3">
      <c r="A258" s="1">
        <v>44793</v>
      </c>
      <c r="B258" t="s">
        <v>78</v>
      </c>
      <c r="C258">
        <v>14</v>
      </c>
      <c r="D258" t="s">
        <v>110</v>
      </c>
      <c r="E258" t="s">
        <v>112</v>
      </c>
      <c r="F258">
        <v>0</v>
      </c>
      <c r="G258" t="str">
        <f>VLOOKUP(InputData[[#This Row],[PRODUCT ID]],MasterData[],2,0)</f>
        <v>Product33</v>
      </c>
      <c r="H258" t="str">
        <f>VLOOKUP(InputData[[#This Row],[PRODUCT ID]],MasterData[],3,0)</f>
        <v>Category04</v>
      </c>
      <c r="I258" t="str">
        <f>VLOOKUP(InputData[[#This Row],[PRODUCT ID]],MasterData[],4,0)</f>
        <v>Kg</v>
      </c>
      <c r="J258" s="2">
        <f>VLOOKUP(InputData[[#This Row],[PRODUCT ID]],MasterData[],5,0)</f>
        <v>95</v>
      </c>
      <c r="K258" s="2">
        <f>VLOOKUP(InputData[[#This Row],[PRODUCT ID]],MasterData[],6,0)</f>
        <v>119.7</v>
      </c>
      <c r="L258" s="2">
        <f>InputData[[#This Row],[BUYING PRIZE]]*InputData[[#This Row],[QUANTITY]]</f>
        <v>1330</v>
      </c>
      <c r="M258" s="2">
        <f>InputData[[#This Row],[SELLING PRICE]]*InputData[[#This Row],[QUANTITY]]*(1-InputData[[#This Row],[DISCOUNT %]])</f>
        <v>1675.8</v>
      </c>
      <c r="N258">
        <f>DAY(InputData[[#This Row],[DATE]])</f>
        <v>20</v>
      </c>
      <c r="O258" t="str">
        <f>TEXT(InputData[[#This Row],[DATE]],"mmm")</f>
        <v>Aug</v>
      </c>
      <c r="P258">
        <f>YEAR(InputData[[#This Row],[DATE]])</f>
        <v>2022</v>
      </c>
    </row>
    <row r="259" spans="1:16" x14ac:dyDescent="0.3">
      <c r="A259" s="1">
        <v>44794</v>
      </c>
      <c r="B259" t="s">
        <v>42</v>
      </c>
      <c r="C259">
        <v>4</v>
      </c>
      <c r="D259" t="s">
        <v>110</v>
      </c>
      <c r="E259" t="s">
        <v>112</v>
      </c>
      <c r="F259">
        <v>0</v>
      </c>
      <c r="G259" t="str">
        <f>VLOOKUP(InputData[[#This Row],[PRODUCT ID]],MasterData[],2,0)</f>
        <v>Product16</v>
      </c>
      <c r="H259" t="str">
        <f>VLOOKUP(InputData[[#This Row],[PRODUCT ID]],MasterData[],3,0)</f>
        <v>Category02</v>
      </c>
      <c r="I259" t="str">
        <f>VLOOKUP(InputData[[#This Row],[PRODUCT ID]],MasterData[],4,0)</f>
        <v>No.</v>
      </c>
      <c r="J259" s="2">
        <f>VLOOKUP(InputData[[#This Row],[PRODUCT ID]],MasterData[],5,0)</f>
        <v>13</v>
      </c>
      <c r="K259" s="2">
        <f>VLOOKUP(InputData[[#This Row],[PRODUCT ID]],MasterData[],6,0)</f>
        <v>16.64</v>
      </c>
      <c r="L259" s="2">
        <f>InputData[[#This Row],[BUYING PRIZE]]*InputData[[#This Row],[QUANTITY]]</f>
        <v>52</v>
      </c>
      <c r="M259" s="2">
        <f>InputData[[#This Row],[SELLING PRICE]]*InputData[[#This Row],[QUANTITY]]*(1-InputData[[#This Row],[DISCOUNT %]])</f>
        <v>66.56</v>
      </c>
      <c r="N259">
        <f>DAY(InputData[[#This Row],[DATE]])</f>
        <v>21</v>
      </c>
      <c r="O259" t="str">
        <f>TEXT(InputData[[#This Row],[DATE]],"mmm")</f>
        <v>Aug</v>
      </c>
      <c r="P259">
        <f>YEAR(InputData[[#This Row],[DATE]])</f>
        <v>2022</v>
      </c>
    </row>
    <row r="260" spans="1:16" x14ac:dyDescent="0.3">
      <c r="A260" s="1">
        <v>44801</v>
      </c>
      <c r="B260" t="s">
        <v>91</v>
      </c>
      <c r="C260">
        <v>5</v>
      </c>
      <c r="D260" t="s">
        <v>110</v>
      </c>
      <c r="E260" t="s">
        <v>112</v>
      </c>
      <c r="F260">
        <v>0</v>
      </c>
      <c r="G260" t="str">
        <f>VLOOKUP(InputData[[#This Row],[PRODUCT ID]],MasterData[],2,0)</f>
        <v>Product39</v>
      </c>
      <c r="H260" t="str">
        <f>VLOOKUP(InputData[[#This Row],[PRODUCT ID]],MasterData[],3,0)</f>
        <v>Category05</v>
      </c>
      <c r="I260" t="str">
        <f>VLOOKUP(InputData[[#This Row],[PRODUCT ID]],MasterData[],4,0)</f>
        <v>No.</v>
      </c>
      <c r="J260" s="2">
        <f>VLOOKUP(InputData[[#This Row],[PRODUCT ID]],MasterData[],5,0)</f>
        <v>37</v>
      </c>
      <c r="K260" s="2">
        <f>VLOOKUP(InputData[[#This Row],[PRODUCT ID]],MasterData[],6,0)</f>
        <v>42.55</v>
      </c>
      <c r="L260" s="2">
        <f>InputData[[#This Row],[BUYING PRIZE]]*InputData[[#This Row],[QUANTITY]]</f>
        <v>185</v>
      </c>
      <c r="M260" s="2">
        <f>InputData[[#This Row],[SELLING PRICE]]*InputData[[#This Row],[QUANTITY]]*(1-InputData[[#This Row],[DISCOUNT %]])</f>
        <v>212.75</v>
      </c>
      <c r="N260">
        <f>DAY(InputData[[#This Row],[DATE]])</f>
        <v>28</v>
      </c>
      <c r="O260" t="str">
        <f>TEXT(InputData[[#This Row],[DATE]],"mmm")</f>
        <v>Aug</v>
      </c>
      <c r="P260">
        <f>YEAR(InputData[[#This Row],[DATE]])</f>
        <v>2022</v>
      </c>
    </row>
    <row r="261" spans="1:16" x14ac:dyDescent="0.3">
      <c r="A261" s="1">
        <v>44813</v>
      </c>
      <c r="B261" t="s">
        <v>95</v>
      </c>
      <c r="C261">
        <v>9</v>
      </c>
      <c r="D261" t="s">
        <v>110</v>
      </c>
      <c r="E261" t="s">
        <v>112</v>
      </c>
      <c r="F261">
        <v>0</v>
      </c>
      <c r="G261" t="str">
        <f>VLOOKUP(InputData[[#This Row],[PRODUCT ID]],MasterData[],2,0)</f>
        <v>Product41</v>
      </c>
      <c r="H261" t="str">
        <f>VLOOKUP(InputData[[#This Row],[PRODUCT ID]],MasterData[],3,0)</f>
        <v>Category05</v>
      </c>
      <c r="I261" t="str">
        <f>VLOOKUP(InputData[[#This Row],[PRODUCT ID]],MasterData[],4,0)</f>
        <v>Ft</v>
      </c>
      <c r="J261" s="2">
        <f>VLOOKUP(InputData[[#This Row],[PRODUCT ID]],MasterData[],5,0)</f>
        <v>138</v>
      </c>
      <c r="K261" s="2">
        <f>VLOOKUP(InputData[[#This Row],[PRODUCT ID]],MasterData[],6,0)</f>
        <v>173.88</v>
      </c>
      <c r="L261" s="2">
        <f>InputData[[#This Row],[BUYING PRIZE]]*InputData[[#This Row],[QUANTITY]]</f>
        <v>1242</v>
      </c>
      <c r="M261" s="2">
        <f>InputData[[#This Row],[SELLING PRICE]]*InputData[[#This Row],[QUANTITY]]*(1-InputData[[#This Row],[DISCOUNT %]])</f>
        <v>1564.92</v>
      </c>
      <c r="N261">
        <f>DAY(InputData[[#This Row],[DATE]])</f>
        <v>9</v>
      </c>
      <c r="O261" t="str">
        <f>TEXT(InputData[[#This Row],[DATE]],"mmm")</f>
        <v>Sep</v>
      </c>
      <c r="P261">
        <f>YEAR(InputData[[#This Row],[DATE]])</f>
        <v>2022</v>
      </c>
    </row>
    <row r="262" spans="1:16" x14ac:dyDescent="0.3">
      <c r="A262" s="1">
        <v>44813</v>
      </c>
      <c r="B262" t="s">
        <v>12</v>
      </c>
      <c r="C262">
        <v>3</v>
      </c>
      <c r="D262" t="s">
        <v>110</v>
      </c>
      <c r="E262" t="s">
        <v>112</v>
      </c>
      <c r="F262">
        <v>0</v>
      </c>
      <c r="G262" t="str">
        <f>VLOOKUP(InputData[[#This Row],[PRODUCT ID]],MasterData[],2,0)</f>
        <v>Product03</v>
      </c>
      <c r="H262" t="str">
        <f>VLOOKUP(InputData[[#This Row],[PRODUCT ID]],MasterData[],3,0)</f>
        <v>Category01</v>
      </c>
      <c r="I262" t="str">
        <f>VLOOKUP(InputData[[#This Row],[PRODUCT ID]],MasterData[],4,0)</f>
        <v>Kg</v>
      </c>
      <c r="J262" s="2">
        <f>VLOOKUP(InputData[[#This Row],[PRODUCT ID]],MasterData[],5,0)</f>
        <v>71</v>
      </c>
      <c r="K262" s="2">
        <f>VLOOKUP(InputData[[#This Row],[PRODUCT ID]],MasterData[],6,0)</f>
        <v>80.94</v>
      </c>
      <c r="L262" s="2">
        <f>InputData[[#This Row],[BUYING PRIZE]]*InputData[[#This Row],[QUANTITY]]</f>
        <v>213</v>
      </c>
      <c r="M262" s="2">
        <f>InputData[[#This Row],[SELLING PRICE]]*InputData[[#This Row],[QUANTITY]]*(1-InputData[[#This Row],[DISCOUNT %]])</f>
        <v>242.82</v>
      </c>
      <c r="N262">
        <f>DAY(InputData[[#This Row],[DATE]])</f>
        <v>9</v>
      </c>
      <c r="O262" t="str">
        <f>TEXT(InputData[[#This Row],[DATE]],"mmm")</f>
        <v>Sep</v>
      </c>
      <c r="P262">
        <f>YEAR(InputData[[#This Row],[DATE]])</f>
        <v>2022</v>
      </c>
    </row>
    <row r="263" spans="1:16" x14ac:dyDescent="0.3">
      <c r="A263" s="1">
        <v>44824</v>
      </c>
      <c r="B263" t="s">
        <v>78</v>
      </c>
      <c r="C263">
        <v>6</v>
      </c>
      <c r="D263" t="s">
        <v>110</v>
      </c>
      <c r="E263" t="s">
        <v>112</v>
      </c>
      <c r="F263">
        <v>0</v>
      </c>
      <c r="G263" t="str">
        <f>VLOOKUP(InputData[[#This Row],[PRODUCT ID]],MasterData[],2,0)</f>
        <v>Product33</v>
      </c>
      <c r="H263" t="str">
        <f>VLOOKUP(InputData[[#This Row],[PRODUCT ID]],MasterData[],3,0)</f>
        <v>Category04</v>
      </c>
      <c r="I263" t="str">
        <f>VLOOKUP(InputData[[#This Row],[PRODUCT ID]],MasterData[],4,0)</f>
        <v>Kg</v>
      </c>
      <c r="J263" s="2">
        <f>VLOOKUP(InputData[[#This Row],[PRODUCT ID]],MasterData[],5,0)</f>
        <v>95</v>
      </c>
      <c r="K263" s="2">
        <f>VLOOKUP(InputData[[#This Row],[PRODUCT ID]],MasterData[],6,0)</f>
        <v>119.7</v>
      </c>
      <c r="L263" s="2">
        <f>InputData[[#This Row],[BUYING PRIZE]]*InputData[[#This Row],[QUANTITY]]</f>
        <v>570</v>
      </c>
      <c r="M263" s="2">
        <f>InputData[[#This Row],[SELLING PRICE]]*InputData[[#This Row],[QUANTITY]]*(1-InputData[[#This Row],[DISCOUNT %]])</f>
        <v>718.2</v>
      </c>
      <c r="N263">
        <f>DAY(InputData[[#This Row],[DATE]])</f>
        <v>20</v>
      </c>
      <c r="O263" t="str">
        <f>TEXT(InputData[[#This Row],[DATE]],"mmm")</f>
        <v>Sep</v>
      </c>
      <c r="P263">
        <f>YEAR(InputData[[#This Row],[DATE]])</f>
        <v>2022</v>
      </c>
    </row>
    <row r="264" spans="1:16" x14ac:dyDescent="0.3">
      <c r="A264" s="1">
        <v>44824</v>
      </c>
      <c r="B264" t="s">
        <v>6</v>
      </c>
      <c r="C264">
        <v>10</v>
      </c>
      <c r="D264" t="s">
        <v>110</v>
      </c>
      <c r="E264" t="s">
        <v>112</v>
      </c>
      <c r="F264">
        <v>0</v>
      </c>
      <c r="G264" t="str">
        <f>VLOOKUP(InputData[[#This Row],[PRODUCT ID]],MasterData[],2,0)</f>
        <v>Product01</v>
      </c>
      <c r="H264" t="str">
        <f>VLOOKUP(InputData[[#This Row],[PRODUCT ID]],MasterData[],3,0)</f>
        <v>Category01</v>
      </c>
      <c r="I264" t="str">
        <f>VLOOKUP(InputData[[#This Row],[PRODUCT ID]],MasterData[],4,0)</f>
        <v>Kg</v>
      </c>
      <c r="J264" s="2">
        <f>VLOOKUP(InputData[[#This Row],[PRODUCT ID]],MasterData[],5,0)</f>
        <v>98</v>
      </c>
      <c r="K264" s="2">
        <f>VLOOKUP(InputData[[#This Row],[PRODUCT ID]],MasterData[],6,0)</f>
        <v>103.88</v>
      </c>
      <c r="L264" s="2">
        <f>InputData[[#This Row],[BUYING PRIZE]]*InputData[[#This Row],[QUANTITY]]</f>
        <v>980</v>
      </c>
      <c r="M264" s="2">
        <f>InputData[[#This Row],[SELLING PRICE]]*InputData[[#This Row],[QUANTITY]]*(1-InputData[[#This Row],[DISCOUNT %]])</f>
        <v>1038.8</v>
      </c>
      <c r="N264">
        <f>DAY(InputData[[#This Row],[DATE]])</f>
        <v>20</v>
      </c>
      <c r="O264" t="str">
        <f>TEXT(InputData[[#This Row],[DATE]],"mmm")</f>
        <v>Sep</v>
      </c>
      <c r="P264">
        <f>YEAR(InputData[[#This Row],[DATE]])</f>
        <v>2022</v>
      </c>
    </row>
    <row r="265" spans="1:16" x14ac:dyDescent="0.3">
      <c r="A265" s="1">
        <v>44827</v>
      </c>
      <c r="B265" t="s">
        <v>34</v>
      </c>
      <c r="C265">
        <v>12</v>
      </c>
      <c r="D265" t="s">
        <v>110</v>
      </c>
      <c r="E265" t="s">
        <v>112</v>
      </c>
      <c r="F265">
        <v>0</v>
      </c>
      <c r="G265" t="str">
        <f>VLOOKUP(InputData[[#This Row],[PRODUCT ID]],MasterData[],2,0)</f>
        <v>Product12</v>
      </c>
      <c r="H265" t="str">
        <f>VLOOKUP(InputData[[#This Row],[PRODUCT ID]],MasterData[],3,0)</f>
        <v>Category02</v>
      </c>
      <c r="I265" t="str">
        <f>VLOOKUP(InputData[[#This Row],[PRODUCT ID]],MasterData[],4,0)</f>
        <v>Kg</v>
      </c>
      <c r="J265" s="2">
        <f>VLOOKUP(InputData[[#This Row],[PRODUCT ID]],MasterData[],5,0)</f>
        <v>73</v>
      </c>
      <c r="K265" s="2">
        <f>VLOOKUP(InputData[[#This Row],[PRODUCT ID]],MasterData[],6,0)</f>
        <v>94.17</v>
      </c>
      <c r="L265" s="2">
        <f>InputData[[#This Row],[BUYING PRIZE]]*InputData[[#This Row],[QUANTITY]]</f>
        <v>876</v>
      </c>
      <c r="M265" s="2">
        <f>InputData[[#This Row],[SELLING PRICE]]*InputData[[#This Row],[QUANTITY]]*(1-InputData[[#This Row],[DISCOUNT %]])</f>
        <v>1130.04</v>
      </c>
      <c r="N265">
        <f>DAY(InputData[[#This Row],[DATE]])</f>
        <v>23</v>
      </c>
      <c r="O265" t="str">
        <f>TEXT(InputData[[#This Row],[DATE]],"mmm")</f>
        <v>Sep</v>
      </c>
      <c r="P265">
        <f>YEAR(InputData[[#This Row],[DATE]])</f>
        <v>2022</v>
      </c>
    </row>
    <row r="266" spans="1:16" x14ac:dyDescent="0.3">
      <c r="A266" s="1">
        <v>44828</v>
      </c>
      <c r="B266" t="s">
        <v>76</v>
      </c>
      <c r="C266">
        <v>14</v>
      </c>
      <c r="D266" t="s">
        <v>110</v>
      </c>
      <c r="E266" t="s">
        <v>112</v>
      </c>
      <c r="F266">
        <v>0</v>
      </c>
      <c r="G266" t="str">
        <f>VLOOKUP(InputData[[#This Row],[PRODUCT ID]],MasterData[],2,0)</f>
        <v>Product32</v>
      </c>
      <c r="H266" t="str">
        <f>VLOOKUP(InputData[[#This Row],[PRODUCT ID]],MasterData[],3,0)</f>
        <v>Category04</v>
      </c>
      <c r="I266" t="str">
        <f>VLOOKUP(InputData[[#This Row],[PRODUCT ID]],MasterData[],4,0)</f>
        <v>Kg</v>
      </c>
      <c r="J266" s="2">
        <f>VLOOKUP(InputData[[#This Row],[PRODUCT ID]],MasterData[],5,0)</f>
        <v>89</v>
      </c>
      <c r="K266" s="2">
        <f>VLOOKUP(InputData[[#This Row],[PRODUCT ID]],MasterData[],6,0)</f>
        <v>117.48</v>
      </c>
      <c r="L266" s="2">
        <f>InputData[[#This Row],[BUYING PRIZE]]*InputData[[#This Row],[QUANTITY]]</f>
        <v>1246</v>
      </c>
      <c r="M266" s="2">
        <f>InputData[[#This Row],[SELLING PRICE]]*InputData[[#This Row],[QUANTITY]]*(1-InputData[[#This Row],[DISCOUNT %]])</f>
        <v>1644.72</v>
      </c>
      <c r="N266">
        <f>DAY(InputData[[#This Row],[DATE]])</f>
        <v>24</v>
      </c>
      <c r="O266" t="str">
        <f>TEXT(InputData[[#This Row],[DATE]],"mmm")</f>
        <v>Sep</v>
      </c>
      <c r="P266">
        <f>YEAR(InputData[[#This Row],[DATE]])</f>
        <v>2022</v>
      </c>
    </row>
    <row r="267" spans="1:16" x14ac:dyDescent="0.3">
      <c r="A267" s="1">
        <v>44833</v>
      </c>
      <c r="B267" t="s">
        <v>80</v>
      </c>
      <c r="C267">
        <v>13</v>
      </c>
      <c r="D267" t="s">
        <v>110</v>
      </c>
      <c r="E267" t="s">
        <v>112</v>
      </c>
      <c r="F267">
        <v>0</v>
      </c>
      <c r="G267" t="str">
        <f>VLOOKUP(InputData[[#This Row],[PRODUCT ID]],MasterData[],2,0)</f>
        <v>Product34</v>
      </c>
      <c r="H267" t="str">
        <f>VLOOKUP(InputData[[#This Row],[PRODUCT ID]],MasterData[],3,0)</f>
        <v>Category04</v>
      </c>
      <c r="I267" t="str">
        <f>VLOOKUP(InputData[[#This Row],[PRODUCT ID]],MasterData[],4,0)</f>
        <v>Lt</v>
      </c>
      <c r="J267" s="2">
        <f>VLOOKUP(InputData[[#This Row],[PRODUCT ID]],MasterData[],5,0)</f>
        <v>55</v>
      </c>
      <c r="K267" s="2">
        <f>VLOOKUP(InputData[[#This Row],[PRODUCT ID]],MasterData[],6,0)</f>
        <v>58.3</v>
      </c>
      <c r="L267" s="2">
        <f>InputData[[#This Row],[BUYING PRIZE]]*InputData[[#This Row],[QUANTITY]]</f>
        <v>715</v>
      </c>
      <c r="M267" s="2">
        <f>InputData[[#This Row],[SELLING PRICE]]*InputData[[#This Row],[QUANTITY]]*(1-InputData[[#This Row],[DISCOUNT %]])</f>
        <v>757.9</v>
      </c>
      <c r="N267">
        <f>DAY(InputData[[#This Row],[DATE]])</f>
        <v>29</v>
      </c>
      <c r="O267" t="str">
        <f>TEXT(InputData[[#This Row],[DATE]],"mmm")</f>
        <v>Sep</v>
      </c>
      <c r="P267">
        <f>YEAR(InputData[[#This Row],[DATE]])</f>
        <v>2022</v>
      </c>
    </row>
    <row r="268" spans="1:16" x14ac:dyDescent="0.3">
      <c r="A268" s="1">
        <v>44838</v>
      </c>
      <c r="B268" t="s">
        <v>22</v>
      </c>
      <c r="C268">
        <v>15</v>
      </c>
      <c r="D268" t="s">
        <v>110</v>
      </c>
      <c r="E268" t="s">
        <v>112</v>
      </c>
      <c r="F268">
        <v>0</v>
      </c>
      <c r="G268" t="str">
        <f>VLOOKUP(InputData[[#This Row],[PRODUCT ID]],MasterData[],2,0)</f>
        <v>Product07</v>
      </c>
      <c r="H268" t="str">
        <f>VLOOKUP(InputData[[#This Row],[PRODUCT ID]],MasterData[],3,0)</f>
        <v>Category01</v>
      </c>
      <c r="I268" t="str">
        <f>VLOOKUP(InputData[[#This Row],[PRODUCT ID]],MasterData[],4,0)</f>
        <v>Lt</v>
      </c>
      <c r="J268" s="2">
        <f>VLOOKUP(InputData[[#This Row],[PRODUCT ID]],MasterData[],5,0)</f>
        <v>43</v>
      </c>
      <c r="K268" s="2">
        <f>VLOOKUP(InputData[[#This Row],[PRODUCT ID]],MasterData[],6,0)</f>
        <v>47.730000000000004</v>
      </c>
      <c r="L268" s="2">
        <f>InputData[[#This Row],[BUYING PRIZE]]*InputData[[#This Row],[QUANTITY]]</f>
        <v>645</v>
      </c>
      <c r="M268" s="2">
        <f>InputData[[#This Row],[SELLING PRICE]]*InputData[[#This Row],[QUANTITY]]*(1-InputData[[#This Row],[DISCOUNT %]])</f>
        <v>715.95</v>
      </c>
      <c r="N268">
        <f>DAY(InputData[[#This Row],[DATE]])</f>
        <v>4</v>
      </c>
      <c r="O268" t="str">
        <f>TEXT(InputData[[#This Row],[DATE]],"mmm")</f>
        <v>Oct</v>
      </c>
      <c r="P268">
        <f>YEAR(InputData[[#This Row],[DATE]])</f>
        <v>2022</v>
      </c>
    </row>
    <row r="269" spans="1:16" x14ac:dyDescent="0.3">
      <c r="A269" s="1">
        <v>44840</v>
      </c>
      <c r="B269" t="s">
        <v>82</v>
      </c>
      <c r="C269">
        <v>1</v>
      </c>
      <c r="D269" t="s">
        <v>110</v>
      </c>
      <c r="E269" t="s">
        <v>112</v>
      </c>
      <c r="F269">
        <v>0</v>
      </c>
      <c r="G269" t="str">
        <f>VLOOKUP(InputData[[#This Row],[PRODUCT ID]],MasterData[],2,0)</f>
        <v>Product35</v>
      </c>
      <c r="H269" t="str">
        <f>VLOOKUP(InputData[[#This Row],[PRODUCT ID]],MasterData[],3,0)</f>
        <v>Category04</v>
      </c>
      <c r="I269" t="str">
        <f>VLOOKUP(InputData[[#This Row],[PRODUCT ID]],MasterData[],4,0)</f>
        <v>No.</v>
      </c>
      <c r="J269" s="2">
        <f>VLOOKUP(InputData[[#This Row],[PRODUCT ID]],MasterData[],5,0)</f>
        <v>5</v>
      </c>
      <c r="K269" s="2">
        <f>VLOOKUP(InputData[[#This Row],[PRODUCT ID]],MasterData[],6,0)</f>
        <v>6.7</v>
      </c>
      <c r="L269" s="2">
        <f>InputData[[#This Row],[BUYING PRIZE]]*InputData[[#This Row],[QUANTITY]]</f>
        <v>5</v>
      </c>
      <c r="M269" s="2">
        <f>InputData[[#This Row],[SELLING PRICE]]*InputData[[#This Row],[QUANTITY]]*(1-InputData[[#This Row],[DISCOUNT %]])</f>
        <v>6.7</v>
      </c>
      <c r="N269">
        <f>DAY(InputData[[#This Row],[DATE]])</f>
        <v>6</v>
      </c>
      <c r="O269" t="str">
        <f>TEXT(InputData[[#This Row],[DATE]],"mmm")</f>
        <v>Oct</v>
      </c>
      <c r="P269">
        <f>YEAR(InputData[[#This Row],[DATE]])</f>
        <v>2022</v>
      </c>
    </row>
    <row r="270" spans="1:16" x14ac:dyDescent="0.3">
      <c r="A270" s="1">
        <v>44844</v>
      </c>
      <c r="B270" t="s">
        <v>48</v>
      </c>
      <c r="C270">
        <v>9</v>
      </c>
      <c r="D270" t="s">
        <v>110</v>
      </c>
      <c r="E270" t="s">
        <v>112</v>
      </c>
      <c r="F270">
        <v>0</v>
      </c>
      <c r="G270" t="str">
        <f>VLOOKUP(InputData[[#This Row],[PRODUCT ID]],MasterData[],2,0)</f>
        <v>Product19</v>
      </c>
      <c r="H270" t="str">
        <f>VLOOKUP(InputData[[#This Row],[PRODUCT ID]],MasterData[],3,0)</f>
        <v>Category02</v>
      </c>
      <c r="I270" t="str">
        <f>VLOOKUP(InputData[[#This Row],[PRODUCT ID]],MasterData[],4,0)</f>
        <v>Ft</v>
      </c>
      <c r="J270" s="2">
        <f>VLOOKUP(InputData[[#This Row],[PRODUCT ID]],MasterData[],5,0)</f>
        <v>150</v>
      </c>
      <c r="K270" s="2">
        <f>VLOOKUP(InputData[[#This Row],[PRODUCT ID]],MasterData[],6,0)</f>
        <v>210</v>
      </c>
      <c r="L270" s="2">
        <f>InputData[[#This Row],[BUYING PRIZE]]*InputData[[#This Row],[QUANTITY]]</f>
        <v>1350</v>
      </c>
      <c r="M270" s="2">
        <f>InputData[[#This Row],[SELLING PRICE]]*InputData[[#This Row],[QUANTITY]]*(1-InputData[[#This Row],[DISCOUNT %]])</f>
        <v>1890</v>
      </c>
      <c r="N270">
        <f>DAY(InputData[[#This Row],[DATE]])</f>
        <v>10</v>
      </c>
      <c r="O270" t="str">
        <f>TEXT(InputData[[#This Row],[DATE]],"mmm")</f>
        <v>Oct</v>
      </c>
      <c r="P270">
        <f>YEAR(InputData[[#This Row],[DATE]])</f>
        <v>2022</v>
      </c>
    </row>
    <row r="271" spans="1:16" x14ac:dyDescent="0.3">
      <c r="A271" s="1">
        <v>44845</v>
      </c>
      <c r="B271" t="s">
        <v>24</v>
      </c>
      <c r="C271">
        <v>10</v>
      </c>
      <c r="D271" t="s">
        <v>110</v>
      </c>
      <c r="E271" t="s">
        <v>112</v>
      </c>
      <c r="F271">
        <v>0</v>
      </c>
      <c r="G271" t="str">
        <f>VLOOKUP(InputData[[#This Row],[PRODUCT ID]],MasterData[],2,0)</f>
        <v>Product08</v>
      </c>
      <c r="H271" t="str">
        <f>VLOOKUP(InputData[[#This Row],[PRODUCT ID]],MasterData[],3,0)</f>
        <v>Category01</v>
      </c>
      <c r="I271" t="str">
        <f>VLOOKUP(InputData[[#This Row],[PRODUCT ID]],MasterData[],4,0)</f>
        <v>Kg</v>
      </c>
      <c r="J271" s="2">
        <f>VLOOKUP(InputData[[#This Row],[PRODUCT ID]],MasterData[],5,0)</f>
        <v>83</v>
      </c>
      <c r="K271" s="2">
        <f>VLOOKUP(InputData[[#This Row],[PRODUCT ID]],MasterData[],6,0)</f>
        <v>94.62</v>
      </c>
      <c r="L271" s="2">
        <f>InputData[[#This Row],[BUYING PRIZE]]*InputData[[#This Row],[QUANTITY]]</f>
        <v>830</v>
      </c>
      <c r="M271" s="2">
        <f>InputData[[#This Row],[SELLING PRICE]]*InputData[[#This Row],[QUANTITY]]*(1-InputData[[#This Row],[DISCOUNT %]])</f>
        <v>946.2</v>
      </c>
      <c r="N271">
        <f>DAY(InputData[[#This Row],[DATE]])</f>
        <v>11</v>
      </c>
      <c r="O271" t="str">
        <f>TEXT(InputData[[#This Row],[DATE]],"mmm")</f>
        <v>Oct</v>
      </c>
      <c r="P271">
        <f>YEAR(InputData[[#This Row],[DATE]])</f>
        <v>2022</v>
      </c>
    </row>
    <row r="272" spans="1:16" x14ac:dyDescent="0.3">
      <c r="A272" s="1">
        <v>44865</v>
      </c>
      <c r="B272" t="s">
        <v>89</v>
      </c>
      <c r="C272">
        <v>8</v>
      </c>
      <c r="D272" t="s">
        <v>110</v>
      </c>
      <c r="E272" t="s">
        <v>112</v>
      </c>
      <c r="F272">
        <v>0</v>
      </c>
      <c r="G272" t="str">
        <f>VLOOKUP(InputData[[#This Row],[PRODUCT ID]],MasterData[],2,0)</f>
        <v>Product38</v>
      </c>
      <c r="H272" t="str">
        <f>VLOOKUP(InputData[[#This Row],[PRODUCT ID]],MasterData[],3,0)</f>
        <v>Category05</v>
      </c>
      <c r="I272" t="str">
        <f>VLOOKUP(InputData[[#This Row],[PRODUCT ID]],MasterData[],4,0)</f>
        <v>Kg</v>
      </c>
      <c r="J272" s="2">
        <f>VLOOKUP(InputData[[#This Row],[PRODUCT ID]],MasterData[],5,0)</f>
        <v>72</v>
      </c>
      <c r="K272" s="2">
        <f>VLOOKUP(InputData[[#This Row],[PRODUCT ID]],MasterData[],6,0)</f>
        <v>79.92</v>
      </c>
      <c r="L272" s="2">
        <f>InputData[[#This Row],[BUYING PRIZE]]*InputData[[#This Row],[QUANTITY]]</f>
        <v>576</v>
      </c>
      <c r="M272" s="2">
        <f>InputData[[#This Row],[SELLING PRICE]]*InputData[[#This Row],[QUANTITY]]*(1-InputData[[#This Row],[DISCOUNT %]])</f>
        <v>639.36</v>
      </c>
      <c r="N272">
        <f>DAY(InputData[[#This Row],[DATE]])</f>
        <v>31</v>
      </c>
      <c r="O272" t="str">
        <f>TEXT(InputData[[#This Row],[DATE]],"mmm")</f>
        <v>Oct</v>
      </c>
      <c r="P272">
        <f>YEAR(InputData[[#This Row],[DATE]])</f>
        <v>2022</v>
      </c>
    </row>
    <row r="273" spans="1:16" x14ac:dyDescent="0.3">
      <c r="A273" s="1">
        <v>44869</v>
      </c>
      <c r="B273" t="s">
        <v>24</v>
      </c>
      <c r="C273">
        <v>10</v>
      </c>
      <c r="D273" t="s">
        <v>110</v>
      </c>
      <c r="E273" t="s">
        <v>112</v>
      </c>
      <c r="F273">
        <v>0</v>
      </c>
      <c r="G273" t="str">
        <f>VLOOKUP(InputData[[#This Row],[PRODUCT ID]],MasterData[],2,0)</f>
        <v>Product08</v>
      </c>
      <c r="H273" t="str">
        <f>VLOOKUP(InputData[[#This Row],[PRODUCT ID]],MasterData[],3,0)</f>
        <v>Category01</v>
      </c>
      <c r="I273" t="str">
        <f>VLOOKUP(InputData[[#This Row],[PRODUCT ID]],MasterData[],4,0)</f>
        <v>Kg</v>
      </c>
      <c r="J273" s="2">
        <f>VLOOKUP(InputData[[#This Row],[PRODUCT ID]],MasterData[],5,0)</f>
        <v>83</v>
      </c>
      <c r="K273" s="2">
        <f>VLOOKUP(InputData[[#This Row],[PRODUCT ID]],MasterData[],6,0)</f>
        <v>94.62</v>
      </c>
      <c r="L273" s="2">
        <f>InputData[[#This Row],[BUYING PRIZE]]*InputData[[#This Row],[QUANTITY]]</f>
        <v>830</v>
      </c>
      <c r="M273" s="2">
        <f>InputData[[#This Row],[SELLING PRICE]]*InputData[[#This Row],[QUANTITY]]*(1-InputData[[#This Row],[DISCOUNT %]])</f>
        <v>946.2</v>
      </c>
      <c r="N273">
        <f>DAY(InputData[[#This Row],[DATE]])</f>
        <v>4</v>
      </c>
      <c r="O273" t="str">
        <f>TEXT(InputData[[#This Row],[DATE]],"mmm")</f>
        <v>Nov</v>
      </c>
      <c r="P273">
        <f>YEAR(InputData[[#This Row],[DATE]])</f>
        <v>2022</v>
      </c>
    </row>
    <row r="274" spans="1:16" x14ac:dyDescent="0.3">
      <c r="A274" s="1">
        <v>44875</v>
      </c>
      <c r="B274" t="s">
        <v>46</v>
      </c>
      <c r="C274">
        <v>7</v>
      </c>
      <c r="D274" t="s">
        <v>110</v>
      </c>
      <c r="E274" t="s">
        <v>112</v>
      </c>
      <c r="F274">
        <v>0</v>
      </c>
      <c r="G274" t="str">
        <f>VLOOKUP(InputData[[#This Row],[PRODUCT ID]],MasterData[],2,0)</f>
        <v>Product18</v>
      </c>
      <c r="H274" t="str">
        <f>VLOOKUP(InputData[[#This Row],[PRODUCT ID]],MasterData[],3,0)</f>
        <v>Category02</v>
      </c>
      <c r="I274" t="str">
        <f>VLOOKUP(InputData[[#This Row],[PRODUCT ID]],MasterData[],4,0)</f>
        <v>No.</v>
      </c>
      <c r="J274" s="2">
        <f>VLOOKUP(InputData[[#This Row],[PRODUCT ID]],MasterData[],5,0)</f>
        <v>37</v>
      </c>
      <c r="K274" s="2">
        <f>VLOOKUP(InputData[[#This Row],[PRODUCT ID]],MasterData[],6,0)</f>
        <v>49.21</v>
      </c>
      <c r="L274" s="2">
        <f>InputData[[#This Row],[BUYING PRIZE]]*InputData[[#This Row],[QUANTITY]]</f>
        <v>259</v>
      </c>
      <c r="M274" s="2">
        <f>InputData[[#This Row],[SELLING PRICE]]*InputData[[#This Row],[QUANTITY]]*(1-InputData[[#This Row],[DISCOUNT %]])</f>
        <v>344.47</v>
      </c>
      <c r="N274">
        <f>DAY(InputData[[#This Row],[DATE]])</f>
        <v>10</v>
      </c>
      <c r="O274" t="str">
        <f>TEXT(InputData[[#This Row],[DATE]],"mmm")</f>
        <v>Nov</v>
      </c>
      <c r="P274">
        <f>YEAR(InputData[[#This Row],[DATE]])</f>
        <v>2022</v>
      </c>
    </row>
    <row r="275" spans="1:16" x14ac:dyDescent="0.3">
      <c r="A275" s="1">
        <v>44891</v>
      </c>
      <c r="B275" t="s">
        <v>76</v>
      </c>
      <c r="C275">
        <v>5</v>
      </c>
      <c r="D275" t="s">
        <v>110</v>
      </c>
      <c r="E275" t="s">
        <v>112</v>
      </c>
      <c r="F275">
        <v>0</v>
      </c>
      <c r="G275" t="str">
        <f>VLOOKUP(InputData[[#This Row],[PRODUCT ID]],MasterData[],2,0)</f>
        <v>Product32</v>
      </c>
      <c r="H275" t="str">
        <f>VLOOKUP(InputData[[#This Row],[PRODUCT ID]],MasterData[],3,0)</f>
        <v>Category04</v>
      </c>
      <c r="I275" t="str">
        <f>VLOOKUP(InputData[[#This Row],[PRODUCT ID]],MasterData[],4,0)</f>
        <v>Kg</v>
      </c>
      <c r="J275" s="2">
        <f>VLOOKUP(InputData[[#This Row],[PRODUCT ID]],MasterData[],5,0)</f>
        <v>89</v>
      </c>
      <c r="K275" s="2">
        <f>VLOOKUP(InputData[[#This Row],[PRODUCT ID]],MasterData[],6,0)</f>
        <v>117.48</v>
      </c>
      <c r="L275" s="2">
        <f>InputData[[#This Row],[BUYING PRIZE]]*InputData[[#This Row],[QUANTITY]]</f>
        <v>445</v>
      </c>
      <c r="M275" s="2">
        <f>InputData[[#This Row],[SELLING PRICE]]*InputData[[#This Row],[QUANTITY]]*(1-InputData[[#This Row],[DISCOUNT %]])</f>
        <v>587.4</v>
      </c>
      <c r="N275">
        <f>DAY(InputData[[#This Row],[DATE]])</f>
        <v>26</v>
      </c>
      <c r="O275" t="str">
        <f>TEXT(InputData[[#This Row],[DATE]],"mmm")</f>
        <v>Nov</v>
      </c>
      <c r="P275">
        <f>YEAR(InputData[[#This Row],[DATE]])</f>
        <v>2022</v>
      </c>
    </row>
    <row r="276" spans="1:16" x14ac:dyDescent="0.3">
      <c r="A276" s="1">
        <v>44892</v>
      </c>
      <c r="B276" t="s">
        <v>80</v>
      </c>
      <c r="C276">
        <v>15</v>
      </c>
      <c r="D276" t="s">
        <v>110</v>
      </c>
      <c r="E276" t="s">
        <v>112</v>
      </c>
      <c r="F276">
        <v>0</v>
      </c>
      <c r="G276" t="str">
        <f>VLOOKUP(InputData[[#This Row],[PRODUCT ID]],MasterData[],2,0)</f>
        <v>Product34</v>
      </c>
      <c r="H276" t="str">
        <f>VLOOKUP(InputData[[#This Row],[PRODUCT ID]],MasterData[],3,0)</f>
        <v>Category04</v>
      </c>
      <c r="I276" t="str">
        <f>VLOOKUP(InputData[[#This Row],[PRODUCT ID]],MasterData[],4,0)</f>
        <v>Lt</v>
      </c>
      <c r="J276" s="2">
        <f>VLOOKUP(InputData[[#This Row],[PRODUCT ID]],MasterData[],5,0)</f>
        <v>55</v>
      </c>
      <c r="K276" s="2">
        <f>VLOOKUP(InputData[[#This Row],[PRODUCT ID]],MasterData[],6,0)</f>
        <v>58.3</v>
      </c>
      <c r="L276" s="2">
        <f>InputData[[#This Row],[BUYING PRIZE]]*InputData[[#This Row],[QUANTITY]]</f>
        <v>825</v>
      </c>
      <c r="M276" s="2">
        <f>InputData[[#This Row],[SELLING PRICE]]*InputData[[#This Row],[QUANTITY]]*(1-InputData[[#This Row],[DISCOUNT %]])</f>
        <v>874.5</v>
      </c>
      <c r="N276">
        <f>DAY(InputData[[#This Row],[DATE]])</f>
        <v>27</v>
      </c>
      <c r="O276" t="str">
        <f>TEXT(InputData[[#This Row],[DATE]],"mmm")</f>
        <v>Nov</v>
      </c>
      <c r="P276">
        <f>YEAR(InputData[[#This Row],[DATE]])</f>
        <v>2022</v>
      </c>
    </row>
    <row r="277" spans="1:16" x14ac:dyDescent="0.3">
      <c r="A277" s="1">
        <v>44895</v>
      </c>
      <c r="B277" t="s">
        <v>40</v>
      </c>
      <c r="C277">
        <v>2</v>
      </c>
      <c r="D277" t="s">
        <v>110</v>
      </c>
      <c r="E277" t="s">
        <v>112</v>
      </c>
      <c r="F277">
        <v>0</v>
      </c>
      <c r="G277" t="str">
        <f>VLOOKUP(InputData[[#This Row],[PRODUCT ID]],MasterData[],2,0)</f>
        <v>Product15</v>
      </c>
      <c r="H277" t="str">
        <f>VLOOKUP(InputData[[#This Row],[PRODUCT ID]],MasterData[],3,0)</f>
        <v>Category02</v>
      </c>
      <c r="I277" t="str">
        <f>VLOOKUP(InputData[[#This Row],[PRODUCT ID]],MasterData[],4,0)</f>
        <v>No.</v>
      </c>
      <c r="J277" s="2">
        <f>VLOOKUP(InputData[[#This Row],[PRODUCT ID]],MasterData[],5,0)</f>
        <v>12</v>
      </c>
      <c r="K277" s="2">
        <f>VLOOKUP(InputData[[#This Row],[PRODUCT ID]],MasterData[],6,0)</f>
        <v>15.719999999999999</v>
      </c>
      <c r="L277" s="2">
        <f>InputData[[#This Row],[BUYING PRIZE]]*InputData[[#This Row],[QUANTITY]]</f>
        <v>24</v>
      </c>
      <c r="M277" s="2">
        <f>InputData[[#This Row],[SELLING PRICE]]*InputData[[#This Row],[QUANTITY]]*(1-InputData[[#This Row],[DISCOUNT %]])</f>
        <v>31.439999999999998</v>
      </c>
      <c r="N277">
        <f>DAY(InputData[[#This Row],[DATE]])</f>
        <v>30</v>
      </c>
      <c r="O277" t="str">
        <f>TEXT(InputData[[#This Row],[DATE]],"mmm")</f>
        <v>Nov</v>
      </c>
      <c r="P277">
        <f>YEAR(InputData[[#This Row],[DATE]])</f>
        <v>2022</v>
      </c>
    </row>
    <row r="278" spans="1:16" x14ac:dyDescent="0.3">
      <c r="A278" s="1">
        <v>44902</v>
      </c>
      <c r="B278" t="s">
        <v>42</v>
      </c>
      <c r="C278">
        <v>13</v>
      </c>
      <c r="D278" t="s">
        <v>110</v>
      </c>
      <c r="E278" t="s">
        <v>112</v>
      </c>
      <c r="F278">
        <v>0</v>
      </c>
      <c r="G278" t="str">
        <f>VLOOKUP(InputData[[#This Row],[PRODUCT ID]],MasterData[],2,0)</f>
        <v>Product16</v>
      </c>
      <c r="H278" t="str">
        <f>VLOOKUP(InputData[[#This Row],[PRODUCT ID]],MasterData[],3,0)</f>
        <v>Category02</v>
      </c>
      <c r="I278" t="str">
        <f>VLOOKUP(InputData[[#This Row],[PRODUCT ID]],MasterData[],4,0)</f>
        <v>No.</v>
      </c>
      <c r="J278" s="2">
        <f>VLOOKUP(InputData[[#This Row],[PRODUCT ID]],MasterData[],5,0)</f>
        <v>13</v>
      </c>
      <c r="K278" s="2">
        <f>VLOOKUP(InputData[[#This Row],[PRODUCT ID]],MasterData[],6,0)</f>
        <v>16.64</v>
      </c>
      <c r="L278" s="2">
        <f>InputData[[#This Row],[BUYING PRIZE]]*InputData[[#This Row],[QUANTITY]]</f>
        <v>169</v>
      </c>
      <c r="M278" s="2">
        <f>InputData[[#This Row],[SELLING PRICE]]*InputData[[#This Row],[QUANTITY]]*(1-InputData[[#This Row],[DISCOUNT %]])</f>
        <v>216.32</v>
      </c>
      <c r="N278">
        <f>DAY(InputData[[#This Row],[DATE]])</f>
        <v>7</v>
      </c>
      <c r="O278" t="str">
        <f>TEXT(InputData[[#This Row],[DATE]],"mmm")</f>
        <v>Dec</v>
      </c>
      <c r="P278">
        <f>YEAR(InputData[[#This Row],[DATE]])</f>
        <v>2022</v>
      </c>
    </row>
    <row r="279" spans="1:16" x14ac:dyDescent="0.3">
      <c r="A279" s="1">
        <v>44906</v>
      </c>
      <c r="B279" t="s">
        <v>66</v>
      </c>
      <c r="C279">
        <v>5</v>
      </c>
      <c r="D279" t="s">
        <v>110</v>
      </c>
      <c r="E279" t="s">
        <v>112</v>
      </c>
      <c r="F279">
        <v>0</v>
      </c>
      <c r="G279" t="str">
        <f>VLOOKUP(InputData[[#This Row],[PRODUCT ID]],MasterData[],2,0)</f>
        <v>Product27</v>
      </c>
      <c r="H279" t="str">
        <f>VLOOKUP(InputData[[#This Row],[PRODUCT ID]],MasterData[],3,0)</f>
        <v>Category04</v>
      </c>
      <c r="I279" t="str">
        <f>VLOOKUP(InputData[[#This Row],[PRODUCT ID]],MasterData[],4,0)</f>
        <v>Lt</v>
      </c>
      <c r="J279" s="2">
        <f>VLOOKUP(InputData[[#This Row],[PRODUCT ID]],MasterData[],5,0)</f>
        <v>48</v>
      </c>
      <c r="K279" s="2">
        <f>VLOOKUP(InputData[[#This Row],[PRODUCT ID]],MasterData[],6,0)</f>
        <v>57.120000000000005</v>
      </c>
      <c r="L279" s="2">
        <f>InputData[[#This Row],[BUYING PRIZE]]*InputData[[#This Row],[QUANTITY]]</f>
        <v>240</v>
      </c>
      <c r="M279" s="2">
        <f>InputData[[#This Row],[SELLING PRICE]]*InputData[[#This Row],[QUANTITY]]*(1-InputData[[#This Row],[DISCOUNT %]])</f>
        <v>285.60000000000002</v>
      </c>
      <c r="N279">
        <f>DAY(InputData[[#This Row],[DATE]])</f>
        <v>11</v>
      </c>
      <c r="O279" t="str">
        <f>TEXT(InputData[[#This Row],[DATE]],"mmm")</f>
        <v>Dec</v>
      </c>
      <c r="P279">
        <f>YEAR(InputData[[#This Row],[DATE]])</f>
        <v>2022</v>
      </c>
    </row>
    <row r="280" spans="1:16" x14ac:dyDescent="0.3">
      <c r="A280" s="1">
        <v>44910</v>
      </c>
      <c r="B280" t="s">
        <v>26</v>
      </c>
      <c r="C280">
        <v>13</v>
      </c>
      <c r="D280" t="s">
        <v>110</v>
      </c>
      <c r="E280" t="s">
        <v>112</v>
      </c>
      <c r="F280">
        <v>0</v>
      </c>
      <c r="G280" t="str">
        <f>VLOOKUP(InputData[[#This Row],[PRODUCT ID]],MasterData[],2,0)</f>
        <v>Product09</v>
      </c>
      <c r="H280" t="str">
        <f>VLOOKUP(InputData[[#This Row],[PRODUCT ID]],MasterData[],3,0)</f>
        <v>Category01</v>
      </c>
      <c r="I280" t="str">
        <f>VLOOKUP(InputData[[#This Row],[PRODUCT ID]],MasterData[],4,0)</f>
        <v>No.</v>
      </c>
      <c r="J280" s="2">
        <f>VLOOKUP(InputData[[#This Row],[PRODUCT ID]],MasterData[],5,0)</f>
        <v>6</v>
      </c>
      <c r="K280" s="2">
        <f>VLOOKUP(InputData[[#This Row],[PRODUCT ID]],MasterData[],6,0)</f>
        <v>7.8599999999999994</v>
      </c>
      <c r="L280" s="2">
        <f>InputData[[#This Row],[BUYING PRIZE]]*InputData[[#This Row],[QUANTITY]]</f>
        <v>78</v>
      </c>
      <c r="M280" s="2">
        <f>InputData[[#This Row],[SELLING PRICE]]*InputData[[#This Row],[QUANTITY]]*(1-InputData[[#This Row],[DISCOUNT %]])</f>
        <v>102.17999999999999</v>
      </c>
      <c r="N280">
        <f>DAY(InputData[[#This Row],[DATE]])</f>
        <v>15</v>
      </c>
      <c r="O280" t="str">
        <f>TEXT(InputData[[#This Row],[DATE]],"mmm")</f>
        <v>Dec</v>
      </c>
      <c r="P280">
        <f>YEAR(InputData[[#This Row],[DATE]])</f>
        <v>2022</v>
      </c>
    </row>
    <row r="281" spans="1:16" x14ac:dyDescent="0.3">
      <c r="A281" s="1">
        <v>44914</v>
      </c>
      <c r="B281" t="s">
        <v>101</v>
      </c>
      <c r="C281">
        <v>7</v>
      </c>
      <c r="D281" t="s">
        <v>110</v>
      </c>
      <c r="E281" t="s">
        <v>112</v>
      </c>
      <c r="F281">
        <v>0</v>
      </c>
      <c r="G281" t="str">
        <f>VLOOKUP(InputData[[#This Row],[PRODUCT ID]],MasterData[],2,0)</f>
        <v>Product44</v>
      </c>
      <c r="H281" t="str">
        <f>VLOOKUP(InputData[[#This Row],[PRODUCT ID]],MasterData[],3,0)</f>
        <v>Category05</v>
      </c>
      <c r="I281" t="str">
        <f>VLOOKUP(InputData[[#This Row],[PRODUCT ID]],MasterData[],4,0)</f>
        <v>Kg</v>
      </c>
      <c r="J281" s="2">
        <f>VLOOKUP(InputData[[#This Row],[PRODUCT ID]],MasterData[],5,0)</f>
        <v>76</v>
      </c>
      <c r="K281" s="2">
        <f>VLOOKUP(InputData[[#This Row],[PRODUCT ID]],MasterData[],6,0)</f>
        <v>82.08</v>
      </c>
      <c r="L281" s="2">
        <f>InputData[[#This Row],[BUYING PRIZE]]*InputData[[#This Row],[QUANTITY]]</f>
        <v>532</v>
      </c>
      <c r="M281" s="2">
        <f>InputData[[#This Row],[SELLING PRICE]]*InputData[[#This Row],[QUANTITY]]*(1-InputData[[#This Row],[DISCOUNT %]])</f>
        <v>574.55999999999995</v>
      </c>
      <c r="N281">
        <f>DAY(InputData[[#This Row],[DATE]])</f>
        <v>19</v>
      </c>
      <c r="O281" t="str">
        <f>TEXT(InputData[[#This Row],[DATE]],"mmm")</f>
        <v>Dec</v>
      </c>
      <c r="P281">
        <f>YEAR(InputData[[#This Row],[DATE]])</f>
        <v>2022</v>
      </c>
    </row>
    <row r="282" spans="1:16" x14ac:dyDescent="0.3">
      <c r="A282" s="1">
        <v>44916</v>
      </c>
      <c r="B282" t="s">
        <v>20</v>
      </c>
      <c r="C282">
        <v>10</v>
      </c>
      <c r="D282" t="s">
        <v>110</v>
      </c>
      <c r="E282" t="s">
        <v>112</v>
      </c>
      <c r="F282">
        <v>0</v>
      </c>
      <c r="G282" t="str">
        <f>VLOOKUP(InputData[[#This Row],[PRODUCT ID]],MasterData[],2,0)</f>
        <v>Product06</v>
      </c>
      <c r="H282" t="str">
        <f>VLOOKUP(InputData[[#This Row],[PRODUCT ID]],MasterData[],3,0)</f>
        <v>Category01</v>
      </c>
      <c r="I282" t="str">
        <f>VLOOKUP(InputData[[#This Row],[PRODUCT ID]],MasterData[],4,0)</f>
        <v>Kg</v>
      </c>
      <c r="J282" s="2">
        <f>VLOOKUP(InputData[[#This Row],[PRODUCT ID]],MasterData[],5,0)</f>
        <v>75</v>
      </c>
      <c r="K282" s="2">
        <f>VLOOKUP(InputData[[#This Row],[PRODUCT ID]],MasterData[],6,0)</f>
        <v>85.5</v>
      </c>
      <c r="L282" s="2">
        <f>InputData[[#This Row],[BUYING PRIZE]]*InputData[[#This Row],[QUANTITY]]</f>
        <v>750</v>
      </c>
      <c r="M282" s="2">
        <f>InputData[[#This Row],[SELLING PRICE]]*InputData[[#This Row],[QUANTITY]]*(1-InputData[[#This Row],[DISCOUNT %]])</f>
        <v>855</v>
      </c>
      <c r="N282">
        <f>DAY(InputData[[#This Row],[DATE]])</f>
        <v>21</v>
      </c>
      <c r="O282" t="str">
        <f>TEXT(InputData[[#This Row],[DATE]],"mmm")</f>
        <v>Dec</v>
      </c>
      <c r="P282">
        <f>YEAR(InputData[[#This Row],[DATE]])</f>
        <v>2022</v>
      </c>
    </row>
    <row r="283" spans="1:16" x14ac:dyDescent="0.3">
      <c r="A283" s="1">
        <v>44924</v>
      </c>
      <c r="B283" t="s">
        <v>24</v>
      </c>
      <c r="C283">
        <v>15</v>
      </c>
      <c r="D283" t="s">
        <v>110</v>
      </c>
      <c r="E283" t="s">
        <v>112</v>
      </c>
      <c r="F283">
        <v>0</v>
      </c>
      <c r="G283" t="str">
        <f>VLOOKUP(InputData[[#This Row],[PRODUCT ID]],MasterData[],2,0)</f>
        <v>Product08</v>
      </c>
      <c r="H283" t="str">
        <f>VLOOKUP(InputData[[#This Row],[PRODUCT ID]],MasterData[],3,0)</f>
        <v>Category01</v>
      </c>
      <c r="I283" t="str">
        <f>VLOOKUP(InputData[[#This Row],[PRODUCT ID]],MasterData[],4,0)</f>
        <v>Kg</v>
      </c>
      <c r="J283" s="2">
        <f>VLOOKUP(InputData[[#This Row],[PRODUCT ID]],MasterData[],5,0)</f>
        <v>83</v>
      </c>
      <c r="K283" s="2">
        <f>VLOOKUP(InputData[[#This Row],[PRODUCT ID]],MasterData[],6,0)</f>
        <v>94.62</v>
      </c>
      <c r="L283" s="2">
        <f>InputData[[#This Row],[BUYING PRIZE]]*InputData[[#This Row],[QUANTITY]]</f>
        <v>1245</v>
      </c>
      <c r="M283" s="2">
        <f>InputData[[#This Row],[SELLING PRICE]]*InputData[[#This Row],[QUANTITY]]*(1-InputData[[#This Row],[DISCOUNT %]])</f>
        <v>1419.3000000000002</v>
      </c>
      <c r="N283">
        <f>DAY(InputData[[#This Row],[DATE]])</f>
        <v>29</v>
      </c>
      <c r="O283" t="str">
        <f>TEXT(InputData[[#This Row],[DATE]],"mmm")</f>
        <v>Dec</v>
      </c>
      <c r="P283">
        <f>YEAR(InputData[[#This Row],[DATE]])</f>
        <v>2022</v>
      </c>
    </row>
    <row r="284" spans="1:16" x14ac:dyDescent="0.3">
      <c r="A284" s="1">
        <v>44925</v>
      </c>
      <c r="B284" t="s">
        <v>95</v>
      </c>
      <c r="C284">
        <v>14</v>
      </c>
      <c r="D284" t="s">
        <v>110</v>
      </c>
      <c r="E284" t="s">
        <v>112</v>
      </c>
      <c r="F284">
        <v>0</v>
      </c>
      <c r="G284" t="str">
        <f>VLOOKUP(InputData[[#This Row],[PRODUCT ID]],MasterData[],2,0)</f>
        <v>Product41</v>
      </c>
      <c r="H284" t="str">
        <f>VLOOKUP(InputData[[#This Row],[PRODUCT ID]],MasterData[],3,0)</f>
        <v>Category05</v>
      </c>
      <c r="I284" t="str">
        <f>VLOOKUP(InputData[[#This Row],[PRODUCT ID]],MasterData[],4,0)</f>
        <v>Ft</v>
      </c>
      <c r="J284" s="2">
        <f>VLOOKUP(InputData[[#This Row],[PRODUCT ID]],MasterData[],5,0)</f>
        <v>138</v>
      </c>
      <c r="K284" s="2">
        <f>VLOOKUP(InputData[[#This Row],[PRODUCT ID]],MasterData[],6,0)</f>
        <v>173.88</v>
      </c>
      <c r="L284" s="2">
        <f>InputData[[#This Row],[BUYING PRIZE]]*InputData[[#This Row],[QUANTITY]]</f>
        <v>1932</v>
      </c>
      <c r="M284" s="2">
        <f>InputData[[#This Row],[SELLING PRICE]]*InputData[[#This Row],[QUANTITY]]*(1-InputData[[#This Row],[DISCOUNT %]])</f>
        <v>2434.3199999999997</v>
      </c>
      <c r="N284">
        <f>DAY(InputData[[#This Row],[DATE]])</f>
        <v>30</v>
      </c>
      <c r="O284" t="str">
        <f>TEXT(InputData[[#This Row],[DATE]],"mmm")</f>
        <v>Dec</v>
      </c>
      <c r="P284">
        <f>YEAR(InputData[[#This Row],[DATE]])</f>
        <v>2022</v>
      </c>
    </row>
    <row r="285" spans="1:16" x14ac:dyDescent="0.3">
      <c r="A285" s="1">
        <v>44200</v>
      </c>
      <c r="B285" t="s">
        <v>82</v>
      </c>
      <c r="C285">
        <v>12</v>
      </c>
      <c r="D285" t="s">
        <v>112</v>
      </c>
      <c r="E285" t="s">
        <v>112</v>
      </c>
      <c r="F285">
        <v>0</v>
      </c>
      <c r="G285" t="str">
        <f>VLOOKUP(InputData[[#This Row],[PRODUCT ID]],MasterData[],2,0)</f>
        <v>Product35</v>
      </c>
      <c r="H285" t="str">
        <f>VLOOKUP(InputData[[#This Row],[PRODUCT ID]],MasterData[],3,0)</f>
        <v>Category04</v>
      </c>
      <c r="I285" t="str">
        <f>VLOOKUP(InputData[[#This Row],[PRODUCT ID]],MasterData[],4,0)</f>
        <v>No.</v>
      </c>
      <c r="J285" s="2">
        <f>VLOOKUP(InputData[[#This Row],[PRODUCT ID]],MasterData[],5,0)</f>
        <v>5</v>
      </c>
      <c r="K285" s="2">
        <f>VLOOKUP(InputData[[#This Row],[PRODUCT ID]],MasterData[],6,0)</f>
        <v>6.7</v>
      </c>
      <c r="L285" s="2">
        <f>InputData[[#This Row],[BUYING PRIZE]]*InputData[[#This Row],[QUANTITY]]</f>
        <v>60</v>
      </c>
      <c r="M285" s="2">
        <f>InputData[[#This Row],[SELLING PRICE]]*InputData[[#This Row],[QUANTITY]]*(1-InputData[[#This Row],[DISCOUNT %]])</f>
        <v>80.400000000000006</v>
      </c>
      <c r="N285">
        <f>DAY(InputData[[#This Row],[DATE]])</f>
        <v>4</v>
      </c>
      <c r="O285" t="str">
        <f>TEXT(InputData[[#This Row],[DATE]],"mmm")</f>
        <v>Jan</v>
      </c>
      <c r="P285">
        <f>YEAR(InputData[[#This Row],[DATE]])</f>
        <v>2021</v>
      </c>
    </row>
    <row r="286" spans="1:16" x14ac:dyDescent="0.3">
      <c r="A286" s="1">
        <v>44222</v>
      </c>
      <c r="B286" t="s">
        <v>6</v>
      </c>
      <c r="C286">
        <v>7</v>
      </c>
      <c r="D286" t="s">
        <v>112</v>
      </c>
      <c r="E286" t="s">
        <v>112</v>
      </c>
      <c r="F286">
        <v>0</v>
      </c>
      <c r="G286" t="str">
        <f>VLOOKUP(InputData[[#This Row],[PRODUCT ID]],MasterData[],2,0)</f>
        <v>Product01</v>
      </c>
      <c r="H286" t="str">
        <f>VLOOKUP(InputData[[#This Row],[PRODUCT ID]],MasterData[],3,0)</f>
        <v>Category01</v>
      </c>
      <c r="I286" t="str">
        <f>VLOOKUP(InputData[[#This Row],[PRODUCT ID]],MasterData[],4,0)</f>
        <v>Kg</v>
      </c>
      <c r="J286" s="2">
        <f>VLOOKUP(InputData[[#This Row],[PRODUCT ID]],MasterData[],5,0)</f>
        <v>98</v>
      </c>
      <c r="K286" s="2">
        <f>VLOOKUP(InputData[[#This Row],[PRODUCT ID]],MasterData[],6,0)</f>
        <v>103.88</v>
      </c>
      <c r="L286" s="2">
        <f>InputData[[#This Row],[BUYING PRIZE]]*InputData[[#This Row],[QUANTITY]]</f>
        <v>686</v>
      </c>
      <c r="M286" s="2">
        <f>InputData[[#This Row],[SELLING PRICE]]*InputData[[#This Row],[QUANTITY]]*(1-InputData[[#This Row],[DISCOUNT %]])</f>
        <v>727.16</v>
      </c>
      <c r="N286">
        <f>DAY(InputData[[#This Row],[DATE]])</f>
        <v>26</v>
      </c>
      <c r="O286" t="str">
        <f>TEXT(InputData[[#This Row],[DATE]],"mmm")</f>
        <v>Jan</v>
      </c>
      <c r="P286">
        <f>YEAR(InputData[[#This Row],[DATE]])</f>
        <v>2021</v>
      </c>
    </row>
    <row r="287" spans="1:16" x14ac:dyDescent="0.3">
      <c r="A287" s="1">
        <v>44229</v>
      </c>
      <c r="B287" t="s">
        <v>29</v>
      </c>
      <c r="C287">
        <v>7</v>
      </c>
      <c r="D287" t="s">
        <v>112</v>
      </c>
      <c r="E287" t="s">
        <v>112</v>
      </c>
      <c r="F287">
        <v>0</v>
      </c>
      <c r="G287" t="str">
        <f>VLOOKUP(InputData[[#This Row],[PRODUCT ID]],MasterData[],2,0)</f>
        <v>Product10</v>
      </c>
      <c r="H287" t="str">
        <f>VLOOKUP(InputData[[#This Row],[PRODUCT ID]],MasterData[],3,0)</f>
        <v>Category02</v>
      </c>
      <c r="I287" t="str">
        <f>VLOOKUP(InputData[[#This Row],[PRODUCT ID]],MasterData[],4,0)</f>
        <v>Ft</v>
      </c>
      <c r="J287" s="2">
        <f>VLOOKUP(InputData[[#This Row],[PRODUCT ID]],MasterData[],5,0)</f>
        <v>148</v>
      </c>
      <c r="K287" s="2">
        <f>VLOOKUP(InputData[[#This Row],[PRODUCT ID]],MasterData[],6,0)</f>
        <v>164.28</v>
      </c>
      <c r="L287" s="2">
        <f>InputData[[#This Row],[BUYING PRIZE]]*InputData[[#This Row],[QUANTITY]]</f>
        <v>1036</v>
      </c>
      <c r="M287" s="2">
        <f>InputData[[#This Row],[SELLING PRICE]]*InputData[[#This Row],[QUANTITY]]*(1-InputData[[#This Row],[DISCOUNT %]])</f>
        <v>1149.96</v>
      </c>
      <c r="N287">
        <f>DAY(InputData[[#This Row],[DATE]])</f>
        <v>2</v>
      </c>
      <c r="O287" t="str">
        <f>TEXT(InputData[[#This Row],[DATE]],"mmm")</f>
        <v>Feb</v>
      </c>
      <c r="P287">
        <f>YEAR(InputData[[#This Row],[DATE]])</f>
        <v>2021</v>
      </c>
    </row>
    <row r="288" spans="1:16" x14ac:dyDescent="0.3">
      <c r="A288" s="1">
        <v>44231</v>
      </c>
      <c r="B288" t="s">
        <v>86</v>
      </c>
      <c r="C288">
        <v>4</v>
      </c>
      <c r="D288" t="s">
        <v>112</v>
      </c>
      <c r="E288" t="s">
        <v>112</v>
      </c>
      <c r="F288">
        <v>0</v>
      </c>
      <c r="G288" t="str">
        <f>VLOOKUP(InputData[[#This Row],[PRODUCT ID]],MasterData[],2,0)</f>
        <v>Product37</v>
      </c>
      <c r="H288" t="str">
        <f>VLOOKUP(InputData[[#This Row],[PRODUCT ID]],MasterData[],3,0)</f>
        <v>Category05</v>
      </c>
      <c r="I288" t="str">
        <f>VLOOKUP(InputData[[#This Row],[PRODUCT ID]],MasterData[],4,0)</f>
        <v>Kg</v>
      </c>
      <c r="J288" s="2">
        <f>VLOOKUP(InputData[[#This Row],[PRODUCT ID]],MasterData[],5,0)</f>
        <v>67</v>
      </c>
      <c r="K288" s="2">
        <f>VLOOKUP(InputData[[#This Row],[PRODUCT ID]],MasterData[],6,0)</f>
        <v>85.76</v>
      </c>
      <c r="L288" s="2">
        <f>InputData[[#This Row],[BUYING PRIZE]]*InputData[[#This Row],[QUANTITY]]</f>
        <v>268</v>
      </c>
      <c r="M288" s="2">
        <f>InputData[[#This Row],[SELLING PRICE]]*InputData[[#This Row],[QUANTITY]]*(1-InputData[[#This Row],[DISCOUNT %]])</f>
        <v>343.04</v>
      </c>
      <c r="N288">
        <f>DAY(InputData[[#This Row],[DATE]])</f>
        <v>4</v>
      </c>
      <c r="O288" t="str">
        <f>TEXT(InputData[[#This Row],[DATE]],"mmm")</f>
        <v>Feb</v>
      </c>
      <c r="P288">
        <f>YEAR(InputData[[#This Row],[DATE]])</f>
        <v>2021</v>
      </c>
    </row>
    <row r="289" spans="1:16" x14ac:dyDescent="0.3">
      <c r="A289" s="1">
        <v>44263</v>
      </c>
      <c r="B289" t="s">
        <v>101</v>
      </c>
      <c r="C289">
        <v>9</v>
      </c>
      <c r="D289" t="s">
        <v>112</v>
      </c>
      <c r="E289" t="s">
        <v>112</v>
      </c>
      <c r="F289">
        <v>0</v>
      </c>
      <c r="G289" t="str">
        <f>VLOOKUP(InputData[[#This Row],[PRODUCT ID]],MasterData[],2,0)</f>
        <v>Product44</v>
      </c>
      <c r="H289" t="str">
        <f>VLOOKUP(InputData[[#This Row],[PRODUCT ID]],MasterData[],3,0)</f>
        <v>Category05</v>
      </c>
      <c r="I289" t="str">
        <f>VLOOKUP(InputData[[#This Row],[PRODUCT ID]],MasterData[],4,0)</f>
        <v>Kg</v>
      </c>
      <c r="J289" s="2">
        <f>VLOOKUP(InputData[[#This Row],[PRODUCT ID]],MasterData[],5,0)</f>
        <v>76</v>
      </c>
      <c r="K289" s="2">
        <f>VLOOKUP(InputData[[#This Row],[PRODUCT ID]],MasterData[],6,0)</f>
        <v>82.08</v>
      </c>
      <c r="L289" s="2">
        <f>InputData[[#This Row],[BUYING PRIZE]]*InputData[[#This Row],[QUANTITY]]</f>
        <v>684</v>
      </c>
      <c r="M289" s="2">
        <f>InputData[[#This Row],[SELLING PRICE]]*InputData[[#This Row],[QUANTITY]]*(1-InputData[[#This Row],[DISCOUNT %]])</f>
        <v>738.72</v>
      </c>
      <c r="N289">
        <f>DAY(InputData[[#This Row],[DATE]])</f>
        <v>8</v>
      </c>
      <c r="O289" t="str">
        <f>TEXT(InputData[[#This Row],[DATE]],"mmm")</f>
        <v>Mar</v>
      </c>
      <c r="P289">
        <f>YEAR(InputData[[#This Row],[DATE]])</f>
        <v>2021</v>
      </c>
    </row>
    <row r="290" spans="1:16" x14ac:dyDescent="0.3">
      <c r="A290" s="1">
        <v>44276</v>
      </c>
      <c r="B290" t="s">
        <v>50</v>
      </c>
      <c r="C290">
        <v>13</v>
      </c>
      <c r="D290" t="s">
        <v>112</v>
      </c>
      <c r="E290" t="s">
        <v>112</v>
      </c>
      <c r="F290">
        <v>0</v>
      </c>
      <c r="G290" t="str">
        <f>VLOOKUP(InputData[[#This Row],[PRODUCT ID]],MasterData[],2,0)</f>
        <v>Product20</v>
      </c>
      <c r="H290" t="str">
        <f>VLOOKUP(InputData[[#This Row],[PRODUCT ID]],MasterData[],3,0)</f>
        <v>Category03</v>
      </c>
      <c r="I290" t="str">
        <f>VLOOKUP(InputData[[#This Row],[PRODUCT ID]],MasterData[],4,0)</f>
        <v>Lt</v>
      </c>
      <c r="J290" s="2">
        <f>VLOOKUP(InputData[[#This Row],[PRODUCT ID]],MasterData[],5,0)</f>
        <v>61</v>
      </c>
      <c r="K290" s="2">
        <f>VLOOKUP(InputData[[#This Row],[PRODUCT ID]],MasterData[],6,0)</f>
        <v>76.25</v>
      </c>
      <c r="L290" s="2">
        <f>InputData[[#This Row],[BUYING PRIZE]]*InputData[[#This Row],[QUANTITY]]</f>
        <v>793</v>
      </c>
      <c r="M290" s="2">
        <f>InputData[[#This Row],[SELLING PRICE]]*InputData[[#This Row],[QUANTITY]]*(1-InputData[[#This Row],[DISCOUNT %]])</f>
        <v>991.25</v>
      </c>
      <c r="N290">
        <f>DAY(InputData[[#This Row],[DATE]])</f>
        <v>21</v>
      </c>
      <c r="O290" t="str">
        <f>TEXT(InputData[[#This Row],[DATE]],"mmm")</f>
        <v>Mar</v>
      </c>
      <c r="P290">
        <f>YEAR(InputData[[#This Row],[DATE]])</f>
        <v>2021</v>
      </c>
    </row>
    <row r="291" spans="1:16" x14ac:dyDescent="0.3">
      <c r="A291" s="1">
        <v>44277</v>
      </c>
      <c r="B291" t="s">
        <v>10</v>
      </c>
      <c r="C291">
        <v>8</v>
      </c>
      <c r="D291" t="s">
        <v>112</v>
      </c>
      <c r="E291" t="s">
        <v>112</v>
      </c>
      <c r="F291">
        <v>0</v>
      </c>
      <c r="G291" t="str">
        <f>VLOOKUP(InputData[[#This Row],[PRODUCT ID]],MasterData[],2,0)</f>
        <v>Product02</v>
      </c>
      <c r="H291" t="str">
        <f>VLOOKUP(InputData[[#This Row],[PRODUCT ID]],MasterData[],3,0)</f>
        <v>Category01</v>
      </c>
      <c r="I291" t="str">
        <f>VLOOKUP(InputData[[#This Row],[PRODUCT ID]],MasterData[],4,0)</f>
        <v>Kg</v>
      </c>
      <c r="J291" s="2">
        <f>VLOOKUP(InputData[[#This Row],[PRODUCT ID]],MasterData[],5,0)</f>
        <v>105</v>
      </c>
      <c r="K291" s="2">
        <f>VLOOKUP(InputData[[#This Row],[PRODUCT ID]],MasterData[],6,0)</f>
        <v>142.80000000000001</v>
      </c>
      <c r="L291" s="2">
        <f>InputData[[#This Row],[BUYING PRIZE]]*InputData[[#This Row],[QUANTITY]]</f>
        <v>840</v>
      </c>
      <c r="M291" s="2">
        <f>InputData[[#This Row],[SELLING PRICE]]*InputData[[#This Row],[QUANTITY]]*(1-InputData[[#This Row],[DISCOUNT %]])</f>
        <v>1142.4000000000001</v>
      </c>
      <c r="N291">
        <f>DAY(InputData[[#This Row],[DATE]])</f>
        <v>22</v>
      </c>
      <c r="O291" t="str">
        <f>TEXT(InputData[[#This Row],[DATE]],"mmm")</f>
        <v>Mar</v>
      </c>
      <c r="P291">
        <f>YEAR(InputData[[#This Row],[DATE]])</f>
        <v>2021</v>
      </c>
    </row>
    <row r="292" spans="1:16" x14ac:dyDescent="0.3">
      <c r="A292" s="1">
        <v>44277</v>
      </c>
      <c r="B292" t="s">
        <v>34</v>
      </c>
      <c r="C292">
        <v>4</v>
      </c>
      <c r="D292" t="s">
        <v>112</v>
      </c>
      <c r="E292" t="s">
        <v>112</v>
      </c>
      <c r="F292">
        <v>0</v>
      </c>
      <c r="G292" t="str">
        <f>VLOOKUP(InputData[[#This Row],[PRODUCT ID]],MasterData[],2,0)</f>
        <v>Product12</v>
      </c>
      <c r="H292" t="str">
        <f>VLOOKUP(InputData[[#This Row],[PRODUCT ID]],MasterData[],3,0)</f>
        <v>Category02</v>
      </c>
      <c r="I292" t="str">
        <f>VLOOKUP(InputData[[#This Row],[PRODUCT ID]],MasterData[],4,0)</f>
        <v>Kg</v>
      </c>
      <c r="J292" s="2">
        <f>VLOOKUP(InputData[[#This Row],[PRODUCT ID]],MasterData[],5,0)</f>
        <v>73</v>
      </c>
      <c r="K292" s="2">
        <f>VLOOKUP(InputData[[#This Row],[PRODUCT ID]],MasterData[],6,0)</f>
        <v>94.17</v>
      </c>
      <c r="L292" s="2">
        <f>InputData[[#This Row],[BUYING PRIZE]]*InputData[[#This Row],[QUANTITY]]</f>
        <v>292</v>
      </c>
      <c r="M292" s="2">
        <f>InputData[[#This Row],[SELLING PRICE]]*InputData[[#This Row],[QUANTITY]]*(1-InputData[[#This Row],[DISCOUNT %]])</f>
        <v>376.68</v>
      </c>
      <c r="N292">
        <f>DAY(InputData[[#This Row],[DATE]])</f>
        <v>22</v>
      </c>
      <c r="O292" t="str">
        <f>TEXT(InputData[[#This Row],[DATE]],"mmm")</f>
        <v>Mar</v>
      </c>
      <c r="P292">
        <f>YEAR(InputData[[#This Row],[DATE]])</f>
        <v>2021</v>
      </c>
    </row>
    <row r="293" spans="1:16" x14ac:dyDescent="0.3">
      <c r="A293" s="1">
        <v>44291</v>
      </c>
      <c r="B293" t="s">
        <v>74</v>
      </c>
      <c r="C293">
        <v>15</v>
      </c>
      <c r="D293" t="s">
        <v>112</v>
      </c>
      <c r="E293" t="s">
        <v>112</v>
      </c>
      <c r="F293">
        <v>0</v>
      </c>
      <c r="G293" t="str">
        <f>VLOOKUP(InputData[[#This Row],[PRODUCT ID]],MasterData[],2,0)</f>
        <v>Product31</v>
      </c>
      <c r="H293" t="str">
        <f>VLOOKUP(InputData[[#This Row],[PRODUCT ID]],MasterData[],3,0)</f>
        <v>Category04</v>
      </c>
      <c r="I293" t="str">
        <f>VLOOKUP(InputData[[#This Row],[PRODUCT ID]],MasterData[],4,0)</f>
        <v>Kg</v>
      </c>
      <c r="J293" s="2">
        <f>VLOOKUP(InputData[[#This Row],[PRODUCT ID]],MasterData[],5,0)</f>
        <v>93</v>
      </c>
      <c r="K293" s="2">
        <f>VLOOKUP(InputData[[#This Row],[PRODUCT ID]],MasterData[],6,0)</f>
        <v>104.16</v>
      </c>
      <c r="L293" s="2">
        <f>InputData[[#This Row],[BUYING PRIZE]]*InputData[[#This Row],[QUANTITY]]</f>
        <v>1395</v>
      </c>
      <c r="M293" s="2">
        <f>InputData[[#This Row],[SELLING PRICE]]*InputData[[#This Row],[QUANTITY]]*(1-InputData[[#This Row],[DISCOUNT %]])</f>
        <v>1562.3999999999999</v>
      </c>
      <c r="N293">
        <f>DAY(InputData[[#This Row],[DATE]])</f>
        <v>5</v>
      </c>
      <c r="O293" t="str">
        <f>TEXT(InputData[[#This Row],[DATE]],"mmm")</f>
        <v>Apr</v>
      </c>
      <c r="P293">
        <f>YEAR(InputData[[#This Row],[DATE]])</f>
        <v>2021</v>
      </c>
    </row>
    <row r="294" spans="1:16" x14ac:dyDescent="0.3">
      <c r="A294" s="1">
        <v>44295</v>
      </c>
      <c r="B294" t="s">
        <v>17</v>
      </c>
      <c r="C294">
        <v>3</v>
      </c>
      <c r="D294" t="s">
        <v>112</v>
      </c>
      <c r="E294" t="s">
        <v>112</v>
      </c>
      <c r="F294">
        <v>0</v>
      </c>
      <c r="G294" t="str">
        <f>VLOOKUP(InputData[[#This Row],[PRODUCT ID]],MasterData[],2,0)</f>
        <v>Product05</v>
      </c>
      <c r="H294" t="str">
        <f>VLOOKUP(InputData[[#This Row],[PRODUCT ID]],MasterData[],3,0)</f>
        <v>Category01</v>
      </c>
      <c r="I294" t="str">
        <f>VLOOKUP(InputData[[#This Row],[PRODUCT ID]],MasterData[],4,0)</f>
        <v>Ft</v>
      </c>
      <c r="J294" s="2">
        <f>VLOOKUP(InputData[[#This Row],[PRODUCT ID]],MasterData[],5,0)</f>
        <v>133</v>
      </c>
      <c r="K294" s="2">
        <f>VLOOKUP(InputData[[#This Row],[PRODUCT ID]],MasterData[],6,0)</f>
        <v>155.61000000000001</v>
      </c>
      <c r="L294" s="2">
        <f>InputData[[#This Row],[BUYING PRIZE]]*InputData[[#This Row],[QUANTITY]]</f>
        <v>399</v>
      </c>
      <c r="M294" s="2">
        <f>InputData[[#This Row],[SELLING PRICE]]*InputData[[#This Row],[QUANTITY]]*(1-InputData[[#This Row],[DISCOUNT %]])</f>
        <v>466.83000000000004</v>
      </c>
      <c r="N294">
        <f>DAY(InputData[[#This Row],[DATE]])</f>
        <v>9</v>
      </c>
      <c r="O294" t="str">
        <f>TEXT(InputData[[#This Row],[DATE]],"mmm")</f>
        <v>Apr</v>
      </c>
      <c r="P294">
        <f>YEAR(InputData[[#This Row],[DATE]])</f>
        <v>2021</v>
      </c>
    </row>
    <row r="295" spans="1:16" x14ac:dyDescent="0.3">
      <c r="A295" s="1">
        <v>44310</v>
      </c>
      <c r="B295" t="s">
        <v>72</v>
      </c>
      <c r="C295">
        <v>2</v>
      </c>
      <c r="D295" t="s">
        <v>112</v>
      </c>
      <c r="E295" t="s">
        <v>112</v>
      </c>
      <c r="F295">
        <v>0</v>
      </c>
      <c r="G295" t="str">
        <f>VLOOKUP(InputData[[#This Row],[PRODUCT ID]],MasterData[],2,0)</f>
        <v>Product30</v>
      </c>
      <c r="H295" t="str">
        <f>VLOOKUP(InputData[[#This Row],[PRODUCT ID]],MasterData[],3,0)</f>
        <v>Category04</v>
      </c>
      <c r="I295" t="str">
        <f>VLOOKUP(InputData[[#This Row],[PRODUCT ID]],MasterData[],4,0)</f>
        <v>Ft</v>
      </c>
      <c r="J295" s="2">
        <f>VLOOKUP(InputData[[#This Row],[PRODUCT ID]],MasterData[],5,0)</f>
        <v>148</v>
      </c>
      <c r="K295" s="2">
        <f>VLOOKUP(InputData[[#This Row],[PRODUCT ID]],MasterData[],6,0)</f>
        <v>201.28</v>
      </c>
      <c r="L295" s="2">
        <f>InputData[[#This Row],[BUYING PRIZE]]*InputData[[#This Row],[QUANTITY]]</f>
        <v>296</v>
      </c>
      <c r="M295" s="2">
        <f>InputData[[#This Row],[SELLING PRICE]]*InputData[[#This Row],[QUANTITY]]*(1-InputData[[#This Row],[DISCOUNT %]])</f>
        <v>402.56</v>
      </c>
      <c r="N295">
        <f>DAY(InputData[[#This Row],[DATE]])</f>
        <v>24</v>
      </c>
      <c r="O295" t="str">
        <f>TEXT(InputData[[#This Row],[DATE]],"mmm")</f>
        <v>Apr</v>
      </c>
      <c r="P295">
        <f>YEAR(InputData[[#This Row],[DATE]])</f>
        <v>2021</v>
      </c>
    </row>
    <row r="296" spans="1:16" x14ac:dyDescent="0.3">
      <c r="A296" s="1">
        <v>44319</v>
      </c>
      <c r="B296" t="s">
        <v>80</v>
      </c>
      <c r="C296">
        <v>3</v>
      </c>
      <c r="D296" t="s">
        <v>112</v>
      </c>
      <c r="E296" t="s">
        <v>112</v>
      </c>
      <c r="F296">
        <v>0</v>
      </c>
      <c r="G296" t="str">
        <f>VLOOKUP(InputData[[#This Row],[PRODUCT ID]],MasterData[],2,0)</f>
        <v>Product34</v>
      </c>
      <c r="H296" t="str">
        <f>VLOOKUP(InputData[[#This Row],[PRODUCT ID]],MasterData[],3,0)</f>
        <v>Category04</v>
      </c>
      <c r="I296" t="str">
        <f>VLOOKUP(InputData[[#This Row],[PRODUCT ID]],MasterData[],4,0)</f>
        <v>Lt</v>
      </c>
      <c r="J296" s="2">
        <f>VLOOKUP(InputData[[#This Row],[PRODUCT ID]],MasterData[],5,0)</f>
        <v>55</v>
      </c>
      <c r="K296" s="2">
        <f>VLOOKUP(InputData[[#This Row],[PRODUCT ID]],MasterData[],6,0)</f>
        <v>58.3</v>
      </c>
      <c r="L296" s="2">
        <f>InputData[[#This Row],[BUYING PRIZE]]*InputData[[#This Row],[QUANTITY]]</f>
        <v>165</v>
      </c>
      <c r="M296" s="2">
        <f>InputData[[#This Row],[SELLING PRICE]]*InputData[[#This Row],[QUANTITY]]*(1-InputData[[#This Row],[DISCOUNT %]])</f>
        <v>174.89999999999998</v>
      </c>
      <c r="N296">
        <f>DAY(InputData[[#This Row],[DATE]])</f>
        <v>3</v>
      </c>
      <c r="O296" t="str">
        <f>TEXT(InputData[[#This Row],[DATE]],"mmm")</f>
        <v>May</v>
      </c>
      <c r="P296">
        <f>YEAR(InputData[[#This Row],[DATE]])</f>
        <v>2021</v>
      </c>
    </row>
    <row r="297" spans="1:16" x14ac:dyDescent="0.3">
      <c r="A297" s="1">
        <v>44320</v>
      </c>
      <c r="B297" t="s">
        <v>40</v>
      </c>
      <c r="C297">
        <v>13</v>
      </c>
      <c r="D297" t="s">
        <v>112</v>
      </c>
      <c r="E297" t="s">
        <v>112</v>
      </c>
      <c r="F297">
        <v>0</v>
      </c>
      <c r="G297" t="str">
        <f>VLOOKUP(InputData[[#This Row],[PRODUCT ID]],MasterData[],2,0)</f>
        <v>Product15</v>
      </c>
      <c r="H297" t="str">
        <f>VLOOKUP(InputData[[#This Row],[PRODUCT ID]],MasterData[],3,0)</f>
        <v>Category02</v>
      </c>
      <c r="I297" t="str">
        <f>VLOOKUP(InputData[[#This Row],[PRODUCT ID]],MasterData[],4,0)</f>
        <v>No.</v>
      </c>
      <c r="J297" s="2">
        <f>VLOOKUP(InputData[[#This Row],[PRODUCT ID]],MasterData[],5,0)</f>
        <v>12</v>
      </c>
      <c r="K297" s="2">
        <f>VLOOKUP(InputData[[#This Row],[PRODUCT ID]],MasterData[],6,0)</f>
        <v>15.719999999999999</v>
      </c>
      <c r="L297" s="2">
        <f>InputData[[#This Row],[BUYING PRIZE]]*InputData[[#This Row],[QUANTITY]]</f>
        <v>156</v>
      </c>
      <c r="M297" s="2">
        <f>InputData[[#This Row],[SELLING PRICE]]*InputData[[#This Row],[QUANTITY]]*(1-InputData[[#This Row],[DISCOUNT %]])</f>
        <v>204.35999999999999</v>
      </c>
      <c r="N297">
        <f>DAY(InputData[[#This Row],[DATE]])</f>
        <v>4</v>
      </c>
      <c r="O297" t="str">
        <f>TEXT(InputData[[#This Row],[DATE]],"mmm")</f>
        <v>May</v>
      </c>
      <c r="P297">
        <f>YEAR(InputData[[#This Row],[DATE]])</f>
        <v>2021</v>
      </c>
    </row>
    <row r="298" spans="1:16" x14ac:dyDescent="0.3">
      <c r="A298" s="1">
        <v>44322</v>
      </c>
      <c r="B298" t="s">
        <v>26</v>
      </c>
      <c r="C298">
        <v>6</v>
      </c>
      <c r="D298" t="s">
        <v>112</v>
      </c>
      <c r="E298" t="s">
        <v>112</v>
      </c>
      <c r="F298">
        <v>0</v>
      </c>
      <c r="G298" t="str">
        <f>VLOOKUP(InputData[[#This Row],[PRODUCT ID]],MasterData[],2,0)</f>
        <v>Product09</v>
      </c>
      <c r="H298" t="str">
        <f>VLOOKUP(InputData[[#This Row],[PRODUCT ID]],MasterData[],3,0)</f>
        <v>Category01</v>
      </c>
      <c r="I298" t="str">
        <f>VLOOKUP(InputData[[#This Row],[PRODUCT ID]],MasterData[],4,0)</f>
        <v>No.</v>
      </c>
      <c r="J298" s="2">
        <f>VLOOKUP(InputData[[#This Row],[PRODUCT ID]],MasterData[],5,0)</f>
        <v>6</v>
      </c>
      <c r="K298" s="2">
        <f>VLOOKUP(InputData[[#This Row],[PRODUCT ID]],MasterData[],6,0)</f>
        <v>7.8599999999999994</v>
      </c>
      <c r="L298" s="2">
        <f>InputData[[#This Row],[BUYING PRIZE]]*InputData[[#This Row],[QUANTITY]]</f>
        <v>36</v>
      </c>
      <c r="M298" s="2">
        <f>InputData[[#This Row],[SELLING PRICE]]*InputData[[#This Row],[QUANTITY]]*(1-InputData[[#This Row],[DISCOUNT %]])</f>
        <v>47.16</v>
      </c>
      <c r="N298">
        <f>DAY(InputData[[#This Row],[DATE]])</f>
        <v>6</v>
      </c>
      <c r="O298" t="str">
        <f>TEXT(InputData[[#This Row],[DATE]],"mmm")</f>
        <v>May</v>
      </c>
      <c r="P298">
        <f>YEAR(InputData[[#This Row],[DATE]])</f>
        <v>2021</v>
      </c>
    </row>
    <row r="299" spans="1:16" x14ac:dyDescent="0.3">
      <c r="A299" s="1">
        <v>44325</v>
      </c>
      <c r="B299" t="s">
        <v>42</v>
      </c>
      <c r="C299">
        <v>6</v>
      </c>
      <c r="D299" t="s">
        <v>112</v>
      </c>
      <c r="E299" t="s">
        <v>112</v>
      </c>
      <c r="F299">
        <v>0</v>
      </c>
      <c r="G299" t="str">
        <f>VLOOKUP(InputData[[#This Row],[PRODUCT ID]],MasterData[],2,0)</f>
        <v>Product16</v>
      </c>
      <c r="H299" t="str">
        <f>VLOOKUP(InputData[[#This Row],[PRODUCT ID]],MasterData[],3,0)</f>
        <v>Category02</v>
      </c>
      <c r="I299" t="str">
        <f>VLOOKUP(InputData[[#This Row],[PRODUCT ID]],MasterData[],4,0)</f>
        <v>No.</v>
      </c>
      <c r="J299" s="2">
        <f>VLOOKUP(InputData[[#This Row],[PRODUCT ID]],MasterData[],5,0)</f>
        <v>13</v>
      </c>
      <c r="K299" s="2">
        <f>VLOOKUP(InputData[[#This Row],[PRODUCT ID]],MasterData[],6,0)</f>
        <v>16.64</v>
      </c>
      <c r="L299" s="2">
        <f>InputData[[#This Row],[BUYING PRIZE]]*InputData[[#This Row],[QUANTITY]]</f>
        <v>78</v>
      </c>
      <c r="M299" s="2">
        <f>InputData[[#This Row],[SELLING PRICE]]*InputData[[#This Row],[QUANTITY]]*(1-InputData[[#This Row],[DISCOUNT %]])</f>
        <v>99.84</v>
      </c>
      <c r="N299">
        <f>DAY(InputData[[#This Row],[DATE]])</f>
        <v>9</v>
      </c>
      <c r="O299" t="str">
        <f>TEXT(InputData[[#This Row],[DATE]],"mmm")</f>
        <v>May</v>
      </c>
      <c r="P299">
        <f>YEAR(InputData[[#This Row],[DATE]])</f>
        <v>2021</v>
      </c>
    </row>
    <row r="300" spans="1:16" x14ac:dyDescent="0.3">
      <c r="A300" s="1">
        <v>44346</v>
      </c>
      <c r="B300" t="s">
        <v>57</v>
      </c>
      <c r="C300">
        <v>13</v>
      </c>
      <c r="D300" t="s">
        <v>112</v>
      </c>
      <c r="E300" t="s">
        <v>112</v>
      </c>
      <c r="F300">
        <v>0</v>
      </c>
      <c r="G300" t="str">
        <f>VLOOKUP(InputData[[#This Row],[PRODUCT ID]],MasterData[],2,0)</f>
        <v>Product23</v>
      </c>
      <c r="H300" t="str">
        <f>VLOOKUP(InputData[[#This Row],[PRODUCT ID]],MasterData[],3,0)</f>
        <v>Category03</v>
      </c>
      <c r="I300" t="str">
        <f>VLOOKUP(InputData[[#This Row],[PRODUCT ID]],MasterData[],4,0)</f>
        <v>Ft</v>
      </c>
      <c r="J300" s="2">
        <f>VLOOKUP(InputData[[#This Row],[PRODUCT ID]],MasterData[],5,0)</f>
        <v>141</v>
      </c>
      <c r="K300" s="2">
        <f>VLOOKUP(InputData[[#This Row],[PRODUCT ID]],MasterData[],6,0)</f>
        <v>149.46</v>
      </c>
      <c r="L300" s="2">
        <f>InputData[[#This Row],[BUYING PRIZE]]*InputData[[#This Row],[QUANTITY]]</f>
        <v>1833</v>
      </c>
      <c r="M300" s="2">
        <f>InputData[[#This Row],[SELLING PRICE]]*InputData[[#This Row],[QUANTITY]]*(1-InputData[[#This Row],[DISCOUNT %]])</f>
        <v>1942.98</v>
      </c>
      <c r="N300">
        <f>DAY(InputData[[#This Row],[DATE]])</f>
        <v>30</v>
      </c>
      <c r="O300" t="str">
        <f>TEXT(InputData[[#This Row],[DATE]],"mmm")</f>
        <v>May</v>
      </c>
      <c r="P300">
        <f>YEAR(InputData[[#This Row],[DATE]])</f>
        <v>2021</v>
      </c>
    </row>
    <row r="301" spans="1:16" x14ac:dyDescent="0.3">
      <c r="A301" s="1">
        <v>44373</v>
      </c>
      <c r="B301" t="s">
        <v>26</v>
      </c>
      <c r="C301">
        <v>7</v>
      </c>
      <c r="D301" t="s">
        <v>112</v>
      </c>
      <c r="E301" t="s">
        <v>112</v>
      </c>
      <c r="F301">
        <v>0</v>
      </c>
      <c r="G301" t="str">
        <f>VLOOKUP(InputData[[#This Row],[PRODUCT ID]],MasterData[],2,0)</f>
        <v>Product09</v>
      </c>
      <c r="H301" t="str">
        <f>VLOOKUP(InputData[[#This Row],[PRODUCT ID]],MasterData[],3,0)</f>
        <v>Category01</v>
      </c>
      <c r="I301" t="str">
        <f>VLOOKUP(InputData[[#This Row],[PRODUCT ID]],MasterData[],4,0)</f>
        <v>No.</v>
      </c>
      <c r="J301" s="2">
        <f>VLOOKUP(InputData[[#This Row],[PRODUCT ID]],MasterData[],5,0)</f>
        <v>6</v>
      </c>
      <c r="K301" s="2">
        <f>VLOOKUP(InputData[[#This Row],[PRODUCT ID]],MasterData[],6,0)</f>
        <v>7.8599999999999994</v>
      </c>
      <c r="L301" s="2">
        <f>InputData[[#This Row],[BUYING PRIZE]]*InputData[[#This Row],[QUANTITY]]</f>
        <v>42</v>
      </c>
      <c r="M301" s="2">
        <f>InputData[[#This Row],[SELLING PRICE]]*InputData[[#This Row],[QUANTITY]]*(1-InputData[[#This Row],[DISCOUNT %]])</f>
        <v>55.019999999999996</v>
      </c>
      <c r="N301">
        <f>DAY(InputData[[#This Row],[DATE]])</f>
        <v>26</v>
      </c>
      <c r="O301" t="str">
        <f>TEXT(InputData[[#This Row],[DATE]],"mmm")</f>
        <v>Jun</v>
      </c>
      <c r="P301">
        <f>YEAR(InputData[[#This Row],[DATE]])</f>
        <v>2021</v>
      </c>
    </row>
    <row r="302" spans="1:16" x14ac:dyDescent="0.3">
      <c r="A302" s="1">
        <v>44375</v>
      </c>
      <c r="B302" t="s">
        <v>82</v>
      </c>
      <c r="C302">
        <v>7</v>
      </c>
      <c r="D302" t="s">
        <v>112</v>
      </c>
      <c r="E302" t="s">
        <v>112</v>
      </c>
      <c r="F302">
        <v>0</v>
      </c>
      <c r="G302" t="str">
        <f>VLOOKUP(InputData[[#This Row],[PRODUCT ID]],MasterData[],2,0)</f>
        <v>Product35</v>
      </c>
      <c r="H302" t="str">
        <f>VLOOKUP(InputData[[#This Row],[PRODUCT ID]],MasterData[],3,0)</f>
        <v>Category04</v>
      </c>
      <c r="I302" t="str">
        <f>VLOOKUP(InputData[[#This Row],[PRODUCT ID]],MasterData[],4,0)</f>
        <v>No.</v>
      </c>
      <c r="J302" s="2">
        <f>VLOOKUP(InputData[[#This Row],[PRODUCT ID]],MasterData[],5,0)</f>
        <v>5</v>
      </c>
      <c r="K302" s="2">
        <f>VLOOKUP(InputData[[#This Row],[PRODUCT ID]],MasterData[],6,0)</f>
        <v>6.7</v>
      </c>
      <c r="L302" s="2">
        <f>InputData[[#This Row],[BUYING PRIZE]]*InputData[[#This Row],[QUANTITY]]</f>
        <v>35</v>
      </c>
      <c r="M302" s="2">
        <f>InputData[[#This Row],[SELLING PRICE]]*InputData[[#This Row],[QUANTITY]]*(1-InputData[[#This Row],[DISCOUNT %]])</f>
        <v>46.9</v>
      </c>
      <c r="N302">
        <f>DAY(InputData[[#This Row],[DATE]])</f>
        <v>28</v>
      </c>
      <c r="O302" t="str">
        <f>TEXT(InputData[[#This Row],[DATE]],"mmm")</f>
        <v>Jun</v>
      </c>
      <c r="P302">
        <f>YEAR(InputData[[#This Row],[DATE]])</f>
        <v>2021</v>
      </c>
    </row>
    <row r="303" spans="1:16" x14ac:dyDescent="0.3">
      <c r="A303" s="1">
        <v>44395</v>
      </c>
      <c r="B303" t="s">
        <v>66</v>
      </c>
      <c r="C303">
        <v>14</v>
      </c>
      <c r="D303" t="s">
        <v>112</v>
      </c>
      <c r="E303" t="s">
        <v>112</v>
      </c>
      <c r="F303">
        <v>0</v>
      </c>
      <c r="G303" t="str">
        <f>VLOOKUP(InputData[[#This Row],[PRODUCT ID]],MasterData[],2,0)</f>
        <v>Product27</v>
      </c>
      <c r="H303" t="str">
        <f>VLOOKUP(InputData[[#This Row],[PRODUCT ID]],MasterData[],3,0)</f>
        <v>Category04</v>
      </c>
      <c r="I303" t="str">
        <f>VLOOKUP(InputData[[#This Row],[PRODUCT ID]],MasterData[],4,0)</f>
        <v>Lt</v>
      </c>
      <c r="J303" s="2">
        <f>VLOOKUP(InputData[[#This Row],[PRODUCT ID]],MasterData[],5,0)</f>
        <v>48</v>
      </c>
      <c r="K303" s="2">
        <f>VLOOKUP(InputData[[#This Row],[PRODUCT ID]],MasterData[],6,0)</f>
        <v>57.120000000000005</v>
      </c>
      <c r="L303" s="2">
        <f>InputData[[#This Row],[BUYING PRIZE]]*InputData[[#This Row],[QUANTITY]]</f>
        <v>672</v>
      </c>
      <c r="M303" s="2">
        <f>InputData[[#This Row],[SELLING PRICE]]*InputData[[#This Row],[QUANTITY]]*(1-InputData[[#This Row],[DISCOUNT %]])</f>
        <v>799.68000000000006</v>
      </c>
      <c r="N303">
        <f>DAY(InputData[[#This Row],[DATE]])</f>
        <v>18</v>
      </c>
      <c r="O303" t="str">
        <f>TEXT(InputData[[#This Row],[DATE]],"mmm")</f>
        <v>Jul</v>
      </c>
      <c r="P303">
        <f>YEAR(InputData[[#This Row],[DATE]])</f>
        <v>2021</v>
      </c>
    </row>
    <row r="304" spans="1:16" x14ac:dyDescent="0.3">
      <c r="A304" s="1">
        <v>44397</v>
      </c>
      <c r="B304" t="s">
        <v>89</v>
      </c>
      <c r="C304">
        <v>11</v>
      </c>
      <c r="D304" t="s">
        <v>112</v>
      </c>
      <c r="E304" t="s">
        <v>112</v>
      </c>
      <c r="F304">
        <v>0</v>
      </c>
      <c r="G304" t="str">
        <f>VLOOKUP(InputData[[#This Row],[PRODUCT ID]],MasterData[],2,0)</f>
        <v>Product38</v>
      </c>
      <c r="H304" t="str">
        <f>VLOOKUP(InputData[[#This Row],[PRODUCT ID]],MasterData[],3,0)</f>
        <v>Category05</v>
      </c>
      <c r="I304" t="str">
        <f>VLOOKUP(InputData[[#This Row],[PRODUCT ID]],MasterData[],4,0)</f>
        <v>Kg</v>
      </c>
      <c r="J304" s="2">
        <f>VLOOKUP(InputData[[#This Row],[PRODUCT ID]],MasterData[],5,0)</f>
        <v>72</v>
      </c>
      <c r="K304" s="2">
        <f>VLOOKUP(InputData[[#This Row],[PRODUCT ID]],MasterData[],6,0)</f>
        <v>79.92</v>
      </c>
      <c r="L304" s="2">
        <f>InputData[[#This Row],[BUYING PRIZE]]*InputData[[#This Row],[QUANTITY]]</f>
        <v>792</v>
      </c>
      <c r="M304" s="2">
        <f>InputData[[#This Row],[SELLING PRICE]]*InputData[[#This Row],[QUANTITY]]*(1-InputData[[#This Row],[DISCOUNT %]])</f>
        <v>879.12</v>
      </c>
      <c r="N304">
        <f>DAY(InputData[[#This Row],[DATE]])</f>
        <v>20</v>
      </c>
      <c r="O304" t="str">
        <f>TEXT(InputData[[#This Row],[DATE]],"mmm")</f>
        <v>Jul</v>
      </c>
      <c r="P304">
        <f>YEAR(InputData[[#This Row],[DATE]])</f>
        <v>2021</v>
      </c>
    </row>
    <row r="305" spans="1:16" x14ac:dyDescent="0.3">
      <c r="A305" s="1">
        <v>44411</v>
      </c>
      <c r="B305" t="s">
        <v>55</v>
      </c>
      <c r="C305">
        <v>13</v>
      </c>
      <c r="D305" t="s">
        <v>112</v>
      </c>
      <c r="E305" t="s">
        <v>112</v>
      </c>
      <c r="F305">
        <v>0</v>
      </c>
      <c r="G305" t="str">
        <f>VLOOKUP(InputData[[#This Row],[PRODUCT ID]],MasterData[],2,0)</f>
        <v>Product22</v>
      </c>
      <c r="H305" t="str">
        <f>VLOOKUP(InputData[[#This Row],[PRODUCT ID]],MasterData[],3,0)</f>
        <v>Category03</v>
      </c>
      <c r="I305" t="str">
        <f>VLOOKUP(InputData[[#This Row],[PRODUCT ID]],MasterData[],4,0)</f>
        <v>Ft</v>
      </c>
      <c r="J305" s="2">
        <f>VLOOKUP(InputData[[#This Row],[PRODUCT ID]],MasterData[],5,0)</f>
        <v>121</v>
      </c>
      <c r="K305" s="2">
        <f>VLOOKUP(InputData[[#This Row],[PRODUCT ID]],MasterData[],6,0)</f>
        <v>141.57</v>
      </c>
      <c r="L305" s="2">
        <f>InputData[[#This Row],[BUYING PRIZE]]*InputData[[#This Row],[QUANTITY]]</f>
        <v>1573</v>
      </c>
      <c r="M305" s="2">
        <f>InputData[[#This Row],[SELLING PRICE]]*InputData[[#This Row],[QUANTITY]]*(1-InputData[[#This Row],[DISCOUNT %]])</f>
        <v>1840.4099999999999</v>
      </c>
      <c r="N305">
        <f>DAY(InputData[[#This Row],[DATE]])</f>
        <v>3</v>
      </c>
      <c r="O305" t="str">
        <f>TEXT(InputData[[#This Row],[DATE]],"mmm")</f>
        <v>Aug</v>
      </c>
      <c r="P305">
        <f>YEAR(InputData[[#This Row],[DATE]])</f>
        <v>2021</v>
      </c>
    </row>
    <row r="306" spans="1:16" x14ac:dyDescent="0.3">
      <c r="A306" s="1">
        <v>44411</v>
      </c>
      <c r="B306" t="s">
        <v>80</v>
      </c>
      <c r="C306">
        <v>12</v>
      </c>
      <c r="D306" t="s">
        <v>112</v>
      </c>
      <c r="E306" t="s">
        <v>112</v>
      </c>
      <c r="F306">
        <v>0</v>
      </c>
      <c r="G306" t="str">
        <f>VLOOKUP(InputData[[#This Row],[PRODUCT ID]],MasterData[],2,0)</f>
        <v>Product34</v>
      </c>
      <c r="H306" t="str">
        <f>VLOOKUP(InputData[[#This Row],[PRODUCT ID]],MasterData[],3,0)</f>
        <v>Category04</v>
      </c>
      <c r="I306" t="str">
        <f>VLOOKUP(InputData[[#This Row],[PRODUCT ID]],MasterData[],4,0)</f>
        <v>Lt</v>
      </c>
      <c r="J306" s="2">
        <f>VLOOKUP(InputData[[#This Row],[PRODUCT ID]],MasterData[],5,0)</f>
        <v>55</v>
      </c>
      <c r="K306" s="2">
        <f>VLOOKUP(InputData[[#This Row],[PRODUCT ID]],MasterData[],6,0)</f>
        <v>58.3</v>
      </c>
      <c r="L306" s="2">
        <f>InputData[[#This Row],[BUYING PRIZE]]*InputData[[#This Row],[QUANTITY]]</f>
        <v>660</v>
      </c>
      <c r="M306" s="2">
        <f>InputData[[#This Row],[SELLING PRICE]]*InputData[[#This Row],[QUANTITY]]*(1-InputData[[#This Row],[DISCOUNT %]])</f>
        <v>699.59999999999991</v>
      </c>
      <c r="N306">
        <f>DAY(InputData[[#This Row],[DATE]])</f>
        <v>3</v>
      </c>
      <c r="O306" t="str">
        <f>TEXT(InputData[[#This Row],[DATE]],"mmm")</f>
        <v>Aug</v>
      </c>
      <c r="P306">
        <f>YEAR(InputData[[#This Row],[DATE]])</f>
        <v>2021</v>
      </c>
    </row>
    <row r="307" spans="1:16" x14ac:dyDescent="0.3">
      <c r="A307" s="1">
        <v>44424</v>
      </c>
      <c r="B307" t="s">
        <v>12</v>
      </c>
      <c r="C307">
        <v>3</v>
      </c>
      <c r="D307" t="s">
        <v>112</v>
      </c>
      <c r="E307" t="s">
        <v>112</v>
      </c>
      <c r="F307">
        <v>0</v>
      </c>
      <c r="G307" t="str">
        <f>VLOOKUP(InputData[[#This Row],[PRODUCT ID]],MasterData[],2,0)</f>
        <v>Product03</v>
      </c>
      <c r="H307" t="str">
        <f>VLOOKUP(InputData[[#This Row],[PRODUCT ID]],MasterData[],3,0)</f>
        <v>Category01</v>
      </c>
      <c r="I307" t="str">
        <f>VLOOKUP(InputData[[#This Row],[PRODUCT ID]],MasterData[],4,0)</f>
        <v>Kg</v>
      </c>
      <c r="J307" s="2">
        <f>VLOOKUP(InputData[[#This Row],[PRODUCT ID]],MasterData[],5,0)</f>
        <v>71</v>
      </c>
      <c r="K307" s="2">
        <f>VLOOKUP(InputData[[#This Row],[PRODUCT ID]],MasterData[],6,0)</f>
        <v>80.94</v>
      </c>
      <c r="L307" s="2">
        <f>InputData[[#This Row],[BUYING PRIZE]]*InputData[[#This Row],[QUANTITY]]</f>
        <v>213</v>
      </c>
      <c r="M307" s="2">
        <f>InputData[[#This Row],[SELLING PRICE]]*InputData[[#This Row],[QUANTITY]]*(1-InputData[[#This Row],[DISCOUNT %]])</f>
        <v>242.82</v>
      </c>
      <c r="N307">
        <f>DAY(InputData[[#This Row],[DATE]])</f>
        <v>16</v>
      </c>
      <c r="O307" t="str">
        <f>TEXT(InputData[[#This Row],[DATE]],"mmm")</f>
        <v>Aug</v>
      </c>
      <c r="P307">
        <f>YEAR(InputData[[#This Row],[DATE]])</f>
        <v>2021</v>
      </c>
    </row>
    <row r="308" spans="1:16" x14ac:dyDescent="0.3">
      <c r="A308" s="1">
        <v>44440</v>
      </c>
      <c r="B308" t="s">
        <v>12</v>
      </c>
      <c r="C308">
        <v>14</v>
      </c>
      <c r="D308" t="s">
        <v>112</v>
      </c>
      <c r="E308" t="s">
        <v>112</v>
      </c>
      <c r="F308">
        <v>0</v>
      </c>
      <c r="G308" t="str">
        <f>VLOOKUP(InputData[[#This Row],[PRODUCT ID]],MasterData[],2,0)</f>
        <v>Product03</v>
      </c>
      <c r="H308" t="str">
        <f>VLOOKUP(InputData[[#This Row],[PRODUCT ID]],MasterData[],3,0)</f>
        <v>Category01</v>
      </c>
      <c r="I308" t="str">
        <f>VLOOKUP(InputData[[#This Row],[PRODUCT ID]],MasterData[],4,0)</f>
        <v>Kg</v>
      </c>
      <c r="J308" s="2">
        <f>VLOOKUP(InputData[[#This Row],[PRODUCT ID]],MasterData[],5,0)</f>
        <v>71</v>
      </c>
      <c r="K308" s="2">
        <f>VLOOKUP(InputData[[#This Row],[PRODUCT ID]],MasterData[],6,0)</f>
        <v>80.94</v>
      </c>
      <c r="L308" s="2">
        <f>InputData[[#This Row],[BUYING PRIZE]]*InputData[[#This Row],[QUANTITY]]</f>
        <v>994</v>
      </c>
      <c r="M308" s="2">
        <f>InputData[[#This Row],[SELLING PRICE]]*InputData[[#This Row],[QUANTITY]]*(1-InputData[[#This Row],[DISCOUNT %]])</f>
        <v>1133.1599999999999</v>
      </c>
      <c r="N308">
        <f>DAY(InputData[[#This Row],[DATE]])</f>
        <v>1</v>
      </c>
      <c r="O308" t="str">
        <f>TEXT(InputData[[#This Row],[DATE]],"mmm")</f>
        <v>Sep</v>
      </c>
      <c r="P308">
        <f>YEAR(InputData[[#This Row],[DATE]])</f>
        <v>2021</v>
      </c>
    </row>
    <row r="309" spans="1:16" x14ac:dyDescent="0.3">
      <c r="A309" s="1">
        <v>44462</v>
      </c>
      <c r="B309" t="s">
        <v>53</v>
      </c>
      <c r="C309">
        <v>7</v>
      </c>
      <c r="D309" t="s">
        <v>112</v>
      </c>
      <c r="E309" t="s">
        <v>112</v>
      </c>
      <c r="F309">
        <v>0</v>
      </c>
      <c r="G309" t="str">
        <f>VLOOKUP(InputData[[#This Row],[PRODUCT ID]],MasterData[],2,0)</f>
        <v>Product21</v>
      </c>
      <c r="H309" t="str">
        <f>VLOOKUP(InputData[[#This Row],[PRODUCT ID]],MasterData[],3,0)</f>
        <v>Category03</v>
      </c>
      <c r="I309" t="str">
        <f>VLOOKUP(InputData[[#This Row],[PRODUCT ID]],MasterData[],4,0)</f>
        <v>Ft</v>
      </c>
      <c r="J309" s="2">
        <f>VLOOKUP(InputData[[#This Row],[PRODUCT ID]],MasterData[],5,0)</f>
        <v>126</v>
      </c>
      <c r="K309" s="2">
        <f>VLOOKUP(InputData[[#This Row],[PRODUCT ID]],MasterData[],6,0)</f>
        <v>162.54</v>
      </c>
      <c r="L309" s="2">
        <f>InputData[[#This Row],[BUYING PRIZE]]*InputData[[#This Row],[QUANTITY]]</f>
        <v>882</v>
      </c>
      <c r="M309" s="2">
        <f>InputData[[#This Row],[SELLING PRICE]]*InputData[[#This Row],[QUANTITY]]*(1-InputData[[#This Row],[DISCOUNT %]])</f>
        <v>1137.78</v>
      </c>
      <c r="N309">
        <f>DAY(InputData[[#This Row],[DATE]])</f>
        <v>23</v>
      </c>
      <c r="O309" t="str">
        <f>TEXT(InputData[[#This Row],[DATE]],"mmm")</f>
        <v>Sep</v>
      </c>
      <c r="P309">
        <f>YEAR(InputData[[#This Row],[DATE]])</f>
        <v>2021</v>
      </c>
    </row>
    <row r="310" spans="1:16" x14ac:dyDescent="0.3">
      <c r="A310" s="1">
        <v>44469</v>
      </c>
      <c r="B310" t="s">
        <v>38</v>
      </c>
      <c r="C310">
        <v>9</v>
      </c>
      <c r="D310" t="s">
        <v>112</v>
      </c>
      <c r="E310" t="s">
        <v>112</v>
      </c>
      <c r="F310">
        <v>0</v>
      </c>
      <c r="G310" t="str">
        <f>VLOOKUP(InputData[[#This Row],[PRODUCT ID]],MasterData[],2,0)</f>
        <v>Product14</v>
      </c>
      <c r="H310" t="str">
        <f>VLOOKUP(InputData[[#This Row],[PRODUCT ID]],MasterData[],3,0)</f>
        <v>Category02</v>
      </c>
      <c r="I310" t="str">
        <f>VLOOKUP(InputData[[#This Row],[PRODUCT ID]],MasterData[],4,0)</f>
        <v>Kg</v>
      </c>
      <c r="J310" s="2">
        <f>VLOOKUP(InputData[[#This Row],[PRODUCT ID]],MasterData[],5,0)</f>
        <v>112</v>
      </c>
      <c r="K310" s="2">
        <f>VLOOKUP(InputData[[#This Row],[PRODUCT ID]],MasterData[],6,0)</f>
        <v>146.72</v>
      </c>
      <c r="L310" s="2">
        <f>InputData[[#This Row],[BUYING PRIZE]]*InputData[[#This Row],[QUANTITY]]</f>
        <v>1008</v>
      </c>
      <c r="M310" s="2">
        <f>InputData[[#This Row],[SELLING PRICE]]*InputData[[#This Row],[QUANTITY]]*(1-InputData[[#This Row],[DISCOUNT %]])</f>
        <v>1320.48</v>
      </c>
      <c r="N310">
        <f>DAY(InputData[[#This Row],[DATE]])</f>
        <v>30</v>
      </c>
      <c r="O310" t="str">
        <f>TEXT(InputData[[#This Row],[DATE]],"mmm")</f>
        <v>Sep</v>
      </c>
      <c r="P310">
        <f>YEAR(InputData[[#This Row],[DATE]])</f>
        <v>2021</v>
      </c>
    </row>
    <row r="311" spans="1:16" x14ac:dyDescent="0.3">
      <c r="A311" s="1">
        <v>44469</v>
      </c>
      <c r="B311" t="s">
        <v>20</v>
      </c>
      <c r="C311">
        <v>5</v>
      </c>
      <c r="D311" t="s">
        <v>112</v>
      </c>
      <c r="E311" t="s">
        <v>112</v>
      </c>
      <c r="F311">
        <v>0</v>
      </c>
      <c r="G311" t="str">
        <f>VLOOKUP(InputData[[#This Row],[PRODUCT ID]],MasterData[],2,0)</f>
        <v>Product06</v>
      </c>
      <c r="H311" t="str">
        <f>VLOOKUP(InputData[[#This Row],[PRODUCT ID]],MasterData[],3,0)</f>
        <v>Category01</v>
      </c>
      <c r="I311" t="str">
        <f>VLOOKUP(InputData[[#This Row],[PRODUCT ID]],MasterData[],4,0)</f>
        <v>Kg</v>
      </c>
      <c r="J311" s="2">
        <f>VLOOKUP(InputData[[#This Row],[PRODUCT ID]],MasterData[],5,0)</f>
        <v>75</v>
      </c>
      <c r="K311" s="2">
        <f>VLOOKUP(InputData[[#This Row],[PRODUCT ID]],MasterData[],6,0)</f>
        <v>85.5</v>
      </c>
      <c r="L311" s="2">
        <f>InputData[[#This Row],[BUYING PRIZE]]*InputData[[#This Row],[QUANTITY]]</f>
        <v>375</v>
      </c>
      <c r="M311" s="2">
        <f>InputData[[#This Row],[SELLING PRICE]]*InputData[[#This Row],[QUANTITY]]*(1-InputData[[#This Row],[DISCOUNT %]])</f>
        <v>427.5</v>
      </c>
      <c r="N311">
        <f>DAY(InputData[[#This Row],[DATE]])</f>
        <v>30</v>
      </c>
      <c r="O311" t="str">
        <f>TEXT(InputData[[#This Row],[DATE]],"mmm")</f>
        <v>Sep</v>
      </c>
      <c r="P311">
        <f>YEAR(InputData[[#This Row],[DATE]])</f>
        <v>2021</v>
      </c>
    </row>
    <row r="312" spans="1:16" x14ac:dyDescent="0.3">
      <c r="A312" s="1">
        <v>44475</v>
      </c>
      <c r="B312" t="s">
        <v>84</v>
      </c>
      <c r="C312">
        <v>12</v>
      </c>
      <c r="D312" t="s">
        <v>112</v>
      </c>
      <c r="E312" t="s">
        <v>112</v>
      </c>
      <c r="F312">
        <v>0</v>
      </c>
      <c r="G312" t="str">
        <f>VLOOKUP(InputData[[#This Row],[PRODUCT ID]],MasterData[],2,0)</f>
        <v>Product36</v>
      </c>
      <c r="H312" t="str">
        <f>VLOOKUP(InputData[[#This Row],[PRODUCT ID]],MasterData[],3,0)</f>
        <v>Category04</v>
      </c>
      <c r="I312" t="str">
        <f>VLOOKUP(InputData[[#This Row],[PRODUCT ID]],MasterData[],4,0)</f>
        <v>Kg</v>
      </c>
      <c r="J312" s="2">
        <f>VLOOKUP(InputData[[#This Row],[PRODUCT ID]],MasterData[],5,0)</f>
        <v>90</v>
      </c>
      <c r="K312" s="2">
        <f>VLOOKUP(InputData[[#This Row],[PRODUCT ID]],MasterData[],6,0)</f>
        <v>96.3</v>
      </c>
      <c r="L312" s="2">
        <f>InputData[[#This Row],[BUYING PRIZE]]*InputData[[#This Row],[QUANTITY]]</f>
        <v>1080</v>
      </c>
      <c r="M312" s="2">
        <f>InputData[[#This Row],[SELLING PRICE]]*InputData[[#This Row],[QUANTITY]]*(1-InputData[[#This Row],[DISCOUNT %]])</f>
        <v>1155.5999999999999</v>
      </c>
      <c r="N312">
        <f>DAY(InputData[[#This Row],[DATE]])</f>
        <v>6</v>
      </c>
      <c r="O312" t="str">
        <f>TEXT(InputData[[#This Row],[DATE]],"mmm")</f>
        <v>Oct</v>
      </c>
      <c r="P312">
        <f>YEAR(InputData[[#This Row],[DATE]])</f>
        <v>2021</v>
      </c>
    </row>
    <row r="313" spans="1:16" x14ac:dyDescent="0.3">
      <c r="A313" s="1">
        <v>44481</v>
      </c>
      <c r="B313" t="s">
        <v>66</v>
      </c>
      <c r="C313">
        <v>8</v>
      </c>
      <c r="D313" t="s">
        <v>112</v>
      </c>
      <c r="E313" t="s">
        <v>112</v>
      </c>
      <c r="F313">
        <v>0</v>
      </c>
      <c r="G313" t="str">
        <f>VLOOKUP(InputData[[#This Row],[PRODUCT ID]],MasterData[],2,0)</f>
        <v>Product27</v>
      </c>
      <c r="H313" t="str">
        <f>VLOOKUP(InputData[[#This Row],[PRODUCT ID]],MasterData[],3,0)</f>
        <v>Category04</v>
      </c>
      <c r="I313" t="str">
        <f>VLOOKUP(InputData[[#This Row],[PRODUCT ID]],MasterData[],4,0)</f>
        <v>Lt</v>
      </c>
      <c r="J313" s="2">
        <f>VLOOKUP(InputData[[#This Row],[PRODUCT ID]],MasterData[],5,0)</f>
        <v>48</v>
      </c>
      <c r="K313" s="2">
        <f>VLOOKUP(InputData[[#This Row],[PRODUCT ID]],MasterData[],6,0)</f>
        <v>57.120000000000005</v>
      </c>
      <c r="L313" s="2">
        <f>InputData[[#This Row],[BUYING PRIZE]]*InputData[[#This Row],[QUANTITY]]</f>
        <v>384</v>
      </c>
      <c r="M313" s="2">
        <f>InputData[[#This Row],[SELLING PRICE]]*InputData[[#This Row],[QUANTITY]]*(1-InputData[[#This Row],[DISCOUNT %]])</f>
        <v>456.96000000000004</v>
      </c>
      <c r="N313">
        <f>DAY(InputData[[#This Row],[DATE]])</f>
        <v>12</v>
      </c>
      <c r="O313" t="str">
        <f>TEXT(InputData[[#This Row],[DATE]],"mmm")</f>
        <v>Oct</v>
      </c>
      <c r="P313">
        <f>YEAR(InputData[[#This Row],[DATE]])</f>
        <v>2021</v>
      </c>
    </row>
    <row r="314" spans="1:16" x14ac:dyDescent="0.3">
      <c r="A314" s="1">
        <v>44498</v>
      </c>
      <c r="B314" t="s">
        <v>89</v>
      </c>
      <c r="C314">
        <v>14</v>
      </c>
      <c r="D314" t="s">
        <v>112</v>
      </c>
      <c r="E314" t="s">
        <v>112</v>
      </c>
      <c r="F314">
        <v>0</v>
      </c>
      <c r="G314" t="str">
        <f>VLOOKUP(InputData[[#This Row],[PRODUCT ID]],MasterData[],2,0)</f>
        <v>Product38</v>
      </c>
      <c r="H314" t="str">
        <f>VLOOKUP(InputData[[#This Row],[PRODUCT ID]],MasterData[],3,0)</f>
        <v>Category05</v>
      </c>
      <c r="I314" t="str">
        <f>VLOOKUP(InputData[[#This Row],[PRODUCT ID]],MasterData[],4,0)</f>
        <v>Kg</v>
      </c>
      <c r="J314" s="2">
        <f>VLOOKUP(InputData[[#This Row],[PRODUCT ID]],MasterData[],5,0)</f>
        <v>72</v>
      </c>
      <c r="K314" s="2">
        <f>VLOOKUP(InputData[[#This Row],[PRODUCT ID]],MasterData[],6,0)</f>
        <v>79.92</v>
      </c>
      <c r="L314" s="2">
        <f>InputData[[#This Row],[BUYING PRIZE]]*InputData[[#This Row],[QUANTITY]]</f>
        <v>1008</v>
      </c>
      <c r="M314" s="2">
        <f>InputData[[#This Row],[SELLING PRICE]]*InputData[[#This Row],[QUANTITY]]*(1-InputData[[#This Row],[DISCOUNT %]])</f>
        <v>1118.8800000000001</v>
      </c>
      <c r="N314">
        <f>DAY(InputData[[#This Row],[DATE]])</f>
        <v>29</v>
      </c>
      <c r="O314" t="str">
        <f>TEXT(InputData[[#This Row],[DATE]],"mmm")</f>
        <v>Oct</v>
      </c>
      <c r="P314">
        <f>YEAR(InputData[[#This Row],[DATE]])</f>
        <v>2021</v>
      </c>
    </row>
    <row r="315" spans="1:16" x14ac:dyDescent="0.3">
      <c r="A315" s="1">
        <v>44520</v>
      </c>
      <c r="B315" t="s">
        <v>80</v>
      </c>
      <c r="C315">
        <v>14</v>
      </c>
      <c r="D315" t="s">
        <v>112</v>
      </c>
      <c r="E315" t="s">
        <v>112</v>
      </c>
      <c r="F315">
        <v>0</v>
      </c>
      <c r="G315" t="str">
        <f>VLOOKUP(InputData[[#This Row],[PRODUCT ID]],MasterData[],2,0)</f>
        <v>Product34</v>
      </c>
      <c r="H315" t="str">
        <f>VLOOKUP(InputData[[#This Row],[PRODUCT ID]],MasterData[],3,0)</f>
        <v>Category04</v>
      </c>
      <c r="I315" t="str">
        <f>VLOOKUP(InputData[[#This Row],[PRODUCT ID]],MasterData[],4,0)</f>
        <v>Lt</v>
      </c>
      <c r="J315" s="2">
        <f>VLOOKUP(InputData[[#This Row],[PRODUCT ID]],MasterData[],5,0)</f>
        <v>55</v>
      </c>
      <c r="K315" s="2">
        <f>VLOOKUP(InputData[[#This Row],[PRODUCT ID]],MasterData[],6,0)</f>
        <v>58.3</v>
      </c>
      <c r="L315" s="2">
        <f>InputData[[#This Row],[BUYING PRIZE]]*InputData[[#This Row],[QUANTITY]]</f>
        <v>770</v>
      </c>
      <c r="M315" s="2">
        <f>InputData[[#This Row],[SELLING PRICE]]*InputData[[#This Row],[QUANTITY]]*(1-InputData[[#This Row],[DISCOUNT %]])</f>
        <v>816.19999999999993</v>
      </c>
      <c r="N315">
        <f>DAY(InputData[[#This Row],[DATE]])</f>
        <v>20</v>
      </c>
      <c r="O315" t="str">
        <f>TEXT(InputData[[#This Row],[DATE]],"mmm")</f>
        <v>Nov</v>
      </c>
      <c r="P315">
        <f>YEAR(InputData[[#This Row],[DATE]])</f>
        <v>2021</v>
      </c>
    </row>
    <row r="316" spans="1:16" x14ac:dyDescent="0.3">
      <c r="A316" s="1">
        <v>44527</v>
      </c>
      <c r="B316" t="s">
        <v>34</v>
      </c>
      <c r="C316">
        <v>8</v>
      </c>
      <c r="D316" t="s">
        <v>112</v>
      </c>
      <c r="E316" t="s">
        <v>112</v>
      </c>
      <c r="F316">
        <v>0</v>
      </c>
      <c r="G316" t="str">
        <f>VLOOKUP(InputData[[#This Row],[PRODUCT ID]],MasterData[],2,0)</f>
        <v>Product12</v>
      </c>
      <c r="H316" t="str">
        <f>VLOOKUP(InputData[[#This Row],[PRODUCT ID]],MasterData[],3,0)</f>
        <v>Category02</v>
      </c>
      <c r="I316" t="str">
        <f>VLOOKUP(InputData[[#This Row],[PRODUCT ID]],MasterData[],4,0)</f>
        <v>Kg</v>
      </c>
      <c r="J316" s="2">
        <f>VLOOKUP(InputData[[#This Row],[PRODUCT ID]],MasterData[],5,0)</f>
        <v>73</v>
      </c>
      <c r="K316" s="2">
        <f>VLOOKUP(InputData[[#This Row],[PRODUCT ID]],MasterData[],6,0)</f>
        <v>94.17</v>
      </c>
      <c r="L316" s="2">
        <f>InputData[[#This Row],[BUYING PRIZE]]*InputData[[#This Row],[QUANTITY]]</f>
        <v>584</v>
      </c>
      <c r="M316" s="2">
        <f>InputData[[#This Row],[SELLING PRICE]]*InputData[[#This Row],[QUANTITY]]*(1-InputData[[#This Row],[DISCOUNT %]])</f>
        <v>753.36</v>
      </c>
      <c r="N316">
        <f>DAY(InputData[[#This Row],[DATE]])</f>
        <v>27</v>
      </c>
      <c r="O316" t="str">
        <f>TEXT(InputData[[#This Row],[DATE]],"mmm")</f>
        <v>Nov</v>
      </c>
      <c r="P316">
        <f>YEAR(InputData[[#This Row],[DATE]])</f>
        <v>2021</v>
      </c>
    </row>
    <row r="317" spans="1:16" x14ac:dyDescent="0.3">
      <c r="A317" s="1">
        <v>44533</v>
      </c>
      <c r="B317" t="s">
        <v>48</v>
      </c>
      <c r="C317">
        <v>8</v>
      </c>
      <c r="D317" t="s">
        <v>112</v>
      </c>
      <c r="E317" t="s">
        <v>112</v>
      </c>
      <c r="F317">
        <v>0</v>
      </c>
      <c r="G317" t="str">
        <f>VLOOKUP(InputData[[#This Row],[PRODUCT ID]],MasterData[],2,0)</f>
        <v>Product19</v>
      </c>
      <c r="H317" t="str">
        <f>VLOOKUP(InputData[[#This Row],[PRODUCT ID]],MasterData[],3,0)</f>
        <v>Category02</v>
      </c>
      <c r="I317" t="str">
        <f>VLOOKUP(InputData[[#This Row],[PRODUCT ID]],MasterData[],4,0)</f>
        <v>Ft</v>
      </c>
      <c r="J317" s="2">
        <f>VLOOKUP(InputData[[#This Row],[PRODUCT ID]],MasterData[],5,0)</f>
        <v>150</v>
      </c>
      <c r="K317" s="2">
        <f>VLOOKUP(InputData[[#This Row],[PRODUCT ID]],MasterData[],6,0)</f>
        <v>210</v>
      </c>
      <c r="L317" s="2">
        <f>InputData[[#This Row],[BUYING PRIZE]]*InputData[[#This Row],[QUANTITY]]</f>
        <v>1200</v>
      </c>
      <c r="M317" s="2">
        <f>InputData[[#This Row],[SELLING PRICE]]*InputData[[#This Row],[QUANTITY]]*(1-InputData[[#This Row],[DISCOUNT %]])</f>
        <v>1680</v>
      </c>
      <c r="N317">
        <f>DAY(InputData[[#This Row],[DATE]])</f>
        <v>3</v>
      </c>
      <c r="O317" t="str">
        <f>TEXT(InputData[[#This Row],[DATE]],"mmm")</f>
        <v>Dec</v>
      </c>
      <c r="P317">
        <f>YEAR(InputData[[#This Row],[DATE]])</f>
        <v>2021</v>
      </c>
    </row>
    <row r="318" spans="1:16" x14ac:dyDescent="0.3">
      <c r="A318" s="1">
        <v>44549</v>
      </c>
      <c r="B318" t="s">
        <v>32</v>
      </c>
      <c r="C318">
        <v>10</v>
      </c>
      <c r="D318" t="s">
        <v>112</v>
      </c>
      <c r="E318" t="s">
        <v>112</v>
      </c>
      <c r="F318">
        <v>0</v>
      </c>
      <c r="G318" t="str">
        <f>VLOOKUP(InputData[[#This Row],[PRODUCT ID]],MasterData[],2,0)</f>
        <v>Product11</v>
      </c>
      <c r="H318" t="str">
        <f>VLOOKUP(InputData[[#This Row],[PRODUCT ID]],MasterData[],3,0)</f>
        <v>Category02</v>
      </c>
      <c r="I318" t="str">
        <f>VLOOKUP(InputData[[#This Row],[PRODUCT ID]],MasterData[],4,0)</f>
        <v>Lt</v>
      </c>
      <c r="J318" s="2">
        <f>VLOOKUP(InputData[[#This Row],[PRODUCT ID]],MasterData[],5,0)</f>
        <v>44</v>
      </c>
      <c r="K318" s="2">
        <f>VLOOKUP(InputData[[#This Row],[PRODUCT ID]],MasterData[],6,0)</f>
        <v>48.4</v>
      </c>
      <c r="L318" s="2">
        <f>InputData[[#This Row],[BUYING PRIZE]]*InputData[[#This Row],[QUANTITY]]</f>
        <v>440</v>
      </c>
      <c r="M318" s="2">
        <f>InputData[[#This Row],[SELLING PRICE]]*InputData[[#This Row],[QUANTITY]]*(1-InputData[[#This Row],[DISCOUNT %]])</f>
        <v>484</v>
      </c>
      <c r="N318">
        <f>DAY(InputData[[#This Row],[DATE]])</f>
        <v>19</v>
      </c>
      <c r="O318" t="str">
        <f>TEXT(InputData[[#This Row],[DATE]],"mmm")</f>
        <v>Dec</v>
      </c>
      <c r="P318">
        <f>YEAR(InputData[[#This Row],[DATE]])</f>
        <v>2021</v>
      </c>
    </row>
    <row r="319" spans="1:16" x14ac:dyDescent="0.3">
      <c r="A319" s="1">
        <v>44560</v>
      </c>
      <c r="B319" t="s">
        <v>29</v>
      </c>
      <c r="C319">
        <v>13</v>
      </c>
      <c r="D319" t="s">
        <v>112</v>
      </c>
      <c r="E319" t="s">
        <v>112</v>
      </c>
      <c r="F319">
        <v>0</v>
      </c>
      <c r="G319" t="str">
        <f>VLOOKUP(InputData[[#This Row],[PRODUCT ID]],MasterData[],2,0)</f>
        <v>Product10</v>
      </c>
      <c r="H319" t="str">
        <f>VLOOKUP(InputData[[#This Row],[PRODUCT ID]],MasterData[],3,0)</f>
        <v>Category02</v>
      </c>
      <c r="I319" t="str">
        <f>VLOOKUP(InputData[[#This Row],[PRODUCT ID]],MasterData[],4,0)</f>
        <v>Ft</v>
      </c>
      <c r="J319" s="2">
        <f>VLOOKUP(InputData[[#This Row],[PRODUCT ID]],MasterData[],5,0)</f>
        <v>148</v>
      </c>
      <c r="K319" s="2">
        <f>VLOOKUP(InputData[[#This Row],[PRODUCT ID]],MasterData[],6,0)</f>
        <v>164.28</v>
      </c>
      <c r="L319" s="2">
        <f>InputData[[#This Row],[BUYING PRIZE]]*InputData[[#This Row],[QUANTITY]]</f>
        <v>1924</v>
      </c>
      <c r="M319" s="2">
        <f>InputData[[#This Row],[SELLING PRICE]]*InputData[[#This Row],[QUANTITY]]*(1-InputData[[#This Row],[DISCOUNT %]])</f>
        <v>2135.64</v>
      </c>
      <c r="N319">
        <f>DAY(InputData[[#This Row],[DATE]])</f>
        <v>30</v>
      </c>
      <c r="O319" t="str">
        <f>TEXT(InputData[[#This Row],[DATE]],"mmm")</f>
        <v>Dec</v>
      </c>
      <c r="P319">
        <f>YEAR(InputData[[#This Row],[DATE]])</f>
        <v>2021</v>
      </c>
    </row>
    <row r="320" spans="1:16" x14ac:dyDescent="0.3">
      <c r="A320" s="1">
        <v>44565</v>
      </c>
      <c r="B320" t="s">
        <v>70</v>
      </c>
      <c r="C320">
        <v>1</v>
      </c>
      <c r="D320" t="s">
        <v>112</v>
      </c>
      <c r="E320" t="s">
        <v>112</v>
      </c>
      <c r="F320">
        <v>0</v>
      </c>
      <c r="G320" t="str">
        <f>VLOOKUP(InputData[[#This Row],[PRODUCT ID]],MasterData[],2,0)</f>
        <v>Product29</v>
      </c>
      <c r="H320" t="str">
        <f>VLOOKUP(InputData[[#This Row],[PRODUCT ID]],MasterData[],3,0)</f>
        <v>Category04</v>
      </c>
      <c r="I320" t="str">
        <f>VLOOKUP(InputData[[#This Row],[PRODUCT ID]],MasterData[],4,0)</f>
        <v>Lt</v>
      </c>
      <c r="J320" s="2">
        <f>VLOOKUP(InputData[[#This Row],[PRODUCT ID]],MasterData[],5,0)</f>
        <v>47</v>
      </c>
      <c r="K320" s="2">
        <f>VLOOKUP(InputData[[#This Row],[PRODUCT ID]],MasterData[],6,0)</f>
        <v>53.11</v>
      </c>
      <c r="L320" s="2">
        <f>InputData[[#This Row],[BUYING PRIZE]]*InputData[[#This Row],[QUANTITY]]</f>
        <v>47</v>
      </c>
      <c r="M320" s="2">
        <f>InputData[[#This Row],[SELLING PRICE]]*InputData[[#This Row],[QUANTITY]]*(1-InputData[[#This Row],[DISCOUNT %]])</f>
        <v>53.11</v>
      </c>
      <c r="N320">
        <f>DAY(InputData[[#This Row],[DATE]])</f>
        <v>4</v>
      </c>
      <c r="O320" t="str">
        <f>TEXT(InputData[[#This Row],[DATE]],"mmm")</f>
        <v>Jan</v>
      </c>
      <c r="P320">
        <f>YEAR(InputData[[#This Row],[DATE]])</f>
        <v>2022</v>
      </c>
    </row>
    <row r="321" spans="1:16" x14ac:dyDescent="0.3">
      <c r="A321" s="1">
        <v>44571</v>
      </c>
      <c r="B321" t="s">
        <v>80</v>
      </c>
      <c r="C321">
        <v>14</v>
      </c>
      <c r="D321" t="s">
        <v>112</v>
      </c>
      <c r="E321" t="s">
        <v>112</v>
      </c>
      <c r="F321">
        <v>0</v>
      </c>
      <c r="G321" t="str">
        <f>VLOOKUP(InputData[[#This Row],[PRODUCT ID]],MasterData[],2,0)</f>
        <v>Product34</v>
      </c>
      <c r="H321" t="str">
        <f>VLOOKUP(InputData[[#This Row],[PRODUCT ID]],MasterData[],3,0)</f>
        <v>Category04</v>
      </c>
      <c r="I321" t="str">
        <f>VLOOKUP(InputData[[#This Row],[PRODUCT ID]],MasterData[],4,0)</f>
        <v>Lt</v>
      </c>
      <c r="J321" s="2">
        <f>VLOOKUP(InputData[[#This Row],[PRODUCT ID]],MasterData[],5,0)</f>
        <v>55</v>
      </c>
      <c r="K321" s="2">
        <f>VLOOKUP(InputData[[#This Row],[PRODUCT ID]],MasterData[],6,0)</f>
        <v>58.3</v>
      </c>
      <c r="L321" s="2">
        <f>InputData[[#This Row],[BUYING PRIZE]]*InputData[[#This Row],[QUANTITY]]</f>
        <v>770</v>
      </c>
      <c r="M321" s="2">
        <f>InputData[[#This Row],[SELLING PRICE]]*InputData[[#This Row],[QUANTITY]]*(1-InputData[[#This Row],[DISCOUNT %]])</f>
        <v>816.19999999999993</v>
      </c>
      <c r="N321">
        <f>DAY(InputData[[#This Row],[DATE]])</f>
        <v>10</v>
      </c>
      <c r="O321" t="str">
        <f>TEXT(InputData[[#This Row],[DATE]],"mmm")</f>
        <v>Jan</v>
      </c>
      <c r="P321">
        <f>YEAR(InputData[[#This Row],[DATE]])</f>
        <v>2022</v>
      </c>
    </row>
    <row r="322" spans="1:16" x14ac:dyDescent="0.3">
      <c r="A322" s="1">
        <v>44574</v>
      </c>
      <c r="B322" t="s">
        <v>48</v>
      </c>
      <c r="C322">
        <v>6</v>
      </c>
      <c r="D322" t="s">
        <v>112</v>
      </c>
      <c r="E322" t="s">
        <v>112</v>
      </c>
      <c r="F322">
        <v>0</v>
      </c>
      <c r="G322" t="str">
        <f>VLOOKUP(InputData[[#This Row],[PRODUCT ID]],MasterData[],2,0)</f>
        <v>Product19</v>
      </c>
      <c r="H322" t="str">
        <f>VLOOKUP(InputData[[#This Row],[PRODUCT ID]],MasterData[],3,0)</f>
        <v>Category02</v>
      </c>
      <c r="I322" t="str">
        <f>VLOOKUP(InputData[[#This Row],[PRODUCT ID]],MasterData[],4,0)</f>
        <v>Ft</v>
      </c>
      <c r="J322" s="2">
        <f>VLOOKUP(InputData[[#This Row],[PRODUCT ID]],MasterData[],5,0)</f>
        <v>150</v>
      </c>
      <c r="K322" s="2">
        <f>VLOOKUP(InputData[[#This Row],[PRODUCT ID]],MasterData[],6,0)</f>
        <v>210</v>
      </c>
      <c r="L322" s="2">
        <f>InputData[[#This Row],[BUYING PRIZE]]*InputData[[#This Row],[QUANTITY]]</f>
        <v>900</v>
      </c>
      <c r="M322" s="2">
        <f>InputData[[#This Row],[SELLING PRICE]]*InputData[[#This Row],[QUANTITY]]*(1-InputData[[#This Row],[DISCOUNT %]])</f>
        <v>1260</v>
      </c>
      <c r="N322">
        <f>DAY(InputData[[#This Row],[DATE]])</f>
        <v>13</v>
      </c>
      <c r="O322" t="str">
        <f>TEXT(InputData[[#This Row],[DATE]],"mmm")</f>
        <v>Jan</v>
      </c>
      <c r="P322">
        <f>YEAR(InputData[[#This Row],[DATE]])</f>
        <v>2022</v>
      </c>
    </row>
    <row r="323" spans="1:16" x14ac:dyDescent="0.3">
      <c r="A323" s="1">
        <v>44578</v>
      </c>
      <c r="B323" t="s">
        <v>93</v>
      </c>
      <c r="C323">
        <v>4</v>
      </c>
      <c r="D323" t="s">
        <v>112</v>
      </c>
      <c r="E323" t="s">
        <v>112</v>
      </c>
      <c r="F323">
        <v>0</v>
      </c>
      <c r="G323" t="str">
        <f>VLOOKUP(InputData[[#This Row],[PRODUCT ID]],MasterData[],2,0)</f>
        <v>Product40</v>
      </c>
      <c r="H323" t="str">
        <f>VLOOKUP(InputData[[#This Row],[PRODUCT ID]],MasterData[],3,0)</f>
        <v>Category05</v>
      </c>
      <c r="I323" t="str">
        <f>VLOOKUP(InputData[[#This Row],[PRODUCT ID]],MasterData[],4,0)</f>
        <v>Kg</v>
      </c>
      <c r="J323" s="2">
        <f>VLOOKUP(InputData[[#This Row],[PRODUCT ID]],MasterData[],5,0)</f>
        <v>90</v>
      </c>
      <c r="K323" s="2">
        <f>VLOOKUP(InputData[[#This Row],[PRODUCT ID]],MasterData[],6,0)</f>
        <v>115.2</v>
      </c>
      <c r="L323" s="2">
        <f>InputData[[#This Row],[BUYING PRIZE]]*InputData[[#This Row],[QUANTITY]]</f>
        <v>360</v>
      </c>
      <c r="M323" s="2">
        <f>InputData[[#This Row],[SELLING PRICE]]*InputData[[#This Row],[QUANTITY]]*(1-InputData[[#This Row],[DISCOUNT %]])</f>
        <v>460.8</v>
      </c>
      <c r="N323">
        <f>DAY(InputData[[#This Row],[DATE]])</f>
        <v>17</v>
      </c>
      <c r="O323" t="str">
        <f>TEXT(InputData[[#This Row],[DATE]],"mmm")</f>
        <v>Jan</v>
      </c>
      <c r="P323">
        <f>YEAR(InputData[[#This Row],[DATE]])</f>
        <v>2022</v>
      </c>
    </row>
    <row r="324" spans="1:16" x14ac:dyDescent="0.3">
      <c r="A324" s="1">
        <v>44581</v>
      </c>
      <c r="B324" t="s">
        <v>38</v>
      </c>
      <c r="C324">
        <v>7</v>
      </c>
      <c r="D324" t="s">
        <v>112</v>
      </c>
      <c r="E324" t="s">
        <v>112</v>
      </c>
      <c r="F324">
        <v>0</v>
      </c>
      <c r="G324" t="str">
        <f>VLOOKUP(InputData[[#This Row],[PRODUCT ID]],MasterData[],2,0)</f>
        <v>Product14</v>
      </c>
      <c r="H324" t="str">
        <f>VLOOKUP(InputData[[#This Row],[PRODUCT ID]],MasterData[],3,0)</f>
        <v>Category02</v>
      </c>
      <c r="I324" t="str">
        <f>VLOOKUP(InputData[[#This Row],[PRODUCT ID]],MasterData[],4,0)</f>
        <v>Kg</v>
      </c>
      <c r="J324" s="2">
        <f>VLOOKUP(InputData[[#This Row],[PRODUCT ID]],MasterData[],5,0)</f>
        <v>112</v>
      </c>
      <c r="K324" s="2">
        <f>VLOOKUP(InputData[[#This Row],[PRODUCT ID]],MasterData[],6,0)</f>
        <v>146.72</v>
      </c>
      <c r="L324" s="2">
        <f>InputData[[#This Row],[BUYING PRIZE]]*InputData[[#This Row],[QUANTITY]]</f>
        <v>784</v>
      </c>
      <c r="M324" s="2">
        <f>InputData[[#This Row],[SELLING PRICE]]*InputData[[#This Row],[QUANTITY]]*(1-InputData[[#This Row],[DISCOUNT %]])</f>
        <v>1027.04</v>
      </c>
      <c r="N324">
        <f>DAY(InputData[[#This Row],[DATE]])</f>
        <v>20</v>
      </c>
      <c r="O324" t="str">
        <f>TEXT(InputData[[#This Row],[DATE]],"mmm")</f>
        <v>Jan</v>
      </c>
      <c r="P324">
        <f>YEAR(InputData[[#This Row],[DATE]])</f>
        <v>2022</v>
      </c>
    </row>
    <row r="325" spans="1:16" x14ac:dyDescent="0.3">
      <c r="A325" s="1">
        <v>44585</v>
      </c>
      <c r="B325" t="s">
        <v>72</v>
      </c>
      <c r="C325">
        <v>15</v>
      </c>
      <c r="D325" t="s">
        <v>112</v>
      </c>
      <c r="E325" t="s">
        <v>112</v>
      </c>
      <c r="F325">
        <v>0</v>
      </c>
      <c r="G325" t="str">
        <f>VLOOKUP(InputData[[#This Row],[PRODUCT ID]],MasterData[],2,0)</f>
        <v>Product30</v>
      </c>
      <c r="H325" t="str">
        <f>VLOOKUP(InputData[[#This Row],[PRODUCT ID]],MasterData[],3,0)</f>
        <v>Category04</v>
      </c>
      <c r="I325" t="str">
        <f>VLOOKUP(InputData[[#This Row],[PRODUCT ID]],MasterData[],4,0)</f>
        <v>Ft</v>
      </c>
      <c r="J325" s="2">
        <f>VLOOKUP(InputData[[#This Row],[PRODUCT ID]],MasterData[],5,0)</f>
        <v>148</v>
      </c>
      <c r="K325" s="2">
        <f>VLOOKUP(InputData[[#This Row],[PRODUCT ID]],MasterData[],6,0)</f>
        <v>201.28</v>
      </c>
      <c r="L325" s="2">
        <f>InputData[[#This Row],[BUYING PRIZE]]*InputData[[#This Row],[QUANTITY]]</f>
        <v>2220</v>
      </c>
      <c r="M325" s="2">
        <f>InputData[[#This Row],[SELLING PRICE]]*InputData[[#This Row],[QUANTITY]]*(1-InputData[[#This Row],[DISCOUNT %]])</f>
        <v>3019.2</v>
      </c>
      <c r="N325">
        <f>DAY(InputData[[#This Row],[DATE]])</f>
        <v>24</v>
      </c>
      <c r="O325" t="str">
        <f>TEXT(InputData[[#This Row],[DATE]],"mmm")</f>
        <v>Jan</v>
      </c>
      <c r="P325">
        <f>YEAR(InputData[[#This Row],[DATE]])</f>
        <v>2022</v>
      </c>
    </row>
    <row r="326" spans="1:16" x14ac:dyDescent="0.3">
      <c r="A326" s="1">
        <v>44601</v>
      </c>
      <c r="B326" t="s">
        <v>76</v>
      </c>
      <c r="C326">
        <v>14</v>
      </c>
      <c r="D326" t="s">
        <v>112</v>
      </c>
      <c r="E326" t="s">
        <v>112</v>
      </c>
      <c r="F326">
        <v>0</v>
      </c>
      <c r="G326" t="str">
        <f>VLOOKUP(InputData[[#This Row],[PRODUCT ID]],MasterData[],2,0)</f>
        <v>Product32</v>
      </c>
      <c r="H326" t="str">
        <f>VLOOKUP(InputData[[#This Row],[PRODUCT ID]],MasterData[],3,0)</f>
        <v>Category04</v>
      </c>
      <c r="I326" t="str">
        <f>VLOOKUP(InputData[[#This Row],[PRODUCT ID]],MasterData[],4,0)</f>
        <v>Kg</v>
      </c>
      <c r="J326" s="2">
        <f>VLOOKUP(InputData[[#This Row],[PRODUCT ID]],MasterData[],5,0)</f>
        <v>89</v>
      </c>
      <c r="K326" s="2">
        <f>VLOOKUP(InputData[[#This Row],[PRODUCT ID]],MasterData[],6,0)</f>
        <v>117.48</v>
      </c>
      <c r="L326" s="2">
        <f>InputData[[#This Row],[BUYING PRIZE]]*InputData[[#This Row],[QUANTITY]]</f>
        <v>1246</v>
      </c>
      <c r="M326" s="2">
        <f>InputData[[#This Row],[SELLING PRICE]]*InputData[[#This Row],[QUANTITY]]*(1-InputData[[#This Row],[DISCOUNT %]])</f>
        <v>1644.72</v>
      </c>
      <c r="N326">
        <f>DAY(InputData[[#This Row],[DATE]])</f>
        <v>9</v>
      </c>
      <c r="O326" t="str">
        <f>TEXT(InputData[[#This Row],[DATE]],"mmm")</f>
        <v>Feb</v>
      </c>
      <c r="P326">
        <f>YEAR(InputData[[#This Row],[DATE]])</f>
        <v>2022</v>
      </c>
    </row>
    <row r="327" spans="1:16" x14ac:dyDescent="0.3">
      <c r="A327" s="1">
        <v>44615</v>
      </c>
      <c r="B327" t="s">
        <v>36</v>
      </c>
      <c r="C327">
        <v>6</v>
      </c>
      <c r="D327" t="s">
        <v>112</v>
      </c>
      <c r="E327" t="s">
        <v>112</v>
      </c>
      <c r="F327">
        <v>0</v>
      </c>
      <c r="G327" t="str">
        <f>VLOOKUP(InputData[[#This Row],[PRODUCT ID]],MasterData[],2,0)</f>
        <v>Product13</v>
      </c>
      <c r="H327" t="str">
        <f>VLOOKUP(InputData[[#This Row],[PRODUCT ID]],MasterData[],3,0)</f>
        <v>Category02</v>
      </c>
      <c r="I327" t="str">
        <f>VLOOKUP(InputData[[#This Row],[PRODUCT ID]],MasterData[],4,0)</f>
        <v>Kg</v>
      </c>
      <c r="J327" s="2">
        <f>VLOOKUP(InputData[[#This Row],[PRODUCT ID]],MasterData[],5,0)</f>
        <v>112</v>
      </c>
      <c r="K327" s="2">
        <f>VLOOKUP(InputData[[#This Row],[PRODUCT ID]],MasterData[],6,0)</f>
        <v>122.08</v>
      </c>
      <c r="L327" s="2">
        <f>InputData[[#This Row],[BUYING PRIZE]]*InputData[[#This Row],[QUANTITY]]</f>
        <v>672</v>
      </c>
      <c r="M327" s="2">
        <f>InputData[[#This Row],[SELLING PRICE]]*InputData[[#This Row],[QUANTITY]]*(1-InputData[[#This Row],[DISCOUNT %]])</f>
        <v>732.48</v>
      </c>
      <c r="N327">
        <f>DAY(InputData[[#This Row],[DATE]])</f>
        <v>23</v>
      </c>
      <c r="O327" t="str">
        <f>TEXT(InputData[[#This Row],[DATE]],"mmm")</f>
        <v>Feb</v>
      </c>
      <c r="P327">
        <f>YEAR(InputData[[#This Row],[DATE]])</f>
        <v>2022</v>
      </c>
    </row>
    <row r="328" spans="1:16" x14ac:dyDescent="0.3">
      <c r="A328" s="1">
        <v>44649</v>
      </c>
      <c r="B328" t="s">
        <v>76</v>
      </c>
      <c r="C328">
        <v>12</v>
      </c>
      <c r="D328" t="s">
        <v>112</v>
      </c>
      <c r="E328" t="s">
        <v>112</v>
      </c>
      <c r="F328">
        <v>0</v>
      </c>
      <c r="G328" t="str">
        <f>VLOOKUP(InputData[[#This Row],[PRODUCT ID]],MasterData[],2,0)</f>
        <v>Product32</v>
      </c>
      <c r="H328" t="str">
        <f>VLOOKUP(InputData[[#This Row],[PRODUCT ID]],MasterData[],3,0)</f>
        <v>Category04</v>
      </c>
      <c r="I328" t="str">
        <f>VLOOKUP(InputData[[#This Row],[PRODUCT ID]],MasterData[],4,0)</f>
        <v>Kg</v>
      </c>
      <c r="J328" s="2">
        <f>VLOOKUP(InputData[[#This Row],[PRODUCT ID]],MasterData[],5,0)</f>
        <v>89</v>
      </c>
      <c r="K328" s="2">
        <f>VLOOKUP(InputData[[#This Row],[PRODUCT ID]],MasterData[],6,0)</f>
        <v>117.48</v>
      </c>
      <c r="L328" s="2">
        <f>InputData[[#This Row],[BUYING PRIZE]]*InputData[[#This Row],[QUANTITY]]</f>
        <v>1068</v>
      </c>
      <c r="M328" s="2">
        <f>InputData[[#This Row],[SELLING PRICE]]*InputData[[#This Row],[QUANTITY]]*(1-InputData[[#This Row],[DISCOUNT %]])</f>
        <v>1409.76</v>
      </c>
      <c r="N328">
        <f>DAY(InputData[[#This Row],[DATE]])</f>
        <v>29</v>
      </c>
      <c r="O328" t="str">
        <f>TEXT(InputData[[#This Row],[DATE]],"mmm")</f>
        <v>Mar</v>
      </c>
      <c r="P328">
        <f>YEAR(InputData[[#This Row],[DATE]])</f>
        <v>2022</v>
      </c>
    </row>
    <row r="329" spans="1:16" x14ac:dyDescent="0.3">
      <c r="A329" s="1">
        <v>44660</v>
      </c>
      <c r="B329" t="s">
        <v>10</v>
      </c>
      <c r="C329">
        <v>9</v>
      </c>
      <c r="D329" t="s">
        <v>112</v>
      </c>
      <c r="E329" t="s">
        <v>112</v>
      </c>
      <c r="F329">
        <v>0</v>
      </c>
      <c r="G329" t="str">
        <f>VLOOKUP(InputData[[#This Row],[PRODUCT ID]],MasterData[],2,0)</f>
        <v>Product02</v>
      </c>
      <c r="H329" t="str">
        <f>VLOOKUP(InputData[[#This Row],[PRODUCT ID]],MasterData[],3,0)</f>
        <v>Category01</v>
      </c>
      <c r="I329" t="str">
        <f>VLOOKUP(InputData[[#This Row],[PRODUCT ID]],MasterData[],4,0)</f>
        <v>Kg</v>
      </c>
      <c r="J329" s="2">
        <f>VLOOKUP(InputData[[#This Row],[PRODUCT ID]],MasterData[],5,0)</f>
        <v>105</v>
      </c>
      <c r="K329" s="2">
        <f>VLOOKUP(InputData[[#This Row],[PRODUCT ID]],MasterData[],6,0)</f>
        <v>142.80000000000001</v>
      </c>
      <c r="L329" s="2">
        <f>InputData[[#This Row],[BUYING PRIZE]]*InputData[[#This Row],[QUANTITY]]</f>
        <v>945</v>
      </c>
      <c r="M329" s="2">
        <f>InputData[[#This Row],[SELLING PRICE]]*InputData[[#This Row],[QUANTITY]]*(1-InputData[[#This Row],[DISCOUNT %]])</f>
        <v>1285.2</v>
      </c>
      <c r="N329">
        <f>DAY(InputData[[#This Row],[DATE]])</f>
        <v>9</v>
      </c>
      <c r="O329" t="str">
        <f>TEXT(InputData[[#This Row],[DATE]],"mmm")</f>
        <v>Apr</v>
      </c>
      <c r="P329">
        <f>YEAR(InputData[[#This Row],[DATE]])</f>
        <v>2022</v>
      </c>
    </row>
    <row r="330" spans="1:16" x14ac:dyDescent="0.3">
      <c r="A330" s="1">
        <v>44672</v>
      </c>
      <c r="B330" t="s">
        <v>63</v>
      </c>
      <c r="C330">
        <v>14</v>
      </c>
      <c r="D330" t="s">
        <v>112</v>
      </c>
      <c r="E330" t="s">
        <v>112</v>
      </c>
      <c r="F330">
        <v>0</v>
      </c>
      <c r="G330" t="str">
        <f>VLOOKUP(InputData[[#This Row],[PRODUCT ID]],MasterData[],2,0)</f>
        <v>Product26</v>
      </c>
      <c r="H330" t="str">
        <f>VLOOKUP(InputData[[#This Row],[PRODUCT ID]],MasterData[],3,0)</f>
        <v>Category04</v>
      </c>
      <c r="I330" t="str">
        <f>VLOOKUP(InputData[[#This Row],[PRODUCT ID]],MasterData[],4,0)</f>
        <v>No.</v>
      </c>
      <c r="J330" s="2">
        <f>VLOOKUP(InputData[[#This Row],[PRODUCT ID]],MasterData[],5,0)</f>
        <v>18</v>
      </c>
      <c r="K330" s="2">
        <f>VLOOKUP(InputData[[#This Row],[PRODUCT ID]],MasterData[],6,0)</f>
        <v>24.66</v>
      </c>
      <c r="L330" s="2">
        <f>InputData[[#This Row],[BUYING PRIZE]]*InputData[[#This Row],[QUANTITY]]</f>
        <v>252</v>
      </c>
      <c r="M330" s="2">
        <f>InputData[[#This Row],[SELLING PRICE]]*InputData[[#This Row],[QUANTITY]]*(1-InputData[[#This Row],[DISCOUNT %]])</f>
        <v>345.24</v>
      </c>
      <c r="N330">
        <f>DAY(InputData[[#This Row],[DATE]])</f>
        <v>21</v>
      </c>
      <c r="O330" t="str">
        <f>TEXT(InputData[[#This Row],[DATE]],"mmm")</f>
        <v>Apr</v>
      </c>
      <c r="P330">
        <f>YEAR(InputData[[#This Row],[DATE]])</f>
        <v>2022</v>
      </c>
    </row>
    <row r="331" spans="1:16" x14ac:dyDescent="0.3">
      <c r="A331" s="1">
        <v>44674</v>
      </c>
      <c r="B331" t="s">
        <v>101</v>
      </c>
      <c r="C331">
        <v>15</v>
      </c>
      <c r="D331" t="s">
        <v>112</v>
      </c>
      <c r="E331" t="s">
        <v>112</v>
      </c>
      <c r="F331">
        <v>0</v>
      </c>
      <c r="G331" t="str">
        <f>VLOOKUP(InputData[[#This Row],[PRODUCT ID]],MasterData[],2,0)</f>
        <v>Product44</v>
      </c>
      <c r="H331" t="str">
        <f>VLOOKUP(InputData[[#This Row],[PRODUCT ID]],MasterData[],3,0)</f>
        <v>Category05</v>
      </c>
      <c r="I331" t="str">
        <f>VLOOKUP(InputData[[#This Row],[PRODUCT ID]],MasterData[],4,0)</f>
        <v>Kg</v>
      </c>
      <c r="J331" s="2">
        <f>VLOOKUP(InputData[[#This Row],[PRODUCT ID]],MasterData[],5,0)</f>
        <v>76</v>
      </c>
      <c r="K331" s="2">
        <f>VLOOKUP(InputData[[#This Row],[PRODUCT ID]],MasterData[],6,0)</f>
        <v>82.08</v>
      </c>
      <c r="L331" s="2">
        <f>InputData[[#This Row],[BUYING PRIZE]]*InputData[[#This Row],[QUANTITY]]</f>
        <v>1140</v>
      </c>
      <c r="M331" s="2">
        <f>InputData[[#This Row],[SELLING PRICE]]*InputData[[#This Row],[QUANTITY]]*(1-InputData[[#This Row],[DISCOUNT %]])</f>
        <v>1231.2</v>
      </c>
      <c r="N331">
        <f>DAY(InputData[[#This Row],[DATE]])</f>
        <v>23</v>
      </c>
      <c r="O331" t="str">
        <f>TEXT(InputData[[#This Row],[DATE]],"mmm")</f>
        <v>Apr</v>
      </c>
      <c r="P331">
        <f>YEAR(InputData[[#This Row],[DATE]])</f>
        <v>2022</v>
      </c>
    </row>
    <row r="332" spans="1:16" x14ac:dyDescent="0.3">
      <c r="A332" s="1">
        <v>44676</v>
      </c>
      <c r="B332" t="s">
        <v>12</v>
      </c>
      <c r="C332">
        <v>8</v>
      </c>
      <c r="D332" t="s">
        <v>112</v>
      </c>
      <c r="E332" t="s">
        <v>112</v>
      </c>
      <c r="F332">
        <v>0</v>
      </c>
      <c r="G332" t="str">
        <f>VLOOKUP(InputData[[#This Row],[PRODUCT ID]],MasterData[],2,0)</f>
        <v>Product03</v>
      </c>
      <c r="H332" t="str">
        <f>VLOOKUP(InputData[[#This Row],[PRODUCT ID]],MasterData[],3,0)</f>
        <v>Category01</v>
      </c>
      <c r="I332" t="str">
        <f>VLOOKUP(InputData[[#This Row],[PRODUCT ID]],MasterData[],4,0)</f>
        <v>Kg</v>
      </c>
      <c r="J332" s="2">
        <f>VLOOKUP(InputData[[#This Row],[PRODUCT ID]],MasterData[],5,0)</f>
        <v>71</v>
      </c>
      <c r="K332" s="2">
        <f>VLOOKUP(InputData[[#This Row],[PRODUCT ID]],MasterData[],6,0)</f>
        <v>80.94</v>
      </c>
      <c r="L332" s="2">
        <f>InputData[[#This Row],[BUYING PRIZE]]*InputData[[#This Row],[QUANTITY]]</f>
        <v>568</v>
      </c>
      <c r="M332" s="2">
        <f>InputData[[#This Row],[SELLING PRICE]]*InputData[[#This Row],[QUANTITY]]*(1-InputData[[#This Row],[DISCOUNT %]])</f>
        <v>647.52</v>
      </c>
      <c r="N332">
        <f>DAY(InputData[[#This Row],[DATE]])</f>
        <v>25</v>
      </c>
      <c r="O332" t="str">
        <f>TEXT(InputData[[#This Row],[DATE]],"mmm")</f>
        <v>Apr</v>
      </c>
      <c r="P332">
        <f>YEAR(InputData[[#This Row],[DATE]])</f>
        <v>2022</v>
      </c>
    </row>
    <row r="333" spans="1:16" x14ac:dyDescent="0.3">
      <c r="A333" s="1">
        <v>44681</v>
      </c>
      <c r="B333" t="s">
        <v>42</v>
      </c>
      <c r="C333">
        <v>13</v>
      </c>
      <c r="D333" t="s">
        <v>112</v>
      </c>
      <c r="E333" t="s">
        <v>112</v>
      </c>
      <c r="F333">
        <v>0</v>
      </c>
      <c r="G333" t="str">
        <f>VLOOKUP(InputData[[#This Row],[PRODUCT ID]],MasterData[],2,0)</f>
        <v>Product16</v>
      </c>
      <c r="H333" t="str">
        <f>VLOOKUP(InputData[[#This Row],[PRODUCT ID]],MasterData[],3,0)</f>
        <v>Category02</v>
      </c>
      <c r="I333" t="str">
        <f>VLOOKUP(InputData[[#This Row],[PRODUCT ID]],MasterData[],4,0)</f>
        <v>No.</v>
      </c>
      <c r="J333" s="2">
        <f>VLOOKUP(InputData[[#This Row],[PRODUCT ID]],MasterData[],5,0)</f>
        <v>13</v>
      </c>
      <c r="K333" s="2">
        <f>VLOOKUP(InputData[[#This Row],[PRODUCT ID]],MasterData[],6,0)</f>
        <v>16.64</v>
      </c>
      <c r="L333" s="2">
        <f>InputData[[#This Row],[BUYING PRIZE]]*InputData[[#This Row],[QUANTITY]]</f>
        <v>169</v>
      </c>
      <c r="M333" s="2">
        <f>InputData[[#This Row],[SELLING PRICE]]*InputData[[#This Row],[QUANTITY]]*(1-InputData[[#This Row],[DISCOUNT %]])</f>
        <v>216.32</v>
      </c>
      <c r="N333">
        <f>DAY(InputData[[#This Row],[DATE]])</f>
        <v>30</v>
      </c>
      <c r="O333" t="str">
        <f>TEXT(InputData[[#This Row],[DATE]],"mmm")</f>
        <v>Apr</v>
      </c>
      <c r="P333">
        <f>YEAR(InputData[[#This Row],[DATE]])</f>
        <v>2022</v>
      </c>
    </row>
    <row r="334" spans="1:16" x14ac:dyDescent="0.3">
      <c r="A334" s="1">
        <v>44682</v>
      </c>
      <c r="B334" t="s">
        <v>78</v>
      </c>
      <c r="C334">
        <v>6</v>
      </c>
      <c r="D334" t="s">
        <v>112</v>
      </c>
      <c r="E334" t="s">
        <v>112</v>
      </c>
      <c r="F334">
        <v>0</v>
      </c>
      <c r="G334" t="str">
        <f>VLOOKUP(InputData[[#This Row],[PRODUCT ID]],MasterData[],2,0)</f>
        <v>Product33</v>
      </c>
      <c r="H334" t="str">
        <f>VLOOKUP(InputData[[#This Row],[PRODUCT ID]],MasterData[],3,0)</f>
        <v>Category04</v>
      </c>
      <c r="I334" t="str">
        <f>VLOOKUP(InputData[[#This Row],[PRODUCT ID]],MasterData[],4,0)</f>
        <v>Kg</v>
      </c>
      <c r="J334" s="2">
        <f>VLOOKUP(InputData[[#This Row],[PRODUCT ID]],MasterData[],5,0)</f>
        <v>95</v>
      </c>
      <c r="K334" s="2">
        <f>VLOOKUP(InputData[[#This Row],[PRODUCT ID]],MasterData[],6,0)</f>
        <v>119.7</v>
      </c>
      <c r="L334" s="2">
        <f>InputData[[#This Row],[BUYING PRIZE]]*InputData[[#This Row],[QUANTITY]]</f>
        <v>570</v>
      </c>
      <c r="M334" s="2">
        <f>InputData[[#This Row],[SELLING PRICE]]*InputData[[#This Row],[QUANTITY]]*(1-InputData[[#This Row],[DISCOUNT %]])</f>
        <v>718.2</v>
      </c>
      <c r="N334">
        <f>DAY(InputData[[#This Row],[DATE]])</f>
        <v>1</v>
      </c>
      <c r="O334" t="str">
        <f>TEXT(InputData[[#This Row],[DATE]],"mmm")</f>
        <v>May</v>
      </c>
      <c r="P334">
        <f>YEAR(InputData[[#This Row],[DATE]])</f>
        <v>2022</v>
      </c>
    </row>
    <row r="335" spans="1:16" x14ac:dyDescent="0.3">
      <c r="A335" s="1">
        <v>44688</v>
      </c>
      <c r="B335" t="s">
        <v>66</v>
      </c>
      <c r="C335">
        <v>1</v>
      </c>
      <c r="D335" t="s">
        <v>112</v>
      </c>
      <c r="E335" t="s">
        <v>112</v>
      </c>
      <c r="F335">
        <v>0</v>
      </c>
      <c r="G335" t="str">
        <f>VLOOKUP(InputData[[#This Row],[PRODUCT ID]],MasterData[],2,0)</f>
        <v>Product27</v>
      </c>
      <c r="H335" t="str">
        <f>VLOOKUP(InputData[[#This Row],[PRODUCT ID]],MasterData[],3,0)</f>
        <v>Category04</v>
      </c>
      <c r="I335" t="str">
        <f>VLOOKUP(InputData[[#This Row],[PRODUCT ID]],MasterData[],4,0)</f>
        <v>Lt</v>
      </c>
      <c r="J335" s="2">
        <f>VLOOKUP(InputData[[#This Row],[PRODUCT ID]],MasterData[],5,0)</f>
        <v>48</v>
      </c>
      <c r="K335" s="2">
        <f>VLOOKUP(InputData[[#This Row],[PRODUCT ID]],MasterData[],6,0)</f>
        <v>57.120000000000005</v>
      </c>
      <c r="L335" s="2">
        <f>InputData[[#This Row],[BUYING PRIZE]]*InputData[[#This Row],[QUANTITY]]</f>
        <v>48</v>
      </c>
      <c r="M335" s="2">
        <f>InputData[[#This Row],[SELLING PRICE]]*InputData[[#This Row],[QUANTITY]]*(1-InputData[[#This Row],[DISCOUNT %]])</f>
        <v>57.120000000000005</v>
      </c>
      <c r="N335">
        <f>DAY(InputData[[#This Row],[DATE]])</f>
        <v>7</v>
      </c>
      <c r="O335" t="str">
        <f>TEXT(InputData[[#This Row],[DATE]],"mmm")</f>
        <v>May</v>
      </c>
      <c r="P335">
        <f>YEAR(InputData[[#This Row],[DATE]])</f>
        <v>2022</v>
      </c>
    </row>
    <row r="336" spans="1:16" x14ac:dyDescent="0.3">
      <c r="A336" s="1">
        <v>44689</v>
      </c>
      <c r="B336" t="s">
        <v>55</v>
      </c>
      <c r="C336">
        <v>7</v>
      </c>
      <c r="D336" t="s">
        <v>112</v>
      </c>
      <c r="E336" t="s">
        <v>112</v>
      </c>
      <c r="F336">
        <v>0</v>
      </c>
      <c r="G336" t="str">
        <f>VLOOKUP(InputData[[#This Row],[PRODUCT ID]],MasterData[],2,0)</f>
        <v>Product22</v>
      </c>
      <c r="H336" t="str">
        <f>VLOOKUP(InputData[[#This Row],[PRODUCT ID]],MasterData[],3,0)</f>
        <v>Category03</v>
      </c>
      <c r="I336" t="str">
        <f>VLOOKUP(InputData[[#This Row],[PRODUCT ID]],MasterData[],4,0)</f>
        <v>Ft</v>
      </c>
      <c r="J336" s="2">
        <f>VLOOKUP(InputData[[#This Row],[PRODUCT ID]],MasterData[],5,0)</f>
        <v>121</v>
      </c>
      <c r="K336" s="2">
        <f>VLOOKUP(InputData[[#This Row],[PRODUCT ID]],MasterData[],6,0)</f>
        <v>141.57</v>
      </c>
      <c r="L336" s="2">
        <f>InputData[[#This Row],[BUYING PRIZE]]*InputData[[#This Row],[QUANTITY]]</f>
        <v>847</v>
      </c>
      <c r="M336" s="2">
        <f>InputData[[#This Row],[SELLING PRICE]]*InputData[[#This Row],[QUANTITY]]*(1-InputData[[#This Row],[DISCOUNT %]])</f>
        <v>990.99</v>
      </c>
      <c r="N336">
        <f>DAY(InputData[[#This Row],[DATE]])</f>
        <v>8</v>
      </c>
      <c r="O336" t="str">
        <f>TEXT(InputData[[#This Row],[DATE]],"mmm")</f>
        <v>May</v>
      </c>
      <c r="P336">
        <f>YEAR(InputData[[#This Row],[DATE]])</f>
        <v>2022</v>
      </c>
    </row>
    <row r="337" spans="1:16" x14ac:dyDescent="0.3">
      <c r="A337" s="1">
        <v>44696</v>
      </c>
      <c r="B337" t="s">
        <v>50</v>
      </c>
      <c r="C337">
        <v>5</v>
      </c>
      <c r="D337" t="s">
        <v>112</v>
      </c>
      <c r="E337" t="s">
        <v>112</v>
      </c>
      <c r="F337">
        <v>0</v>
      </c>
      <c r="G337" t="str">
        <f>VLOOKUP(InputData[[#This Row],[PRODUCT ID]],MasterData[],2,0)</f>
        <v>Product20</v>
      </c>
      <c r="H337" t="str">
        <f>VLOOKUP(InputData[[#This Row],[PRODUCT ID]],MasterData[],3,0)</f>
        <v>Category03</v>
      </c>
      <c r="I337" t="str">
        <f>VLOOKUP(InputData[[#This Row],[PRODUCT ID]],MasterData[],4,0)</f>
        <v>Lt</v>
      </c>
      <c r="J337" s="2">
        <f>VLOOKUP(InputData[[#This Row],[PRODUCT ID]],MasterData[],5,0)</f>
        <v>61</v>
      </c>
      <c r="K337" s="2">
        <f>VLOOKUP(InputData[[#This Row],[PRODUCT ID]],MasterData[],6,0)</f>
        <v>76.25</v>
      </c>
      <c r="L337" s="2">
        <f>InputData[[#This Row],[BUYING PRIZE]]*InputData[[#This Row],[QUANTITY]]</f>
        <v>305</v>
      </c>
      <c r="M337" s="2">
        <f>InputData[[#This Row],[SELLING PRICE]]*InputData[[#This Row],[QUANTITY]]*(1-InputData[[#This Row],[DISCOUNT %]])</f>
        <v>381.25</v>
      </c>
      <c r="N337">
        <f>DAY(InputData[[#This Row],[DATE]])</f>
        <v>15</v>
      </c>
      <c r="O337" t="str">
        <f>TEXT(InputData[[#This Row],[DATE]],"mmm")</f>
        <v>May</v>
      </c>
      <c r="P337">
        <f>YEAR(InputData[[#This Row],[DATE]])</f>
        <v>2022</v>
      </c>
    </row>
    <row r="338" spans="1:16" x14ac:dyDescent="0.3">
      <c r="A338" s="1">
        <v>44697</v>
      </c>
      <c r="B338" t="s">
        <v>74</v>
      </c>
      <c r="C338">
        <v>13</v>
      </c>
      <c r="D338" t="s">
        <v>112</v>
      </c>
      <c r="E338" t="s">
        <v>112</v>
      </c>
      <c r="F338">
        <v>0</v>
      </c>
      <c r="G338" t="str">
        <f>VLOOKUP(InputData[[#This Row],[PRODUCT ID]],MasterData[],2,0)</f>
        <v>Product31</v>
      </c>
      <c r="H338" t="str">
        <f>VLOOKUP(InputData[[#This Row],[PRODUCT ID]],MasterData[],3,0)</f>
        <v>Category04</v>
      </c>
      <c r="I338" t="str">
        <f>VLOOKUP(InputData[[#This Row],[PRODUCT ID]],MasterData[],4,0)</f>
        <v>Kg</v>
      </c>
      <c r="J338" s="2">
        <f>VLOOKUP(InputData[[#This Row],[PRODUCT ID]],MasterData[],5,0)</f>
        <v>93</v>
      </c>
      <c r="K338" s="2">
        <f>VLOOKUP(InputData[[#This Row],[PRODUCT ID]],MasterData[],6,0)</f>
        <v>104.16</v>
      </c>
      <c r="L338" s="2">
        <f>InputData[[#This Row],[BUYING PRIZE]]*InputData[[#This Row],[QUANTITY]]</f>
        <v>1209</v>
      </c>
      <c r="M338" s="2">
        <f>InputData[[#This Row],[SELLING PRICE]]*InputData[[#This Row],[QUANTITY]]*(1-InputData[[#This Row],[DISCOUNT %]])</f>
        <v>1354.08</v>
      </c>
      <c r="N338">
        <f>DAY(InputData[[#This Row],[DATE]])</f>
        <v>16</v>
      </c>
      <c r="O338" t="str">
        <f>TEXT(InputData[[#This Row],[DATE]],"mmm")</f>
        <v>May</v>
      </c>
      <c r="P338">
        <f>YEAR(InputData[[#This Row],[DATE]])</f>
        <v>2022</v>
      </c>
    </row>
    <row r="339" spans="1:16" x14ac:dyDescent="0.3">
      <c r="A339" s="1">
        <v>44706</v>
      </c>
      <c r="B339" t="s">
        <v>10</v>
      </c>
      <c r="C339">
        <v>7</v>
      </c>
      <c r="D339" t="s">
        <v>112</v>
      </c>
      <c r="E339" t="s">
        <v>112</v>
      </c>
      <c r="F339">
        <v>0</v>
      </c>
      <c r="G339" t="str">
        <f>VLOOKUP(InputData[[#This Row],[PRODUCT ID]],MasterData[],2,0)</f>
        <v>Product02</v>
      </c>
      <c r="H339" t="str">
        <f>VLOOKUP(InputData[[#This Row],[PRODUCT ID]],MasterData[],3,0)</f>
        <v>Category01</v>
      </c>
      <c r="I339" t="str">
        <f>VLOOKUP(InputData[[#This Row],[PRODUCT ID]],MasterData[],4,0)</f>
        <v>Kg</v>
      </c>
      <c r="J339" s="2">
        <f>VLOOKUP(InputData[[#This Row],[PRODUCT ID]],MasterData[],5,0)</f>
        <v>105</v>
      </c>
      <c r="K339" s="2">
        <f>VLOOKUP(InputData[[#This Row],[PRODUCT ID]],MasterData[],6,0)</f>
        <v>142.80000000000001</v>
      </c>
      <c r="L339" s="2">
        <f>InputData[[#This Row],[BUYING PRIZE]]*InputData[[#This Row],[QUANTITY]]</f>
        <v>735</v>
      </c>
      <c r="M339" s="2">
        <f>InputData[[#This Row],[SELLING PRICE]]*InputData[[#This Row],[QUANTITY]]*(1-InputData[[#This Row],[DISCOUNT %]])</f>
        <v>999.60000000000014</v>
      </c>
      <c r="N339">
        <f>DAY(InputData[[#This Row],[DATE]])</f>
        <v>25</v>
      </c>
      <c r="O339" t="str">
        <f>TEXT(InputData[[#This Row],[DATE]],"mmm")</f>
        <v>May</v>
      </c>
      <c r="P339">
        <f>YEAR(InputData[[#This Row],[DATE]])</f>
        <v>2022</v>
      </c>
    </row>
    <row r="340" spans="1:16" x14ac:dyDescent="0.3">
      <c r="A340" s="1">
        <v>44707</v>
      </c>
      <c r="B340" t="s">
        <v>66</v>
      </c>
      <c r="C340">
        <v>2</v>
      </c>
      <c r="D340" t="s">
        <v>112</v>
      </c>
      <c r="E340" t="s">
        <v>112</v>
      </c>
      <c r="F340">
        <v>0</v>
      </c>
      <c r="G340" t="str">
        <f>VLOOKUP(InputData[[#This Row],[PRODUCT ID]],MasterData[],2,0)</f>
        <v>Product27</v>
      </c>
      <c r="H340" t="str">
        <f>VLOOKUP(InputData[[#This Row],[PRODUCT ID]],MasterData[],3,0)</f>
        <v>Category04</v>
      </c>
      <c r="I340" t="str">
        <f>VLOOKUP(InputData[[#This Row],[PRODUCT ID]],MasterData[],4,0)</f>
        <v>Lt</v>
      </c>
      <c r="J340" s="2">
        <f>VLOOKUP(InputData[[#This Row],[PRODUCT ID]],MasterData[],5,0)</f>
        <v>48</v>
      </c>
      <c r="K340" s="2">
        <f>VLOOKUP(InputData[[#This Row],[PRODUCT ID]],MasterData[],6,0)</f>
        <v>57.120000000000005</v>
      </c>
      <c r="L340" s="2">
        <f>InputData[[#This Row],[BUYING PRIZE]]*InputData[[#This Row],[QUANTITY]]</f>
        <v>96</v>
      </c>
      <c r="M340" s="2">
        <f>InputData[[#This Row],[SELLING PRICE]]*InputData[[#This Row],[QUANTITY]]*(1-InputData[[#This Row],[DISCOUNT %]])</f>
        <v>114.24000000000001</v>
      </c>
      <c r="N340">
        <f>DAY(InputData[[#This Row],[DATE]])</f>
        <v>26</v>
      </c>
      <c r="O340" t="str">
        <f>TEXT(InputData[[#This Row],[DATE]],"mmm")</f>
        <v>May</v>
      </c>
      <c r="P340">
        <f>YEAR(InputData[[#This Row],[DATE]])</f>
        <v>2022</v>
      </c>
    </row>
    <row r="341" spans="1:16" x14ac:dyDescent="0.3">
      <c r="A341" s="1">
        <v>44709</v>
      </c>
      <c r="B341" t="s">
        <v>14</v>
      </c>
      <c r="C341">
        <v>12</v>
      </c>
      <c r="D341" t="s">
        <v>112</v>
      </c>
      <c r="E341" t="s">
        <v>112</v>
      </c>
      <c r="F341">
        <v>0</v>
      </c>
      <c r="G341" t="str">
        <f>VLOOKUP(InputData[[#This Row],[PRODUCT ID]],MasterData[],2,0)</f>
        <v>Product04</v>
      </c>
      <c r="H341" t="str">
        <f>VLOOKUP(InputData[[#This Row],[PRODUCT ID]],MasterData[],3,0)</f>
        <v>Category01</v>
      </c>
      <c r="I341" t="str">
        <f>VLOOKUP(InputData[[#This Row],[PRODUCT ID]],MasterData[],4,0)</f>
        <v>Lt</v>
      </c>
      <c r="J341" s="2">
        <f>VLOOKUP(InputData[[#This Row],[PRODUCT ID]],MasterData[],5,0)</f>
        <v>44</v>
      </c>
      <c r="K341" s="2">
        <f>VLOOKUP(InputData[[#This Row],[PRODUCT ID]],MasterData[],6,0)</f>
        <v>48.84</v>
      </c>
      <c r="L341" s="2">
        <f>InputData[[#This Row],[BUYING PRIZE]]*InputData[[#This Row],[QUANTITY]]</f>
        <v>528</v>
      </c>
      <c r="M341" s="2">
        <f>InputData[[#This Row],[SELLING PRICE]]*InputData[[#This Row],[QUANTITY]]*(1-InputData[[#This Row],[DISCOUNT %]])</f>
        <v>586.08000000000004</v>
      </c>
      <c r="N341">
        <f>DAY(InputData[[#This Row],[DATE]])</f>
        <v>28</v>
      </c>
      <c r="O341" t="str">
        <f>TEXT(InputData[[#This Row],[DATE]],"mmm")</f>
        <v>May</v>
      </c>
      <c r="P341">
        <f>YEAR(InputData[[#This Row],[DATE]])</f>
        <v>2022</v>
      </c>
    </row>
    <row r="342" spans="1:16" x14ac:dyDescent="0.3">
      <c r="A342" s="1">
        <v>44715</v>
      </c>
      <c r="B342" t="s">
        <v>24</v>
      </c>
      <c r="C342">
        <v>14</v>
      </c>
      <c r="D342" t="s">
        <v>112</v>
      </c>
      <c r="E342" t="s">
        <v>112</v>
      </c>
      <c r="F342">
        <v>0</v>
      </c>
      <c r="G342" t="str">
        <f>VLOOKUP(InputData[[#This Row],[PRODUCT ID]],MasterData[],2,0)</f>
        <v>Product08</v>
      </c>
      <c r="H342" t="str">
        <f>VLOOKUP(InputData[[#This Row],[PRODUCT ID]],MasterData[],3,0)</f>
        <v>Category01</v>
      </c>
      <c r="I342" t="str">
        <f>VLOOKUP(InputData[[#This Row],[PRODUCT ID]],MasterData[],4,0)</f>
        <v>Kg</v>
      </c>
      <c r="J342" s="2">
        <f>VLOOKUP(InputData[[#This Row],[PRODUCT ID]],MasterData[],5,0)</f>
        <v>83</v>
      </c>
      <c r="K342" s="2">
        <f>VLOOKUP(InputData[[#This Row],[PRODUCT ID]],MasterData[],6,0)</f>
        <v>94.62</v>
      </c>
      <c r="L342" s="2">
        <f>InputData[[#This Row],[BUYING PRIZE]]*InputData[[#This Row],[QUANTITY]]</f>
        <v>1162</v>
      </c>
      <c r="M342" s="2">
        <f>InputData[[#This Row],[SELLING PRICE]]*InputData[[#This Row],[QUANTITY]]*(1-InputData[[#This Row],[DISCOUNT %]])</f>
        <v>1324.68</v>
      </c>
      <c r="N342">
        <f>DAY(InputData[[#This Row],[DATE]])</f>
        <v>3</v>
      </c>
      <c r="O342" t="str">
        <f>TEXT(InputData[[#This Row],[DATE]],"mmm")</f>
        <v>Jun</v>
      </c>
      <c r="P342">
        <f>YEAR(InputData[[#This Row],[DATE]])</f>
        <v>2022</v>
      </c>
    </row>
    <row r="343" spans="1:16" x14ac:dyDescent="0.3">
      <c r="A343" s="1">
        <v>44737</v>
      </c>
      <c r="B343" t="s">
        <v>34</v>
      </c>
      <c r="C343">
        <v>7</v>
      </c>
      <c r="D343" t="s">
        <v>112</v>
      </c>
      <c r="E343" t="s">
        <v>112</v>
      </c>
      <c r="F343">
        <v>0</v>
      </c>
      <c r="G343" t="str">
        <f>VLOOKUP(InputData[[#This Row],[PRODUCT ID]],MasterData[],2,0)</f>
        <v>Product12</v>
      </c>
      <c r="H343" t="str">
        <f>VLOOKUP(InputData[[#This Row],[PRODUCT ID]],MasterData[],3,0)</f>
        <v>Category02</v>
      </c>
      <c r="I343" t="str">
        <f>VLOOKUP(InputData[[#This Row],[PRODUCT ID]],MasterData[],4,0)</f>
        <v>Kg</v>
      </c>
      <c r="J343" s="2">
        <f>VLOOKUP(InputData[[#This Row],[PRODUCT ID]],MasterData[],5,0)</f>
        <v>73</v>
      </c>
      <c r="K343" s="2">
        <f>VLOOKUP(InputData[[#This Row],[PRODUCT ID]],MasterData[],6,0)</f>
        <v>94.17</v>
      </c>
      <c r="L343" s="2">
        <f>InputData[[#This Row],[BUYING PRIZE]]*InputData[[#This Row],[QUANTITY]]</f>
        <v>511</v>
      </c>
      <c r="M343" s="2">
        <f>InputData[[#This Row],[SELLING PRICE]]*InputData[[#This Row],[QUANTITY]]*(1-InputData[[#This Row],[DISCOUNT %]])</f>
        <v>659.19</v>
      </c>
      <c r="N343">
        <f>DAY(InputData[[#This Row],[DATE]])</f>
        <v>25</v>
      </c>
      <c r="O343" t="str">
        <f>TEXT(InputData[[#This Row],[DATE]],"mmm")</f>
        <v>Jun</v>
      </c>
      <c r="P343">
        <f>YEAR(InputData[[#This Row],[DATE]])</f>
        <v>2022</v>
      </c>
    </row>
    <row r="344" spans="1:16" x14ac:dyDescent="0.3">
      <c r="A344" s="1">
        <v>44757</v>
      </c>
      <c r="B344" t="s">
        <v>14</v>
      </c>
      <c r="C344">
        <v>2</v>
      </c>
      <c r="D344" t="s">
        <v>112</v>
      </c>
      <c r="E344" t="s">
        <v>112</v>
      </c>
      <c r="F344">
        <v>0</v>
      </c>
      <c r="G344" t="str">
        <f>VLOOKUP(InputData[[#This Row],[PRODUCT ID]],MasterData[],2,0)</f>
        <v>Product04</v>
      </c>
      <c r="H344" t="str">
        <f>VLOOKUP(InputData[[#This Row],[PRODUCT ID]],MasterData[],3,0)</f>
        <v>Category01</v>
      </c>
      <c r="I344" t="str">
        <f>VLOOKUP(InputData[[#This Row],[PRODUCT ID]],MasterData[],4,0)</f>
        <v>Lt</v>
      </c>
      <c r="J344" s="2">
        <f>VLOOKUP(InputData[[#This Row],[PRODUCT ID]],MasterData[],5,0)</f>
        <v>44</v>
      </c>
      <c r="K344" s="2">
        <f>VLOOKUP(InputData[[#This Row],[PRODUCT ID]],MasterData[],6,0)</f>
        <v>48.84</v>
      </c>
      <c r="L344" s="2">
        <f>InputData[[#This Row],[BUYING PRIZE]]*InputData[[#This Row],[QUANTITY]]</f>
        <v>88</v>
      </c>
      <c r="M344" s="2">
        <f>InputData[[#This Row],[SELLING PRICE]]*InputData[[#This Row],[QUANTITY]]*(1-InputData[[#This Row],[DISCOUNT %]])</f>
        <v>97.68</v>
      </c>
      <c r="N344">
        <f>DAY(InputData[[#This Row],[DATE]])</f>
        <v>15</v>
      </c>
      <c r="O344" t="str">
        <f>TEXT(InputData[[#This Row],[DATE]],"mmm")</f>
        <v>Jul</v>
      </c>
      <c r="P344">
        <f>YEAR(InputData[[#This Row],[DATE]])</f>
        <v>2022</v>
      </c>
    </row>
    <row r="345" spans="1:16" x14ac:dyDescent="0.3">
      <c r="A345" s="1">
        <v>44765</v>
      </c>
      <c r="B345" t="s">
        <v>46</v>
      </c>
      <c r="C345">
        <v>2</v>
      </c>
      <c r="D345" t="s">
        <v>112</v>
      </c>
      <c r="E345" t="s">
        <v>112</v>
      </c>
      <c r="F345">
        <v>0</v>
      </c>
      <c r="G345" t="str">
        <f>VLOOKUP(InputData[[#This Row],[PRODUCT ID]],MasterData[],2,0)</f>
        <v>Product18</v>
      </c>
      <c r="H345" t="str">
        <f>VLOOKUP(InputData[[#This Row],[PRODUCT ID]],MasterData[],3,0)</f>
        <v>Category02</v>
      </c>
      <c r="I345" t="str">
        <f>VLOOKUP(InputData[[#This Row],[PRODUCT ID]],MasterData[],4,0)</f>
        <v>No.</v>
      </c>
      <c r="J345" s="2">
        <f>VLOOKUP(InputData[[#This Row],[PRODUCT ID]],MasterData[],5,0)</f>
        <v>37</v>
      </c>
      <c r="K345" s="2">
        <f>VLOOKUP(InputData[[#This Row],[PRODUCT ID]],MasterData[],6,0)</f>
        <v>49.21</v>
      </c>
      <c r="L345" s="2">
        <f>InputData[[#This Row],[BUYING PRIZE]]*InputData[[#This Row],[QUANTITY]]</f>
        <v>74</v>
      </c>
      <c r="M345" s="2">
        <f>InputData[[#This Row],[SELLING PRICE]]*InputData[[#This Row],[QUANTITY]]*(1-InputData[[#This Row],[DISCOUNT %]])</f>
        <v>98.42</v>
      </c>
      <c r="N345">
        <f>DAY(InputData[[#This Row],[DATE]])</f>
        <v>23</v>
      </c>
      <c r="O345" t="str">
        <f>TEXT(InputData[[#This Row],[DATE]],"mmm")</f>
        <v>Jul</v>
      </c>
      <c r="P345">
        <f>YEAR(InputData[[#This Row],[DATE]])</f>
        <v>2022</v>
      </c>
    </row>
    <row r="346" spans="1:16" x14ac:dyDescent="0.3">
      <c r="A346" s="1">
        <v>44766</v>
      </c>
      <c r="B346" t="s">
        <v>66</v>
      </c>
      <c r="C346">
        <v>1</v>
      </c>
      <c r="D346" t="s">
        <v>112</v>
      </c>
      <c r="E346" t="s">
        <v>112</v>
      </c>
      <c r="F346">
        <v>0</v>
      </c>
      <c r="G346" t="str">
        <f>VLOOKUP(InputData[[#This Row],[PRODUCT ID]],MasterData[],2,0)</f>
        <v>Product27</v>
      </c>
      <c r="H346" t="str">
        <f>VLOOKUP(InputData[[#This Row],[PRODUCT ID]],MasterData[],3,0)</f>
        <v>Category04</v>
      </c>
      <c r="I346" t="str">
        <f>VLOOKUP(InputData[[#This Row],[PRODUCT ID]],MasterData[],4,0)</f>
        <v>Lt</v>
      </c>
      <c r="J346" s="2">
        <f>VLOOKUP(InputData[[#This Row],[PRODUCT ID]],MasterData[],5,0)</f>
        <v>48</v>
      </c>
      <c r="K346" s="2">
        <f>VLOOKUP(InputData[[#This Row],[PRODUCT ID]],MasterData[],6,0)</f>
        <v>57.120000000000005</v>
      </c>
      <c r="L346" s="2">
        <f>InputData[[#This Row],[BUYING PRIZE]]*InputData[[#This Row],[QUANTITY]]</f>
        <v>48</v>
      </c>
      <c r="M346" s="2">
        <f>InputData[[#This Row],[SELLING PRICE]]*InputData[[#This Row],[QUANTITY]]*(1-InputData[[#This Row],[DISCOUNT %]])</f>
        <v>57.120000000000005</v>
      </c>
      <c r="N346">
        <f>DAY(InputData[[#This Row],[DATE]])</f>
        <v>24</v>
      </c>
      <c r="O346" t="str">
        <f>TEXT(InputData[[#This Row],[DATE]],"mmm")</f>
        <v>Jul</v>
      </c>
      <c r="P346">
        <f>YEAR(InputData[[#This Row],[DATE]])</f>
        <v>2022</v>
      </c>
    </row>
    <row r="347" spans="1:16" x14ac:dyDescent="0.3">
      <c r="A347" s="1">
        <v>44768</v>
      </c>
      <c r="B347" t="s">
        <v>12</v>
      </c>
      <c r="C347">
        <v>10</v>
      </c>
      <c r="D347" t="s">
        <v>112</v>
      </c>
      <c r="E347" t="s">
        <v>112</v>
      </c>
      <c r="F347">
        <v>0</v>
      </c>
      <c r="G347" t="str">
        <f>VLOOKUP(InputData[[#This Row],[PRODUCT ID]],MasterData[],2,0)</f>
        <v>Product03</v>
      </c>
      <c r="H347" t="str">
        <f>VLOOKUP(InputData[[#This Row],[PRODUCT ID]],MasterData[],3,0)</f>
        <v>Category01</v>
      </c>
      <c r="I347" t="str">
        <f>VLOOKUP(InputData[[#This Row],[PRODUCT ID]],MasterData[],4,0)</f>
        <v>Kg</v>
      </c>
      <c r="J347" s="2">
        <f>VLOOKUP(InputData[[#This Row],[PRODUCT ID]],MasterData[],5,0)</f>
        <v>71</v>
      </c>
      <c r="K347" s="2">
        <f>VLOOKUP(InputData[[#This Row],[PRODUCT ID]],MasterData[],6,0)</f>
        <v>80.94</v>
      </c>
      <c r="L347" s="2">
        <f>InputData[[#This Row],[BUYING PRIZE]]*InputData[[#This Row],[QUANTITY]]</f>
        <v>710</v>
      </c>
      <c r="M347" s="2">
        <f>InputData[[#This Row],[SELLING PRICE]]*InputData[[#This Row],[QUANTITY]]*(1-InputData[[#This Row],[DISCOUNT %]])</f>
        <v>809.4</v>
      </c>
      <c r="N347">
        <f>DAY(InputData[[#This Row],[DATE]])</f>
        <v>26</v>
      </c>
      <c r="O347" t="str">
        <f>TEXT(InputData[[#This Row],[DATE]],"mmm")</f>
        <v>Jul</v>
      </c>
      <c r="P347">
        <f>YEAR(InputData[[#This Row],[DATE]])</f>
        <v>2022</v>
      </c>
    </row>
    <row r="348" spans="1:16" x14ac:dyDescent="0.3">
      <c r="A348" s="1">
        <v>44779</v>
      </c>
      <c r="B348" t="s">
        <v>42</v>
      </c>
      <c r="C348">
        <v>9</v>
      </c>
      <c r="D348" t="s">
        <v>112</v>
      </c>
      <c r="E348" t="s">
        <v>112</v>
      </c>
      <c r="F348">
        <v>0</v>
      </c>
      <c r="G348" t="str">
        <f>VLOOKUP(InputData[[#This Row],[PRODUCT ID]],MasterData[],2,0)</f>
        <v>Product16</v>
      </c>
      <c r="H348" t="str">
        <f>VLOOKUP(InputData[[#This Row],[PRODUCT ID]],MasterData[],3,0)</f>
        <v>Category02</v>
      </c>
      <c r="I348" t="str">
        <f>VLOOKUP(InputData[[#This Row],[PRODUCT ID]],MasterData[],4,0)</f>
        <v>No.</v>
      </c>
      <c r="J348" s="2">
        <f>VLOOKUP(InputData[[#This Row],[PRODUCT ID]],MasterData[],5,0)</f>
        <v>13</v>
      </c>
      <c r="K348" s="2">
        <f>VLOOKUP(InputData[[#This Row],[PRODUCT ID]],MasterData[],6,0)</f>
        <v>16.64</v>
      </c>
      <c r="L348" s="2">
        <f>InputData[[#This Row],[BUYING PRIZE]]*InputData[[#This Row],[QUANTITY]]</f>
        <v>117</v>
      </c>
      <c r="M348" s="2">
        <f>InputData[[#This Row],[SELLING PRICE]]*InputData[[#This Row],[QUANTITY]]*(1-InputData[[#This Row],[DISCOUNT %]])</f>
        <v>149.76</v>
      </c>
      <c r="N348">
        <f>DAY(InputData[[#This Row],[DATE]])</f>
        <v>6</v>
      </c>
      <c r="O348" t="str">
        <f>TEXT(InputData[[#This Row],[DATE]],"mmm")</f>
        <v>Aug</v>
      </c>
      <c r="P348">
        <f>YEAR(InputData[[#This Row],[DATE]])</f>
        <v>2022</v>
      </c>
    </row>
    <row r="349" spans="1:16" x14ac:dyDescent="0.3">
      <c r="A349" s="1">
        <v>44791</v>
      </c>
      <c r="B349" t="s">
        <v>70</v>
      </c>
      <c r="C349">
        <v>8</v>
      </c>
      <c r="D349" t="s">
        <v>112</v>
      </c>
      <c r="E349" t="s">
        <v>112</v>
      </c>
      <c r="F349">
        <v>0</v>
      </c>
      <c r="G349" t="str">
        <f>VLOOKUP(InputData[[#This Row],[PRODUCT ID]],MasterData[],2,0)</f>
        <v>Product29</v>
      </c>
      <c r="H349" t="str">
        <f>VLOOKUP(InputData[[#This Row],[PRODUCT ID]],MasterData[],3,0)</f>
        <v>Category04</v>
      </c>
      <c r="I349" t="str">
        <f>VLOOKUP(InputData[[#This Row],[PRODUCT ID]],MasterData[],4,0)</f>
        <v>Lt</v>
      </c>
      <c r="J349" s="2">
        <f>VLOOKUP(InputData[[#This Row],[PRODUCT ID]],MasterData[],5,0)</f>
        <v>47</v>
      </c>
      <c r="K349" s="2">
        <f>VLOOKUP(InputData[[#This Row],[PRODUCT ID]],MasterData[],6,0)</f>
        <v>53.11</v>
      </c>
      <c r="L349" s="2">
        <f>InputData[[#This Row],[BUYING PRIZE]]*InputData[[#This Row],[QUANTITY]]</f>
        <v>376</v>
      </c>
      <c r="M349" s="2">
        <f>InputData[[#This Row],[SELLING PRICE]]*InputData[[#This Row],[QUANTITY]]*(1-InputData[[#This Row],[DISCOUNT %]])</f>
        <v>424.88</v>
      </c>
      <c r="N349">
        <f>DAY(InputData[[#This Row],[DATE]])</f>
        <v>18</v>
      </c>
      <c r="O349" t="str">
        <f>TEXT(InputData[[#This Row],[DATE]],"mmm")</f>
        <v>Aug</v>
      </c>
      <c r="P349">
        <f>YEAR(InputData[[#This Row],[DATE]])</f>
        <v>2022</v>
      </c>
    </row>
    <row r="350" spans="1:16" x14ac:dyDescent="0.3">
      <c r="A350" s="1">
        <v>44792</v>
      </c>
      <c r="B350" t="s">
        <v>22</v>
      </c>
      <c r="C350">
        <v>3</v>
      </c>
      <c r="D350" t="s">
        <v>112</v>
      </c>
      <c r="E350" t="s">
        <v>112</v>
      </c>
      <c r="F350">
        <v>0</v>
      </c>
      <c r="G350" t="str">
        <f>VLOOKUP(InputData[[#This Row],[PRODUCT ID]],MasterData[],2,0)</f>
        <v>Product07</v>
      </c>
      <c r="H350" t="str">
        <f>VLOOKUP(InputData[[#This Row],[PRODUCT ID]],MasterData[],3,0)</f>
        <v>Category01</v>
      </c>
      <c r="I350" t="str">
        <f>VLOOKUP(InputData[[#This Row],[PRODUCT ID]],MasterData[],4,0)</f>
        <v>Lt</v>
      </c>
      <c r="J350" s="2">
        <f>VLOOKUP(InputData[[#This Row],[PRODUCT ID]],MasterData[],5,0)</f>
        <v>43</v>
      </c>
      <c r="K350" s="2">
        <f>VLOOKUP(InputData[[#This Row],[PRODUCT ID]],MasterData[],6,0)</f>
        <v>47.730000000000004</v>
      </c>
      <c r="L350" s="2">
        <f>InputData[[#This Row],[BUYING PRIZE]]*InputData[[#This Row],[QUANTITY]]</f>
        <v>129</v>
      </c>
      <c r="M350" s="2">
        <f>InputData[[#This Row],[SELLING PRICE]]*InputData[[#This Row],[QUANTITY]]*(1-InputData[[#This Row],[DISCOUNT %]])</f>
        <v>143.19</v>
      </c>
      <c r="N350">
        <f>DAY(InputData[[#This Row],[DATE]])</f>
        <v>19</v>
      </c>
      <c r="O350" t="str">
        <f>TEXT(InputData[[#This Row],[DATE]],"mmm")</f>
        <v>Aug</v>
      </c>
      <c r="P350">
        <f>YEAR(InputData[[#This Row],[DATE]])</f>
        <v>2022</v>
      </c>
    </row>
    <row r="351" spans="1:16" x14ac:dyDescent="0.3">
      <c r="A351" s="1">
        <v>44796</v>
      </c>
      <c r="B351" t="s">
        <v>101</v>
      </c>
      <c r="C351">
        <v>11</v>
      </c>
      <c r="D351" t="s">
        <v>112</v>
      </c>
      <c r="E351" t="s">
        <v>112</v>
      </c>
      <c r="F351">
        <v>0</v>
      </c>
      <c r="G351" t="str">
        <f>VLOOKUP(InputData[[#This Row],[PRODUCT ID]],MasterData[],2,0)</f>
        <v>Product44</v>
      </c>
      <c r="H351" t="str">
        <f>VLOOKUP(InputData[[#This Row],[PRODUCT ID]],MasterData[],3,0)</f>
        <v>Category05</v>
      </c>
      <c r="I351" t="str">
        <f>VLOOKUP(InputData[[#This Row],[PRODUCT ID]],MasterData[],4,0)</f>
        <v>Kg</v>
      </c>
      <c r="J351" s="2">
        <f>VLOOKUP(InputData[[#This Row],[PRODUCT ID]],MasterData[],5,0)</f>
        <v>76</v>
      </c>
      <c r="K351" s="2">
        <f>VLOOKUP(InputData[[#This Row],[PRODUCT ID]],MasterData[],6,0)</f>
        <v>82.08</v>
      </c>
      <c r="L351" s="2">
        <f>InputData[[#This Row],[BUYING PRIZE]]*InputData[[#This Row],[QUANTITY]]</f>
        <v>836</v>
      </c>
      <c r="M351" s="2">
        <f>InputData[[#This Row],[SELLING PRICE]]*InputData[[#This Row],[QUANTITY]]*(1-InputData[[#This Row],[DISCOUNT %]])</f>
        <v>902.88</v>
      </c>
      <c r="N351">
        <f>DAY(InputData[[#This Row],[DATE]])</f>
        <v>23</v>
      </c>
      <c r="O351" t="str">
        <f>TEXT(InputData[[#This Row],[DATE]],"mmm")</f>
        <v>Aug</v>
      </c>
      <c r="P351">
        <f>YEAR(InputData[[#This Row],[DATE]])</f>
        <v>2022</v>
      </c>
    </row>
    <row r="352" spans="1:16" x14ac:dyDescent="0.3">
      <c r="A352" s="1">
        <v>44799</v>
      </c>
      <c r="B352" t="s">
        <v>86</v>
      </c>
      <c r="C352">
        <v>8</v>
      </c>
      <c r="D352" t="s">
        <v>112</v>
      </c>
      <c r="E352" t="s">
        <v>112</v>
      </c>
      <c r="F352">
        <v>0</v>
      </c>
      <c r="G352" t="str">
        <f>VLOOKUP(InputData[[#This Row],[PRODUCT ID]],MasterData[],2,0)</f>
        <v>Product37</v>
      </c>
      <c r="H352" t="str">
        <f>VLOOKUP(InputData[[#This Row],[PRODUCT ID]],MasterData[],3,0)</f>
        <v>Category05</v>
      </c>
      <c r="I352" t="str">
        <f>VLOOKUP(InputData[[#This Row],[PRODUCT ID]],MasterData[],4,0)</f>
        <v>Kg</v>
      </c>
      <c r="J352" s="2">
        <f>VLOOKUP(InputData[[#This Row],[PRODUCT ID]],MasterData[],5,0)</f>
        <v>67</v>
      </c>
      <c r="K352" s="2">
        <f>VLOOKUP(InputData[[#This Row],[PRODUCT ID]],MasterData[],6,0)</f>
        <v>85.76</v>
      </c>
      <c r="L352" s="2">
        <f>InputData[[#This Row],[BUYING PRIZE]]*InputData[[#This Row],[QUANTITY]]</f>
        <v>536</v>
      </c>
      <c r="M352" s="2">
        <f>InputData[[#This Row],[SELLING PRICE]]*InputData[[#This Row],[QUANTITY]]*(1-InputData[[#This Row],[DISCOUNT %]])</f>
        <v>686.08</v>
      </c>
      <c r="N352">
        <f>DAY(InputData[[#This Row],[DATE]])</f>
        <v>26</v>
      </c>
      <c r="O352" t="str">
        <f>TEXT(InputData[[#This Row],[DATE]],"mmm")</f>
        <v>Aug</v>
      </c>
      <c r="P352">
        <f>YEAR(InputData[[#This Row],[DATE]])</f>
        <v>2022</v>
      </c>
    </row>
    <row r="353" spans="1:16" x14ac:dyDescent="0.3">
      <c r="A353" s="1">
        <v>44801</v>
      </c>
      <c r="B353" t="s">
        <v>17</v>
      </c>
      <c r="C353">
        <v>9</v>
      </c>
      <c r="D353" t="s">
        <v>112</v>
      </c>
      <c r="E353" t="s">
        <v>112</v>
      </c>
      <c r="F353">
        <v>0</v>
      </c>
      <c r="G353" t="str">
        <f>VLOOKUP(InputData[[#This Row],[PRODUCT ID]],MasterData[],2,0)</f>
        <v>Product05</v>
      </c>
      <c r="H353" t="str">
        <f>VLOOKUP(InputData[[#This Row],[PRODUCT ID]],MasterData[],3,0)</f>
        <v>Category01</v>
      </c>
      <c r="I353" t="str">
        <f>VLOOKUP(InputData[[#This Row],[PRODUCT ID]],MasterData[],4,0)</f>
        <v>Ft</v>
      </c>
      <c r="J353" s="2">
        <f>VLOOKUP(InputData[[#This Row],[PRODUCT ID]],MasterData[],5,0)</f>
        <v>133</v>
      </c>
      <c r="K353" s="2">
        <f>VLOOKUP(InputData[[#This Row],[PRODUCT ID]],MasterData[],6,0)</f>
        <v>155.61000000000001</v>
      </c>
      <c r="L353" s="2">
        <f>InputData[[#This Row],[BUYING PRIZE]]*InputData[[#This Row],[QUANTITY]]</f>
        <v>1197</v>
      </c>
      <c r="M353" s="2">
        <f>InputData[[#This Row],[SELLING PRICE]]*InputData[[#This Row],[QUANTITY]]*(1-InputData[[#This Row],[DISCOUNT %]])</f>
        <v>1400.4900000000002</v>
      </c>
      <c r="N353">
        <f>DAY(InputData[[#This Row],[DATE]])</f>
        <v>28</v>
      </c>
      <c r="O353" t="str">
        <f>TEXT(InputData[[#This Row],[DATE]],"mmm")</f>
        <v>Aug</v>
      </c>
      <c r="P353">
        <f>YEAR(InputData[[#This Row],[DATE]])</f>
        <v>2022</v>
      </c>
    </row>
    <row r="354" spans="1:16" x14ac:dyDescent="0.3">
      <c r="A354" s="1">
        <v>44819</v>
      </c>
      <c r="B354" t="s">
        <v>86</v>
      </c>
      <c r="C354">
        <v>15</v>
      </c>
      <c r="D354" t="s">
        <v>112</v>
      </c>
      <c r="E354" t="s">
        <v>112</v>
      </c>
      <c r="F354">
        <v>0</v>
      </c>
      <c r="G354" t="str">
        <f>VLOOKUP(InputData[[#This Row],[PRODUCT ID]],MasterData[],2,0)</f>
        <v>Product37</v>
      </c>
      <c r="H354" t="str">
        <f>VLOOKUP(InputData[[#This Row],[PRODUCT ID]],MasterData[],3,0)</f>
        <v>Category05</v>
      </c>
      <c r="I354" t="str">
        <f>VLOOKUP(InputData[[#This Row],[PRODUCT ID]],MasterData[],4,0)</f>
        <v>Kg</v>
      </c>
      <c r="J354" s="2">
        <f>VLOOKUP(InputData[[#This Row],[PRODUCT ID]],MasterData[],5,0)</f>
        <v>67</v>
      </c>
      <c r="K354" s="2">
        <f>VLOOKUP(InputData[[#This Row],[PRODUCT ID]],MasterData[],6,0)</f>
        <v>85.76</v>
      </c>
      <c r="L354" s="2">
        <f>InputData[[#This Row],[BUYING PRIZE]]*InputData[[#This Row],[QUANTITY]]</f>
        <v>1005</v>
      </c>
      <c r="M354" s="2">
        <f>InputData[[#This Row],[SELLING PRICE]]*InputData[[#This Row],[QUANTITY]]*(1-InputData[[#This Row],[DISCOUNT %]])</f>
        <v>1286.4000000000001</v>
      </c>
      <c r="N354">
        <f>DAY(InputData[[#This Row],[DATE]])</f>
        <v>15</v>
      </c>
      <c r="O354" t="str">
        <f>TEXT(InputData[[#This Row],[DATE]],"mmm")</f>
        <v>Sep</v>
      </c>
      <c r="P354">
        <f>YEAR(InputData[[#This Row],[DATE]])</f>
        <v>2022</v>
      </c>
    </row>
    <row r="355" spans="1:16" x14ac:dyDescent="0.3">
      <c r="A355" s="1">
        <v>44825</v>
      </c>
      <c r="B355" t="s">
        <v>46</v>
      </c>
      <c r="C355">
        <v>14</v>
      </c>
      <c r="D355" t="s">
        <v>112</v>
      </c>
      <c r="E355" t="s">
        <v>112</v>
      </c>
      <c r="F355">
        <v>0</v>
      </c>
      <c r="G355" t="str">
        <f>VLOOKUP(InputData[[#This Row],[PRODUCT ID]],MasterData[],2,0)</f>
        <v>Product18</v>
      </c>
      <c r="H355" t="str">
        <f>VLOOKUP(InputData[[#This Row],[PRODUCT ID]],MasterData[],3,0)</f>
        <v>Category02</v>
      </c>
      <c r="I355" t="str">
        <f>VLOOKUP(InputData[[#This Row],[PRODUCT ID]],MasterData[],4,0)</f>
        <v>No.</v>
      </c>
      <c r="J355" s="2">
        <f>VLOOKUP(InputData[[#This Row],[PRODUCT ID]],MasterData[],5,0)</f>
        <v>37</v>
      </c>
      <c r="K355" s="2">
        <f>VLOOKUP(InputData[[#This Row],[PRODUCT ID]],MasterData[],6,0)</f>
        <v>49.21</v>
      </c>
      <c r="L355" s="2">
        <f>InputData[[#This Row],[BUYING PRIZE]]*InputData[[#This Row],[QUANTITY]]</f>
        <v>518</v>
      </c>
      <c r="M355" s="2">
        <f>InputData[[#This Row],[SELLING PRICE]]*InputData[[#This Row],[QUANTITY]]*(1-InputData[[#This Row],[DISCOUNT %]])</f>
        <v>688.94</v>
      </c>
      <c r="N355">
        <f>DAY(InputData[[#This Row],[DATE]])</f>
        <v>21</v>
      </c>
      <c r="O355" t="str">
        <f>TEXT(InputData[[#This Row],[DATE]],"mmm")</f>
        <v>Sep</v>
      </c>
      <c r="P355">
        <f>YEAR(InputData[[#This Row],[DATE]])</f>
        <v>2022</v>
      </c>
    </row>
    <row r="356" spans="1:16" x14ac:dyDescent="0.3">
      <c r="A356" s="1">
        <v>44826</v>
      </c>
      <c r="B356" t="s">
        <v>99</v>
      </c>
      <c r="C356">
        <v>12</v>
      </c>
      <c r="D356" t="s">
        <v>112</v>
      </c>
      <c r="E356" t="s">
        <v>112</v>
      </c>
      <c r="F356">
        <v>0</v>
      </c>
      <c r="G356" t="str">
        <f>VLOOKUP(InputData[[#This Row],[PRODUCT ID]],MasterData[],2,0)</f>
        <v>Product43</v>
      </c>
      <c r="H356" t="str">
        <f>VLOOKUP(InputData[[#This Row],[PRODUCT ID]],MasterData[],3,0)</f>
        <v>Category05</v>
      </c>
      <c r="I356" t="str">
        <f>VLOOKUP(InputData[[#This Row],[PRODUCT ID]],MasterData[],4,0)</f>
        <v>Kg</v>
      </c>
      <c r="J356" s="2">
        <f>VLOOKUP(InputData[[#This Row],[PRODUCT ID]],MasterData[],5,0)</f>
        <v>67</v>
      </c>
      <c r="K356" s="2">
        <f>VLOOKUP(InputData[[#This Row],[PRODUCT ID]],MasterData[],6,0)</f>
        <v>83.08</v>
      </c>
      <c r="L356" s="2">
        <f>InputData[[#This Row],[BUYING PRIZE]]*InputData[[#This Row],[QUANTITY]]</f>
        <v>804</v>
      </c>
      <c r="M356" s="2">
        <f>InputData[[#This Row],[SELLING PRICE]]*InputData[[#This Row],[QUANTITY]]*(1-InputData[[#This Row],[DISCOUNT %]])</f>
        <v>996.96</v>
      </c>
      <c r="N356">
        <f>DAY(InputData[[#This Row],[DATE]])</f>
        <v>22</v>
      </c>
      <c r="O356" t="str">
        <f>TEXT(InputData[[#This Row],[DATE]],"mmm")</f>
        <v>Sep</v>
      </c>
      <c r="P356">
        <f>YEAR(InputData[[#This Row],[DATE]])</f>
        <v>2022</v>
      </c>
    </row>
    <row r="357" spans="1:16" x14ac:dyDescent="0.3">
      <c r="A357" s="1">
        <v>44843</v>
      </c>
      <c r="B357" t="s">
        <v>89</v>
      </c>
      <c r="C357">
        <v>14</v>
      </c>
      <c r="D357" t="s">
        <v>112</v>
      </c>
      <c r="E357" t="s">
        <v>112</v>
      </c>
      <c r="F357">
        <v>0</v>
      </c>
      <c r="G357" t="str">
        <f>VLOOKUP(InputData[[#This Row],[PRODUCT ID]],MasterData[],2,0)</f>
        <v>Product38</v>
      </c>
      <c r="H357" t="str">
        <f>VLOOKUP(InputData[[#This Row],[PRODUCT ID]],MasterData[],3,0)</f>
        <v>Category05</v>
      </c>
      <c r="I357" t="str">
        <f>VLOOKUP(InputData[[#This Row],[PRODUCT ID]],MasterData[],4,0)</f>
        <v>Kg</v>
      </c>
      <c r="J357" s="2">
        <f>VLOOKUP(InputData[[#This Row],[PRODUCT ID]],MasterData[],5,0)</f>
        <v>72</v>
      </c>
      <c r="K357" s="2">
        <f>VLOOKUP(InputData[[#This Row],[PRODUCT ID]],MasterData[],6,0)</f>
        <v>79.92</v>
      </c>
      <c r="L357" s="2">
        <f>InputData[[#This Row],[BUYING PRIZE]]*InputData[[#This Row],[QUANTITY]]</f>
        <v>1008</v>
      </c>
      <c r="M357" s="2">
        <f>InputData[[#This Row],[SELLING PRICE]]*InputData[[#This Row],[QUANTITY]]*(1-InputData[[#This Row],[DISCOUNT %]])</f>
        <v>1118.8800000000001</v>
      </c>
      <c r="N357">
        <f>DAY(InputData[[#This Row],[DATE]])</f>
        <v>9</v>
      </c>
      <c r="O357" t="str">
        <f>TEXT(InputData[[#This Row],[DATE]],"mmm")</f>
        <v>Oct</v>
      </c>
      <c r="P357">
        <f>YEAR(InputData[[#This Row],[DATE]])</f>
        <v>2022</v>
      </c>
    </row>
    <row r="358" spans="1:16" x14ac:dyDescent="0.3">
      <c r="A358" s="1">
        <v>44844</v>
      </c>
      <c r="B358" t="s">
        <v>101</v>
      </c>
      <c r="C358">
        <v>12</v>
      </c>
      <c r="D358" t="s">
        <v>112</v>
      </c>
      <c r="E358" t="s">
        <v>112</v>
      </c>
      <c r="F358">
        <v>0</v>
      </c>
      <c r="G358" t="str">
        <f>VLOOKUP(InputData[[#This Row],[PRODUCT ID]],MasterData[],2,0)</f>
        <v>Product44</v>
      </c>
      <c r="H358" t="str">
        <f>VLOOKUP(InputData[[#This Row],[PRODUCT ID]],MasterData[],3,0)</f>
        <v>Category05</v>
      </c>
      <c r="I358" t="str">
        <f>VLOOKUP(InputData[[#This Row],[PRODUCT ID]],MasterData[],4,0)</f>
        <v>Kg</v>
      </c>
      <c r="J358" s="2">
        <f>VLOOKUP(InputData[[#This Row],[PRODUCT ID]],MasterData[],5,0)</f>
        <v>76</v>
      </c>
      <c r="K358" s="2">
        <f>VLOOKUP(InputData[[#This Row],[PRODUCT ID]],MasterData[],6,0)</f>
        <v>82.08</v>
      </c>
      <c r="L358" s="2">
        <f>InputData[[#This Row],[BUYING PRIZE]]*InputData[[#This Row],[QUANTITY]]</f>
        <v>912</v>
      </c>
      <c r="M358" s="2">
        <f>InputData[[#This Row],[SELLING PRICE]]*InputData[[#This Row],[QUANTITY]]*(1-InputData[[#This Row],[DISCOUNT %]])</f>
        <v>984.96</v>
      </c>
      <c r="N358">
        <f>DAY(InputData[[#This Row],[DATE]])</f>
        <v>10</v>
      </c>
      <c r="O358" t="str">
        <f>TEXT(InputData[[#This Row],[DATE]],"mmm")</f>
        <v>Oct</v>
      </c>
      <c r="P358">
        <f>YEAR(InputData[[#This Row],[DATE]])</f>
        <v>2022</v>
      </c>
    </row>
    <row r="359" spans="1:16" x14ac:dyDescent="0.3">
      <c r="A359" s="1">
        <v>44847</v>
      </c>
      <c r="B359" t="s">
        <v>10</v>
      </c>
      <c r="C359">
        <v>15</v>
      </c>
      <c r="D359" t="s">
        <v>112</v>
      </c>
      <c r="E359" t="s">
        <v>112</v>
      </c>
      <c r="F359">
        <v>0</v>
      </c>
      <c r="G359" t="str">
        <f>VLOOKUP(InputData[[#This Row],[PRODUCT ID]],MasterData[],2,0)</f>
        <v>Product02</v>
      </c>
      <c r="H359" t="str">
        <f>VLOOKUP(InputData[[#This Row],[PRODUCT ID]],MasterData[],3,0)</f>
        <v>Category01</v>
      </c>
      <c r="I359" t="str">
        <f>VLOOKUP(InputData[[#This Row],[PRODUCT ID]],MasterData[],4,0)</f>
        <v>Kg</v>
      </c>
      <c r="J359" s="2">
        <f>VLOOKUP(InputData[[#This Row],[PRODUCT ID]],MasterData[],5,0)</f>
        <v>105</v>
      </c>
      <c r="K359" s="2">
        <f>VLOOKUP(InputData[[#This Row],[PRODUCT ID]],MasterData[],6,0)</f>
        <v>142.80000000000001</v>
      </c>
      <c r="L359" s="2">
        <f>InputData[[#This Row],[BUYING PRIZE]]*InputData[[#This Row],[QUANTITY]]</f>
        <v>1575</v>
      </c>
      <c r="M359" s="2">
        <f>InputData[[#This Row],[SELLING PRICE]]*InputData[[#This Row],[QUANTITY]]*(1-InputData[[#This Row],[DISCOUNT %]])</f>
        <v>2142</v>
      </c>
      <c r="N359">
        <f>DAY(InputData[[#This Row],[DATE]])</f>
        <v>13</v>
      </c>
      <c r="O359" t="str">
        <f>TEXT(InputData[[#This Row],[DATE]],"mmm")</f>
        <v>Oct</v>
      </c>
      <c r="P359">
        <f>YEAR(InputData[[#This Row],[DATE]])</f>
        <v>2022</v>
      </c>
    </row>
    <row r="360" spans="1:16" x14ac:dyDescent="0.3">
      <c r="A360" s="1">
        <v>44850</v>
      </c>
      <c r="B360" t="s">
        <v>84</v>
      </c>
      <c r="C360">
        <v>3</v>
      </c>
      <c r="D360" t="s">
        <v>112</v>
      </c>
      <c r="E360" t="s">
        <v>112</v>
      </c>
      <c r="F360">
        <v>0</v>
      </c>
      <c r="G360" t="str">
        <f>VLOOKUP(InputData[[#This Row],[PRODUCT ID]],MasterData[],2,0)</f>
        <v>Product36</v>
      </c>
      <c r="H360" t="str">
        <f>VLOOKUP(InputData[[#This Row],[PRODUCT ID]],MasterData[],3,0)</f>
        <v>Category04</v>
      </c>
      <c r="I360" t="str">
        <f>VLOOKUP(InputData[[#This Row],[PRODUCT ID]],MasterData[],4,0)</f>
        <v>Kg</v>
      </c>
      <c r="J360" s="2">
        <f>VLOOKUP(InputData[[#This Row],[PRODUCT ID]],MasterData[],5,0)</f>
        <v>90</v>
      </c>
      <c r="K360" s="2">
        <f>VLOOKUP(InputData[[#This Row],[PRODUCT ID]],MasterData[],6,0)</f>
        <v>96.3</v>
      </c>
      <c r="L360" s="2">
        <f>InputData[[#This Row],[BUYING PRIZE]]*InputData[[#This Row],[QUANTITY]]</f>
        <v>270</v>
      </c>
      <c r="M360" s="2">
        <f>InputData[[#This Row],[SELLING PRICE]]*InputData[[#This Row],[QUANTITY]]*(1-InputData[[#This Row],[DISCOUNT %]])</f>
        <v>288.89999999999998</v>
      </c>
      <c r="N360">
        <f>DAY(InputData[[#This Row],[DATE]])</f>
        <v>16</v>
      </c>
      <c r="O360" t="str">
        <f>TEXT(InputData[[#This Row],[DATE]],"mmm")</f>
        <v>Oct</v>
      </c>
      <c r="P360">
        <f>YEAR(InputData[[#This Row],[DATE]])</f>
        <v>2022</v>
      </c>
    </row>
    <row r="361" spans="1:16" x14ac:dyDescent="0.3">
      <c r="A361" s="1">
        <v>44868</v>
      </c>
      <c r="B361" t="s">
        <v>50</v>
      </c>
      <c r="C361">
        <v>11</v>
      </c>
      <c r="D361" t="s">
        <v>112</v>
      </c>
      <c r="E361" t="s">
        <v>112</v>
      </c>
      <c r="F361">
        <v>0</v>
      </c>
      <c r="G361" t="str">
        <f>VLOOKUP(InputData[[#This Row],[PRODUCT ID]],MasterData[],2,0)</f>
        <v>Product20</v>
      </c>
      <c r="H361" t="str">
        <f>VLOOKUP(InputData[[#This Row],[PRODUCT ID]],MasterData[],3,0)</f>
        <v>Category03</v>
      </c>
      <c r="I361" t="str">
        <f>VLOOKUP(InputData[[#This Row],[PRODUCT ID]],MasterData[],4,0)</f>
        <v>Lt</v>
      </c>
      <c r="J361" s="2">
        <f>VLOOKUP(InputData[[#This Row],[PRODUCT ID]],MasterData[],5,0)</f>
        <v>61</v>
      </c>
      <c r="K361" s="2">
        <f>VLOOKUP(InputData[[#This Row],[PRODUCT ID]],MasterData[],6,0)</f>
        <v>76.25</v>
      </c>
      <c r="L361" s="2">
        <f>InputData[[#This Row],[BUYING PRIZE]]*InputData[[#This Row],[QUANTITY]]</f>
        <v>671</v>
      </c>
      <c r="M361" s="2">
        <f>InputData[[#This Row],[SELLING PRICE]]*InputData[[#This Row],[QUANTITY]]*(1-InputData[[#This Row],[DISCOUNT %]])</f>
        <v>838.75</v>
      </c>
      <c r="N361">
        <f>DAY(InputData[[#This Row],[DATE]])</f>
        <v>3</v>
      </c>
      <c r="O361" t="str">
        <f>TEXT(InputData[[#This Row],[DATE]],"mmm")</f>
        <v>Nov</v>
      </c>
      <c r="P361">
        <f>YEAR(InputData[[#This Row],[DATE]])</f>
        <v>2022</v>
      </c>
    </row>
    <row r="362" spans="1:16" x14ac:dyDescent="0.3">
      <c r="A362" s="1">
        <v>44871</v>
      </c>
      <c r="B362" t="s">
        <v>40</v>
      </c>
      <c r="C362">
        <v>13</v>
      </c>
      <c r="D362" t="s">
        <v>112</v>
      </c>
      <c r="E362" t="s">
        <v>112</v>
      </c>
      <c r="F362">
        <v>0</v>
      </c>
      <c r="G362" t="str">
        <f>VLOOKUP(InputData[[#This Row],[PRODUCT ID]],MasterData[],2,0)</f>
        <v>Product15</v>
      </c>
      <c r="H362" t="str">
        <f>VLOOKUP(InputData[[#This Row],[PRODUCT ID]],MasterData[],3,0)</f>
        <v>Category02</v>
      </c>
      <c r="I362" t="str">
        <f>VLOOKUP(InputData[[#This Row],[PRODUCT ID]],MasterData[],4,0)</f>
        <v>No.</v>
      </c>
      <c r="J362" s="2">
        <f>VLOOKUP(InputData[[#This Row],[PRODUCT ID]],MasterData[],5,0)</f>
        <v>12</v>
      </c>
      <c r="K362" s="2">
        <f>VLOOKUP(InputData[[#This Row],[PRODUCT ID]],MasterData[],6,0)</f>
        <v>15.719999999999999</v>
      </c>
      <c r="L362" s="2">
        <f>InputData[[#This Row],[BUYING PRIZE]]*InputData[[#This Row],[QUANTITY]]</f>
        <v>156</v>
      </c>
      <c r="M362" s="2">
        <f>InputData[[#This Row],[SELLING PRICE]]*InputData[[#This Row],[QUANTITY]]*(1-InputData[[#This Row],[DISCOUNT %]])</f>
        <v>204.35999999999999</v>
      </c>
      <c r="N362">
        <f>DAY(InputData[[#This Row],[DATE]])</f>
        <v>6</v>
      </c>
      <c r="O362" t="str">
        <f>TEXT(InputData[[#This Row],[DATE]],"mmm")</f>
        <v>Nov</v>
      </c>
      <c r="P362">
        <f>YEAR(InputData[[#This Row],[DATE]])</f>
        <v>2022</v>
      </c>
    </row>
    <row r="363" spans="1:16" x14ac:dyDescent="0.3">
      <c r="A363" s="1">
        <v>44881</v>
      </c>
      <c r="B363" t="s">
        <v>44</v>
      </c>
      <c r="C363">
        <v>8</v>
      </c>
      <c r="D363" t="s">
        <v>112</v>
      </c>
      <c r="E363" t="s">
        <v>112</v>
      </c>
      <c r="F363">
        <v>0</v>
      </c>
      <c r="G363" t="str">
        <f>VLOOKUP(InputData[[#This Row],[PRODUCT ID]],MasterData[],2,0)</f>
        <v>Product17</v>
      </c>
      <c r="H363" t="str">
        <f>VLOOKUP(InputData[[#This Row],[PRODUCT ID]],MasterData[],3,0)</f>
        <v>Category02</v>
      </c>
      <c r="I363" t="str">
        <f>VLOOKUP(InputData[[#This Row],[PRODUCT ID]],MasterData[],4,0)</f>
        <v>Ft</v>
      </c>
      <c r="J363" s="2">
        <f>VLOOKUP(InputData[[#This Row],[PRODUCT ID]],MasterData[],5,0)</f>
        <v>134</v>
      </c>
      <c r="K363" s="2">
        <f>VLOOKUP(InputData[[#This Row],[PRODUCT ID]],MasterData[],6,0)</f>
        <v>156.78</v>
      </c>
      <c r="L363" s="2">
        <f>InputData[[#This Row],[BUYING PRIZE]]*InputData[[#This Row],[QUANTITY]]</f>
        <v>1072</v>
      </c>
      <c r="M363" s="2">
        <f>InputData[[#This Row],[SELLING PRICE]]*InputData[[#This Row],[QUANTITY]]*(1-InputData[[#This Row],[DISCOUNT %]])</f>
        <v>1254.24</v>
      </c>
      <c r="N363">
        <f>DAY(InputData[[#This Row],[DATE]])</f>
        <v>16</v>
      </c>
      <c r="O363" t="str">
        <f>TEXT(InputData[[#This Row],[DATE]],"mmm")</f>
        <v>Nov</v>
      </c>
      <c r="P363">
        <f>YEAR(InputData[[#This Row],[DATE]])</f>
        <v>2022</v>
      </c>
    </row>
    <row r="364" spans="1:16" x14ac:dyDescent="0.3">
      <c r="A364" s="1">
        <v>44888</v>
      </c>
      <c r="B364" t="s">
        <v>84</v>
      </c>
      <c r="C364">
        <v>12</v>
      </c>
      <c r="D364" t="s">
        <v>112</v>
      </c>
      <c r="E364" t="s">
        <v>112</v>
      </c>
      <c r="F364">
        <v>0</v>
      </c>
      <c r="G364" t="str">
        <f>VLOOKUP(InputData[[#This Row],[PRODUCT ID]],MasterData[],2,0)</f>
        <v>Product36</v>
      </c>
      <c r="H364" t="str">
        <f>VLOOKUP(InputData[[#This Row],[PRODUCT ID]],MasterData[],3,0)</f>
        <v>Category04</v>
      </c>
      <c r="I364" t="str">
        <f>VLOOKUP(InputData[[#This Row],[PRODUCT ID]],MasterData[],4,0)</f>
        <v>Kg</v>
      </c>
      <c r="J364" s="2">
        <f>VLOOKUP(InputData[[#This Row],[PRODUCT ID]],MasterData[],5,0)</f>
        <v>90</v>
      </c>
      <c r="K364" s="2">
        <f>VLOOKUP(InputData[[#This Row],[PRODUCT ID]],MasterData[],6,0)</f>
        <v>96.3</v>
      </c>
      <c r="L364" s="2">
        <f>InputData[[#This Row],[BUYING PRIZE]]*InputData[[#This Row],[QUANTITY]]</f>
        <v>1080</v>
      </c>
      <c r="M364" s="2">
        <f>InputData[[#This Row],[SELLING PRICE]]*InputData[[#This Row],[QUANTITY]]*(1-InputData[[#This Row],[DISCOUNT %]])</f>
        <v>1155.5999999999999</v>
      </c>
      <c r="N364">
        <f>DAY(InputData[[#This Row],[DATE]])</f>
        <v>23</v>
      </c>
      <c r="O364" t="str">
        <f>TEXT(InputData[[#This Row],[DATE]],"mmm")</f>
        <v>Nov</v>
      </c>
      <c r="P364">
        <f>YEAR(InputData[[#This Row],[DATE]])</f>
        <v>2022</v>
      </c>
    </row>
    <row r="365" spans="1:16" x14ac:dyDescent="0.3">
      <c r="A365" s="1">
        <v>44914</v>
      </c>
      <c r="B365" t="s">
        <v>26</v>
      </c>
      <c r="C365">
        <v>11</v>
      </c>
      <c r="D365" t="s">
        <v>112</v>
      </c>
      <c r="E365" t="s">
        <v>112</v>
      </c>
      <c r="F365">
        <v>0</v>
      </c>
      <c r="G365" t="str">
        <f>VLOOKUP(InputData[[#This Row],[PRODUCT ID]],MasterData[],2,0)</f>
        <v>Product09</v>
      </c>
      <c r="H365" t="str">
        <f>VLOOKUP(InputData[[#This Row],[PRODUCT ID]],MasterData[],3,0)</f>
        <v>Category01</v>
      </c>
      <c r="I365" t="str">
        <f>VLOOKUP(InputData[[#This Row],[PRODUCT ID]],MasterData[],4,0)</f>
        <v>No.</v>
      </c>
      <c r="J365" s="2">
        <f>VLOOKUP(InputData[[#This Row],[PRODUCT ID]],MasterData[],5,0)</f>
        <v>6</v>
      </c>
      <c r="K365" s="2">
        <f>VLOOKUP(InputData[[#This Row],[PRODUCT ID]],MasterData[],6,0)</f>
        <v>7.8599999999999994</v>
      </c>
      <c r="L365" s="2">
        <f>InputData[[#This Row],[BUYING PRIZE]]*InputData[[#This Row],[QUANTITY]]</f>
        <v>66</v>
      </c>
      <c r="M365" s="2">
        <f>InputData[[#This Row],[SELLING PRICE]]*InputData[[#This Row],[QUANTITY]]*(1-InputData[[#This Row],[DISCOUNT %]])</f>
        <v>86.46</v>
      </c>
      <c r="N365">
        <f>DAY(InputData[[#This Row],[DATE]])</f>
        <v>19</v>
      </c>
      <c r="O365" t="str">
        <f>TEXT(InputData[[#This Row],[DATE]],"mmm")</f>
        <v>Dec</v>
      </c>
      <c r="P365">
        <f>YEAR(InputData[[#This Row],[DATE]])</f>
        <v>2022</v>
      </c>
    </row>
    <row r="366" spans="1:16" x14ac:dyDescent="0.3">
      <c r="A366" s="1">
        <v>44926</v>
      </c>
      <c r="B366" t="s">
        <v>78</v>
      </c>
      <c r="C366">
        <v>12</v>
      </c>
      <c r="D366" t="s">
        <v>112</v>
      </c>
      <c r="E366" t="s">
        <v>112</v>
      </c>
      <c r="F366">
        <v>0</v>
      </c>
      <c r="G366" t="str">
        <f>VLOOKUP(InputData[[#This Row],[PRODUCT ID]],MasterData[],2,0)</f>
        <v>Product33</v>
      </c>
      <c r="H366" t="str">
        <f>VLOOKUP(InputData[[#This Row],[PRODUCT ID]],MasterData[],3,0)</f>
        <v>Category04</v>
      </c>
      <c r="I366" t="str">
        <f>VLOOKUP(InputData[[#This Row],[PRODUCT ID]],MasterData[],4,0)</f>
        <v>Kg</v>
      </c>
      <c r="J366" s="2">
        <f>VLOOKUP(InputData[[#This Row],[PRODUCT ID]],MasterData[],5,0)</f>
        <v>95</v>
      </c>
      <c r="K366" s="2">
        <f>VLOOKUP(InputData[[#This Row],[PRODUCT ID]],MasterData[],6,0)</f>
        <v>119.7</v>
      </c>
      <c r="L366" s="2">
        <f>InputData[[#This Row],[BUYING PRIZE]]*InputData[[#This Row],[QUANTITY]]</f>
        <v>1140</v>
      </c>
      <c r="M366" s="2">
        <f>InputData[[#This Row],[SELLING PRICE]]*InputData[[#This Row],[QUANTITY]]*(1-InputData[[#This Row],[DISCOUNT %]])</f>
        <v>1436.4</v>
      </c>
      <c r="N366">
        <f>DAY(InputData[[#This Row],[DATE]])</f>
        <v>31</v>
      </c>
      <c r="O366" t="str">
        <f>TEXT(InputData[[#This Row],[DATE]],"mmm")</f>
        <v>Dec</v>
      </c>
      <c r="P366">
        <f>YEAR(InputData[[#This Row],[DATE]])</f>
        <v>2022</v>
      </c>
    </row>
    <row r="367" spans="1:16" x14ac:dyDescent="0.3">
      <c r="A367" s="1">
        <v>44926</v>
      </c>
      <c r="B367" t="s">
        <v>32</v>
      </c>
      <c r="C367">
        <v>6</v>
      </c>
      <c r="D367" t="s">
        <v>112</v>
      </c>
      <c r="E367" t="s">
        <v>112</v>
      </c>
      <c r="F367">
        <v>0</v>
      </c>
      <c r="G367" t="str">
        <f>VLOOKUP(InputData[[#This Row],[PRODUCT ID]],MasterData[],2,0)</f>
        <v>Product11</v>
      </c>
      <c r="H367" t="str">
        <f>VLOOKUP(InputData[[#This Row],[PRODUCT ID]],MasterData[],3,0)</f>
        <v>Category02</v>
      </c>
      <c r="I367" t="str">
        <f>VLOOKUP(InputData[[#This Row],[PRODUCT ID]],MasterData[],4,0)</f>
        <v>Lt</v>
      </c>
      <c r="J367" s="2">
        <f>VLOOKUP(InputData[[#This Row],[PRODUCT ID]],MasterData[],5,0)</f>
        <v>44</v>
      </c>
      <c r="K367" s="2">
        <f>VLOOKUP(InputData[[#This Row],[PRODUCT ID]],MasterData[],6,0)</f>
        <v>48.4</v>
      </c>
      <c r="L367" s="2">
        <f>InputData[[#This Row],[BUYING PRIZE]]*InputData[[#This Row],[QUANTITY]]</f>
        <v>264</v>
      </c>
      <c r="M367" s="2">
        <f>InputData[[#This Row],[SELLING PRICE]]*InputData[[#This Row],[QUANTITY]]*(1-InputData[[#This Row],[DISCOUNT %]])</f>
        <v>290.39999999999998</v>
      </c>
      <c r="N367">
        <f>DAY(InputData[[#This Row],[DATE]])</f>
        <v>31</v>
      </c>
      <c r="O367" t="str">
        <f>TEXT(InputData[[#This Row],[DATE]],"mmm")</f>
        <v>Dec</v>
      </c>
      <c r="P367">
        <f>YEAR(InputData[[#This Row],[DATE]])</f>
        <v>2022</v>
      </c>
    </row>
    <row r="368" spans="1:16" x14ac:dyDescent="0.3">
      <c r="A368" s="1">
        <v>44198</v>
      </c>
      <c r="B368" t="s">
        <v>89</v>
      </c>
      <c r="C368">
        <v>15</v>
      </c>
      <c r="D368" t="s">
        <v>112</v>
      </c>
      <c r="E368" t="s">
        <v>111</v>
      </c>
      <c r="F368">
        <v>0</v>
      </c>
      <c r="G368" t="str">
        <f>VLOOKUP(InputData[[#This Row],[PRODUCT ID]],MasterData[],2,0)</f>
        <v>Product38</v>
      </c>
      <c r="H368" t="str">
        <f>VLOOKUP(InputData[[#This Row],[PRODUCT ID]],MasterData[],3,0)</f>
        <v>Category05</v>
      </c>
      <c r="I368" t="str">
        <f>VLOOKUP(InputData[[#This Row],[PRODUCT ID]],MasterData[],4,0)</f>
        <v>Kg</v>
      </c>
      <c r="J368" s="2">
        <f>VLOOKUP(InputData[[#This Row],[PRODUCT ID]],MasterData[],5,0)</f>
        <v>72</v>
      </c>
      <c r="K368" s="2">
        <f>VLOOKUP(InputData[[#This Row],[PRODUCT ID]],MasterData[],6,0)</f>
        <v>79.92</v>
      </c>
      <c r="L368" s="2">
        <f>InputData[[#This Row],[BUYING PRIZE]]*InputData[[#This Row],[QUANTITY]]</f>
        <v>1080</v>
      </c>
      <c r="M368" s="2">
        <f>InputData[[#This Row],[SELLING PRICE]]*InputData[[#This Row],[QUANTITY]]*(1-InputData[[#This Row],[DISCOUNT %]])</f>
        <v>1198.8</v>
      </c>
      <c r="N368">
        <f>DAY(InputData[[#This Row],[DATE]])</f>
        <v>2</v>
      </c>
      <c r="O368" t="str">
        <f>TEXT(InputData[[#This Row],[DATE]],"mmm")</f>
        <v>Jan</v>
      </c>
      <c r="P368">
        <f>YEAR(InputData[[#This Row],[DATE]])</f>
        <v>2021</v>
      </c>
    </row>
    <row r="369" spans="1:16" x14ac:dyDescent="0.3">
      <c r="A369" s="1">
        <v>44208</v>
      </c>
      <c r="B369" t="s">
        <v>97</v>
      </c>
      <c r="C369">
        <v>10</v>
      </c>
      <c r="D369" t="s">
        <v>112</v>
      </c>
      <c r="E369" t="s">
        <v>111</v>
      </c>
      <c r="F369">
        <v>0</v>
      </c>
      <c r="G369" t="str">
        <f>VLOOKUP(InputData[[#This Row],[PRODUCT ID]],MasterData[],2,0)</f>
        <v>Product42</v>
      </c>
      <c r="H369" t="str">
        <f>VLOOKUP(InputData[[#This Row],[PRODUCT ID]],MasterData[],3,0)</f>
        <v>Category05</v>
      </c>
      <c r="I369" t="str">
        <f>VLOOKUP(InputData[[#This Row],[PRODUCT ID]],MasterData[],4,0)</f>
        <v>Ft</v>
      </c>
      <c r="J369" s="2">
        <f>VLOOKUP(InputData[[#This Row],[PRODUCT ID]],MasterData[],5,0)</f>
        <v>120</v>
      </c>
      <c r="K369" s="2">
        <f>VLOOKUP(InputData[[#This Row],[PRODUCT ID]],MasterData[],6,0)</f>
        <v>162</v>
      </c>
      <c r="L369" s="2">
        <f>InputData[[#This Row],[BUYING PRIZE]]*InputData[[#This Row],[QUANTITY]]</f>
        <v>1200</v>
      </c>
      <c r="M369" s="2">
        <f>InputData[[#This Row],[SELLING PRICE]]*InputData[[#This Row],[QUANTITY]]*(1-InputData[[#This Row],[DISCOUNT %]])</f>
        <v>1620</v>
      </c>
      <c r="N369">
        <f>DAY(InputData[[#This Row],[DATE]])</f>
        <v>12</v>
      </c>
      <c r="O369" t="str">
        <f>TEXT(InputData[[#This Row],[DATE]],"mmm")</f>
        <v>Jan</v>
      </c>
      <c r="P369">
        <f>YEAR(InputData[[#This Row],[DATE]])</f>
        <v>2021</v>
      </c>
    </row>
    <row r="370" spans="1:16" x14ac:dyDescent="0.3">
      <c r="A370" s="1">
        <v>44214</v>
      </c>
      <c r="B370" t="s">
        <v>57</v>
      </c>
      <c r="C370">
        <v>3</v>
      </c>
      <c r="D370" t="s">
        <v>112</v>
      </c>
      <c r="E370" t="s">
        <v>111</v>
      </c>
      <c r="F370">
        <v>0</v>
      </c>
      <c r="G370" t="str">
        <f>VLOOKUP(InputData[[#This Row],[PRODUCT ID]],MasterData[],2,0)</f>
        <v>Product23</v>
      </c>
      <c r="H370" t="str">
        <f>VLOOKUP(InputData[[#This Row],[PRODUCT ID]],MasterData[],3,0)</f>
        <v>Category03</v>
      </c>
      <c r="I370" t="str">
        <f>VLOOKUP(InputData[[#This Row],[PRODUCT ID]],MasterData[],4,0)</f>
        <v>Ft</v>
      </c>
      <c r="J370" s="2">
        <f>VLOOKUP(InputData[[#This Row],[PRODUCT ID]],MasterData[],5,0)</f>
        <v>141</v>
      </c>
      <c r="K370" s="2">
        <f>VLOOKUP(InputData[[#This Row],[PRODUCT ID]],MasterData[],6,0)</f>
        <v>149.46</v>
      </c>
      <c r="L370" s="2">
        <f>InputData[[#This Row],[BUYING PRIZE]]*InputData[[#This Row],[QUANTITY]]</f>
        <v>423</v>
      </c>
      <c r="M370" s="2">
        <f>InputData[[#This Row],[SELLING PRICE]]*InputData[[#This Row],[QUANTITY]]*(1-InputData[[#This Row],[DISCOUNT %]])</f>
        <v>448.38</v>
      </c>
      <c r="N370">
        <f>DAY(InputData[[#This Row],[DATE]])</f>
        <v>18</v>
      </c>
      <c r="O370" t="str">
        <f>TEXT(InputData[[#This Row],[DATE]],"mmm")</f>
        <v>Jan</v>
      </c>
      <c r="P370">
        <f>YEAR(InputData[[#This Row],[DATE]])</f>
        <v>2021</v>
      </c>
    </row>
    <row r="371" spans="1:16" x14ac:dyDescent="0.3">
      <c r="A371" s="1">
        <v>44222</v>
      </c>
      <c r="B371" t="s">
        <v>20</v>
      </c>
      <c r="C371">
        <v>7</v>
      </c>
      <c r="D371" t="s">
        <v>112</v>
      </c>
      <c r="E371" t="s">
        <v>111</v>
      </c>
      <c r="F371">
        <v>0</v>
      </c>
      <c r="G371" t="str">
        <f>VLOOKUP(InputData[[#This Row],[PRODUCT ID]],MasterData[],2,0)</f>
        <v>Product06</v>
      </c>
      <c r="H371" t="str">
        <f>VLOOKUP(InputData[[#This Row],[PRODUCT ID]],MasterData[],3,0)</f>
        <v>Category01</v>
      </c>
      <c r="I371" t="str">
        <f>VLOOKUP(InputData[[#This Row],[PRODUCT ID]],MasterData[],4,0)</f>
        <v>Kg</v>
      </c>
      <c r="J371" s="2">
        <f>VLOOKUP(InputData[[#This Row],[PRODUCT ID]],MasterData[],5,0)</f>
        <v>75</v>
      </c>
      <c r="K371" s="2">
        <f>VLOOKUP(InputData[[#This Row],[PRODUCT ID]],MasterData[],6,0)</f>
        <v>85.5</v>
      </c>
      <c r="L371" s="2">
        <f>InputData[[#This Row],[BUYING PRIZE]]*InputData[[#This Row],[QUANTITY]]</f>
        <v>525</v>
      </c>
      <c r="M371" s="2">
        <f>InputData[[#This Row],[SELLING PRICE]]*InputData[[#This Row],[QUANTITY]]*(1-InputData[[#This Row],[DISCOUNT %]])</f>
        <v>598.5</v>
      </c>
      <c r="N371">
        <f>DAY(InputData[[#This Row],[DATE]])</f>
        <v>26</v>
      </c>
      <c r="O371" t="str">
        <f>TEXT(InputData[[#This Row],[DATE]],"mmm")</f>
        <v>Jan</v>
      </c>
      <c r="P371">
        <f>YEAR(InputData[[#This Row],[DATE]])</f>
        <v>2021</v>
      </c>
    </row>
    <row r="372" spans="1:16" x14ac:dyDescent="0.3">
      <c r="A372" s="1">
        <v>44224</v>
      </c>
      <c r="B372" t="s">
        <v>14</v>
      </c>
      <c r="C372">
        <v>10</v>
      </c>
      <c r="D372" t="s">
        <v>112</v>
      </c>
      <c r="E372" t="s">
        <v>111</v>
      </c>
      <c r="F372">
        <v>0</v>
      </c>
      <c r="G372" t="str">
        <f>VLOOKUP(InputData[[#This Row],[PRODUCT ID]],MasterData[],2,0)</f>
        <v>Product04</v>
      </c>
      <c r="H372" t="str">
        <f>VLOOKUP(InputData[[#This Row],[PRODUCT ID]],MasterData[],3,0)</f>
        <v>Category01</v>
      </c>
      <c r="I372" t="str">
        <f>VLOOKUP(InputData[[#This Row],[PRODUCT ID]],MasterData[],4,0)</f>
        <v>Lt</v>
      </c>
      <c r="J372" s="2">
        <f>VLOOKUP(InputData[[#This Row],[PRODUCT ID]],MasterData[],5,0)</f>
        <v>44</v>
      </c>
      <c r="K372" s="2">
        <f>VLOOKUP(InputData[[#This Row],[PRODUCT ID]],MasterData[],6,0)</f>
        <v>48.84</v>
      </c>
      <c r="L372" s="2">
        <f>InputData[[#This Row],[BUYING PRIZE]]*InputData[[#This Row],[QUANTITY]]</f>
        <v>440</v>
      </c>
      <c r="M372" s="2">
        <f>InputData[[#This Row],[SELLING PRICE]]*InputData[[#This Row],[QUANTITY]]*(1-InputData[[#This Row],[DISCOUNT %]])</f>
        <v>488.40000000000003</v>
      </c>
      <c r="N372">
        <f>DAY(InputData[[#This Row],[DATE]])</f>
        <v>28</v>
      </c>
      <c r="O372" t="str">
        <f>TEXT(InputData[[#This Row],[DATE]],"mmm")</f>
        <v>Jan</v>
      </c>
      <c r="P372">
        <f>YEAR(InputData[[#This Row],[DATE]])</f>
        <v>2021</v>
      </c>
    </row>
    <row r="373" spans="1:16" x14ac:dyDescent="0.3">
      <c r="A373" s="1">
        <v>44232</v>
      </c>
      <c r="B373" t="s">
        <v>99</v>
      </c>
      <c r="C373">
        <v>7</v>
      </c>
      <c r="D373" t="s">
        <v>112</v>
      </c>
      <c r="E373" t="s">
        <v>111</v>
      </c>
      <c r="F373">
        <v>0</v>
      </c>
      <c r="G373" t="str">
        <f>VLOOKUP(InputData[[#This Row],[PRODUCT ID]],MasterData[],2,0)</f>
        <v>Product43</v>
      </c>
      <c r="H373" t="str">
        <f>VLOOKUP(InputData[[#This Row],[PRODUCT ID]],MasterData[],3,0)</f>
        <v>Category05</v>
      </c>
      <c r="I373" t="str">
        <f>VLOOKUP(InputData[[#This Row],[PRODUCT ID]],MasterData[],4,0)</f>
        <v>Kg</v>
      </c>
      <c r="J373" s="2">
        <f>VLOOKUP(InputData[[#This Row],[PRODUCT ID]],MasterData[],5,0)</f>
        <v>67</v>
      </c>
      <c r="K373" s="2">
        <f>VLOOKUP(InputData[[#This Row],[PRODUCT ID]],MasterData[],6,0)</f>
        <v>83.08</v>
      </c>
      <c r="L373" s="2">
        <f>InputData[[#This Row],[BUYING PRIZE]]*InputData[[#This Row],[QUANTITY]]</f>
        <v>469</v>
      </c>
      <c r="M373" s="2">
        <f>InputData[[#This Row],[SELLING PRICE]]*InputData[[#This Row],[QUANTITY]]*(1-InputData[[#This Row],[DISCOUNT %]])</f>
        <v>581.55999999999995</v>
      </c>
      <c r="N373">
        <f>DAY(InputData[[#This Row],[DATE]])</f>
        <v>5</v>
      </c>
      <c r="O373" t="str">
        <f>TEXT(InputData[[#This Row],[DATE]],"mmm")</f>
        <v>Feb</v>
      </c>
      <c r="P373">
        <f>YEAR(InputData[[#This Row],[DATE]])</f>
        <v>2021</v>
      </c>
    </row>
    <row r="374" spans="1:16" x14ac:dyDescent="0.3">
      <c r="A374" s="1">
        <v>44239</v>
      </c>
      <c r="B374" t="s">
        <v>57</v>
      </c>
      <c r="C374">
        <v>9</v>
      </c>
      <c r="D374" t="s">
        <v>112</v>
      </c>
      <c r="E374" t="s">
        <v>111</v>
      </c>
      <c r="F374">
        <v>0</v>
      </c>
      <c r="G374" t="str">
        <f>VLOOKUP(InputData[[#This Row],[PRODUCT ID]],MasterData[],2,0)</f>
        <v>Product23</v>
      </c>
      <c r="H374" t="str">
        <f>VLOOKUP(InputData[[#This Row],[PRODUCT ID]],MasterData[],3,0)</f>
        <v>Category03</v>
      </c>
      <c r="I374" t="str">
        <f>VLOOKUP(InputData[[#This Row],[PRODUCT ID]],MasterData[],4,0)</f>
        <v>Ft</v>
      </c>
      <c r="J374" s="2">
        <f>VLOOKUP(InputData[[#This Row],[PRODUCT ID]],MasterData[],5,0)</f>
        <v>141</v>
      </c>
      <c r="K374" s="2">
        <f>VLOOKUP(InputData[[#This Row],[PRODUCT ID]],MasterData[],6,0)</f>
        <v>149.46</v>
      </c>
      <c r="L374" s="2">
        <f>InputData[[#This Row],[BUYING PRIZE]]*InputData[[#This Row],[QUANTITY]]</f>
        <v>1269</v>
      </c>
      <c r="M374" s="2">
        <f>InputData[[#This Row],[SELLING PRICE]]*InputData[[#This Row],[QUANTITY]]*(1-InputData[[#This Row],[DISCOUNT %]])</f>
        <v>1345.14</v>
      </c>
      <c r="N374">
        <f>DAY(InputData[[#This Row],[DATE]])</f>
        <v>12</v>
      </c>
      <c r="O374" t="str">
        <f>TEXT(InputData[[#This Row],[DATE]],"mmm")</f>
        <v>Feb</v>
      </c>
      <c r="P374">
        <f>YEAR(InputData[[#This Row],[DATE]])</f>
        <v>2021</v>
      </c>
    </row>
    <row r="375" spans="1:16" x14ac:dyDescent="0.3">
      <c r="A375" s="1">
        <v>44245</v>
      </c>
      <c r="B375" t="s">
        <v>40</v>
      </c>
      <c r="C375">
        <v>6</v>
      </c>
      <c r="D375" t="s">
        <v>112</v>
      </c>
      <c r="E375" t="s">
        <v>111</v>
      </c>
      <c r="F375">
        <v>0</v>
      </c>
      <c r="G375" t="str">
        <f>VLOOKUP(InputData[[#This Row],[PRODUCT ID]],MasterData[],2,0)</f>
        <v>Product15</v>
      </c>
      <c r="H375" t="str">
        <f>VLOOKUP(InputData[[#This Row],[PRODUCT ID]],MasterData[],3,0)</f>
        <v>Category02</v>
      </c>
      <c r="I375" t="str">
        <f>VLOOKUP(InputData[[#This Row],[PRODUCT ID]],MasterData[],4,0)</f>
        <v>No.</v>
      </c>
      <c r="J375" s="2">
        <f>VLOOKUP(InputData[[#This Row],[PRODUCT ID]],MasterData[],5,0)</f>
        <v>12</v>
      </c>
      <c r="K375" s="2">
        <f>VLOOKUP(InputData[[#This Row],[PRODUCT ID]],MasterData[],6,0)</f>
        <v>15.719999999999999</v>
      </c>
      <c r="L375" s="2">
        <f>InputData[[#This Row],[BUYING PRIZE]]*InputData[[#This Row],[QUANTITY]]</f>
        <v>72</v>
      </c>
      <c r="M375" s="2">
        <f>InputData[[#This Row],[SELLING PRICE]]*InputData[[#This Row],[QUANTITY]]*(1-InputData[[#This Row],[DISCOUNT %]])</f>
        <v>94.32</v>
      </c>
      <c r="N375">
        <f>DAY(InputData[[#This Row],[DATE]])</f>
        <v>18</v>
      </c>
      <c r="O375" t="str">
        <f>TEXT(InputData[[#This Row],[DATE]],"mmm")</f>
        <v>Feb</v>
      </c>
      <c r="P375">
        <f>YEAR(InputData[[#This Row],[DATE]])</f>
        <v>2021</v>
      </c>
    </row>
    <row r="376" spans="1:16" x14ac:dyDescent="0.3">
      <c r="A376" s="1">
        <v>44247</v>
      </c>
      <c r="B376" t="s">
        <v>72</v>
      </c>
      <c r="C376">
        <v>11</v>
      </c>
      <c r="D376" t="s">
        <v>112</v>
      </c>
      <c r="E376" t="s">
        <v>111</v>
      </c>
      <c r="F376">
        <v>0</v>
      </c>
      <c r="G376" t="str">
        <f>VLOOKUP(InputData[[#This Row],[PRODUCT ID]],MasterData[],2,0)</f>
        <v>Product30</v>
      </c>
      <c r="H376" t="str">
        <f>VLOOKUP(InputData[[#This Row],[PRODUCT ID]],MasterData[],3,0)</f>
        <v>Category04</v>
      </c>
      <c r="I376" t="str">
        <f>VLOOKUP(InputData[[#This Row],[PRODUCT ID]],MasterData[],4,0)</f>
        <v>Ft</v>
      </c>
      <c r="J376" s="2">
        <f>VLOOKUP(InputData[[#This Row],[PRODUCT ID]],MasterData[],5,0)</f>
        <v>148</v>
      </c>
      <c r="K376" s="2">
        <f>VLOOKUP(InputData[[#This Row],[PRODUCT ID]],MasterData[],6,0)</f>
        <v>201.28</v>
      </c>
      <c r="L376" s="2">
        <f>InputData[[#This Row],[BUYING PRIZE]]*InputData[[#This Row],[QUANTITY]]</f>
        <v>1628</v>
      </c>
      <c r="M376" s="2">
        <f>InputData[[#This Row],[SELLING PRICE]]*InputData[[#This Row],[QUANTITY]]*(1-InputData[[#This Row],[DISCOUNT %]])</f>
        <v>2214.08</v>
      </c>
      <c r="N376">
        <f>DAY(InputData[[#This Row],[DATE]])</f>
        <v>20</v>
      </c>
      <c r="O376" t="str">
        <f>TEXT(InputData[[#This Row],[DATE]],"mmm")</f>
        <v>Feb</v>
      </c>
      <c r="P376">
        <f>YEAR(InputData[[#This Row],[DATE]])</f>
        <v>2021</v>
      </c>
    </row>
    <row r="377" spans="1:16" x14ac:dyDescent="0.3">
      <c r="A377" s="1">
        <v>44249</v>
      </c>
      <c r="B377" t="s">
        <v>36</v>
      </c>
      <c r="C377">
        <v>5</v>
      </c>
      <c r="D377" t="s">
        <v>112</v>
      </c>
      <c r="E377" t="s">
        <v>111</v>
      </c>
      <c r="F377">
        <v>0</v>
      </c>
      <c r="G377" t="str">
        <f>VLOOKUP(InputData[[#This Row],[PRODUCT ID]],MasterData[],2,0)</f>
        <v>Product13</v>
      </c>
      <c r="H377" t="str">
        <f>VLOOKUP(InputData[[#This Row],[PRODUCT ID]],MasterData[],3,0)</f>
        <v>Category02</v>
      </c>
      <c r="I377" t="str">
        <f>VLOOKUP(InputData[[#This Row],[PRODUCT ID]],MasterData[],4,0)</f>
        <v>Kg</v>
      </c>
      <c r="J377" s="2">
        <f>VLOOKUP(InputData[[#This Row],[PRODUCT ID]],MasterData[],5,0)</f>
        <v>112</v>
      </c>
      <c r="K377" s="2">
        <f>VLOOKUP(InputData[[#This Row],[PRODUCT ID]],MasterData[],6,0)</f>
        <v>122.08</v>
      </c>
      <c r="L377" s="2">
        <f>InputData[[#This Row],[BUYING PRIZE]]*InputData[[#This Row],[QUANTITY]]</f>
        <v>560</v>
      </c>
      <c r="M377" s="2">
        <f>InputData[[#This Row],[SELLING PRICE]]*InputData[[#This Row],[QUANTITY]]*(1-InputData[[#This Row],[DISCOUNT %]])</f>
        <v>610.4</v>
      </c>
      <c r="N377">
        <f>DAY(InputData[[#This Row],[DATE]])</f>
        <v>22</v>
      </c>
      <c r="O377" t="str">
        <f>TEXT(InputData[[#This Row],[DATE]],"mmm")</f>
        <v>Feb</v>
      </c>
      <c r="P377">
        <f>YEAR(InputData[[#This Row],[DATE]])</f>
        <v>2021</v>
      </c>
    </row>
    <row r="378" spans="1:16" x14ac:dyDescent="0.3">
      <c r="A378" s="1">
        <v>44252</v>
      </c>
      <c r="B378" t="s">
        <v>76</v>
      </c>
      <c r="C378">
        <v>11</v>
      </c>
      <c r="D378" t="s">
        <v>112</v>
      </c>
      <c r="E378" t="s">
        <v>111</v>
      </c>
      <c r="F378">
        <v>0</v>
      </c>
      <c r="G378" t="str">
        <f>VLOOKUP(InputData[[#This Row],[PRODUCT ID]],MasterData[],2,0)</f>
        <v>Product32</v>
      </c>
      <c r="H378" t="str">
        <f>VLOOKUP(InputData[[#This Row],[PRODUCT ID]],MasterData[],3,0)</f>
        <v>Category04</v>
      </c>
      <c r="I378" t="str">
        <f>VLOOKUP(InputData[[#This Row],[PRODUCT ID]],MasterData[],4,0)</f>
        <v>Kg</v>
      </c>
      <c r="J378" s="2">
        <f>VLOOKUP(InputData[[#This Row],[PRODUCT ID]],MasterData[],5,0)</f>
        <v>89</v>
      </c>
      <c r="K378" s="2">
        <f>VLOOKUP(InputData[[#This Row],[PRODUCT ID]],MasterData[],6,0)</f>
        <v>117.48</v>
      </c>
      <c r="L378" s="2">
        <f>InputData[[#This Row],[BUYING PRIZE]]*InputData[[#This Row],[QUANTITY]]</f>
        <v>979</v>
      </c>
      <c r="M378" s="2">
        <f>InputData[[#This Row],[SELLING PRICE]]*InputData[[#This Row],[QUANTITY]]*(1-InputData[[#This Row],[DISCOUNT %]])</f>
        <v>1292.28</v>
      </c>
      <c r="N378">
        <f>DAY(InputData[[#This Row],[DATE]])</f>
        <v>25</v>
      </c>
      <c r="O378" t="str">
        <f>TEXT(InputData[[#This Row],[DATE]],"mmm")</f>
        <v>Feb</v>
      </c>
      <c r="P378">
        <f>YEAR(InputData[[#This Row],[DATE]])</f>
        <v>2021</v>
      </c>
    </row>
    <row r="379" spans="1:16" x14ac:dyDescent="0.3">
      <c r="A379" s="1">
        <v>44263</v>
      </c>
      <c r="B379" t="s">
        <v>66</v>
      </c>
      <c r="C379">
        <v>6</v>
      </c>
      <c r="D379" t="s">
        <v>112</v>
      </c>
      <c r="E379" t="s">
        <v>111</v>
      </c>
      <c r="F379">
        <v>0</v>
      </c>
      <c r="G379" t="str">
        <f>VLOOKUP(InputData[[#This Row],[PRODUCT ID]],MasterData[],2,0)</f>
        <v>Product27</v>
      </c>
      <c r="H379" t="str">
        <f>VLOOKUP(InputData[[#This Row],[PRODUCT ID]],MasterData[],3,0)</f>
        <v>Category04</v>
      </c>
      <c r="I379" t="str">
        <f>VLOOKUP(InputData[[#This Row],[PRODUCT ID]],MasterData[],4,0)</f>
        <v>Lt</v>
      </c>
      <c r="J379" s="2">
        <f>VLOOKUP(InputData[[#This Row],[PRODUCT ID]],MasterData[],5,0)</f>
        <v>48</v>
      </c>
      <c r="K379" s="2">
        <f>VLOOKUP(InputData[[#This Row],[PRODUCT ID]],MasterData[],6,0)</f>
        <v>57.120000000000005</v>
      </c>
      <c r="L379" s="2">
        <f>InputData[[#This Row],[BUYING PRIZE]]*InputData[[#This Row],[QUANTITY]]</f>
        <v>288</v>
      </c>
      <c r="M379" s="2">
        <f>InputData[[#This Row],[SELLING PRICE]]*InputData[[#This Row],[QUANTITY]]*(1-InputData[[#This Row],[DISCOUNT %]])</f>
        <v>342.72</v>
      </c>
      <c r="N379">
        <f>DAY(InputData[[#This Row],[DATE]])</f>
        <v>8</v>
      </c>
      <c r="O379" t="str">
        <f>TEXT(InputData[[#This Row],[DATE]],"mmm")</f>
        <v>Mar</v>
      </c>
      <c r="P379">
        <f>YEAR(InputData[[#This Row],[DATE]])</f>
        <v>2021</v>
      </c>
    </row>
    <row r="380" spans="1:16" x14ac:dyDescent="0.3">
      <c r="A380" s="1">
        <v>44270</v>
      </c>
      <c r="B380" t="s">
        <v>91</v>
      </c>
      <c r="C380">
        <v>11</v>
      </c>
      <c r="D380" t="s">
        <v>112</v>
      </c>
      <c r="E380" t="s">
        <v>111</v>
      </c>
      <c r="F380">
        <v>0</v>
      </c>
      <c r="G380" t="str">
        <f>VLOOKUP(InputData[[#This Row],[PRODUCT ID]],MasterData[],2,0)</f>
        <v>Product39</v>
      </c>
      <c r="H380" t="str">
        <f>VLOOKUP(InputData[[#This Row],[PRODUCT ID]],MasterData[],3,0)</f>
        <v>Category05</v>
      </c>
      <c r="I380" t="str">
        <f>VLOOKUP(InputData[[#This Row],[PRODUCT ID]],MasterData[],4,0)</f>
        <v>No.</v>
      </c>
      <c r="J380" s="2">
        <f>VLOOKUP(InputData[[#This Row],[PRODUCT ID]],MasterData[],5,0)</f>
        <v>37</v>
      </c>
      <c r="K380" s="2">
        <f>VLOOKUP(InputData[[#This Row],[PRODUCT ID]],MasterData[],6,0)</f>
        <v>42.55</v>
      </c>
      <c r="L380" s="2">
        <f>InputData[[#This Row],[BUYING PRIZE]]*InputData[[#This Row],[QUANTITY]]</f>
        <v>407</v>
      </c>
      <c r="M380" s="2">
        <f>InputData[[#This Row],[SELLING PRICE]]*InputData[[#This Row],[QUANTITY]]*(1-InputData[[#This Row],[DISCOUNT %]])</f>
        <v>468.04999999999995</v>
      </c>
      <c r="N380">
        <f>DAY(InputData[[#This Row],[DATE]])</f>
        <v>15</v>
      </c>
      <c r="O380" t="str">
        <f>TEXT(InputData[[#This Row],[DATE]],"mmm")</f>
        <v>Mar</v>
      </c>
      <c r="P380">
        <f>YEAR(InputData[[#This Row],[DATE]])</f>
        <v>2021</v>
      </c>
    </row>
    <row r="381" spans="1:16" x14ac:dyDescent="0.3">
      <c r="A381" s="1">
        <v>44274</v>
      </c>
      <c r="B381" t="s">
        <v>68</v>
      </c>
      <c r="C381">
        <v>9</v>
      </c>
      <c r="D381" t="s">
        <v>112</v>
      </c>
      <c r="E381" t="s">
        <v>111</v>
      </c>
      <c r="F381">
        <v>0</v>
      </c>
      <c r="G381" t="str">
        <f>VLOOKUP(InputData[[#This Row],[PRODUCT ID]],MasterData[],2,0)</f>
        <v>Product28</v>
      </c>
      <c r="H381" t="str">
        <f>VLOOKUP(InputData[[#This Row],[PRODUCT ID]],MasterData[],3,0)</f>
        <v>Category04</v>
      </c>
      <c r="I381" t="str">
        <f>VLOOKUP(InputData[[#This Row],[PRODUCT ID]],MasterData[],4,0)</f>
        <v>No.</v>
      </c>
      <c r="J381" s="2">
        <f>VLOOKUP(InputData[[#This Row],[PRODUCT ID]],MasterData[],5,0)</f>
        <v>37</v>
      </c>
      <c r="K381" s="2">
        <f>VLOOKUP(InputData[[#This Row],[PRODUCT ID]],MasterData[],6,0)</f>
        <v>41.81</v>
      </c>
      <c r="L381" s="2">
        <f>InputData[[#This Row],[BUYING PRIZE]]*InputData[[#This Row],[QUANTITY]]</f>
        <v>333</v>
      </c>
      <c r="M381" s="2">
        <f>InputData[[#This Row],[SELLING PRICE]]*InputData[[#This Row],[QUANTITY]]*(1-InputData[[#This Row],[DISCOUNT %]])</f>
        <v>376.29</v>
      </c>
      <c r="N381">
        <f>DAY(InputData[[#This Row],[DATE]])</f>
        <v>19</v>
      </c>
      <c r="O381" t="str">
        <f>TEXT(InputData[[#This Row],[DATE]],"mmm")</f>
        <v>Mar</v>
      </c>
      <c r="P381">
        <f>YEAR(InputData[[#This Row],[DATE]])</f>
        <v>2021</v>
      </c>
    </row>
    <row r="382" spans="1:16" x14ac:dyDescent="0.3">
      <c r="A382" s="1">
        <v>44280</v>
      </c>
      <c r="B382" t="s">
        <v>59</v>
      </c>
      <c r="C382">
        <v>14</v>
      </c>
      <c r="D382" t="s">
        <v>112</v>
      </c>
      <c r="E382" t="s">
        <v>111</v>
      </c>
      <c r="F382">
        <v>0</v>
      </c>
      <c r="G382" t="str">
        <f>VLOOKUP(InputData[[#This Row],[PRODUCT ID]],MasterData[],2,0)</f>
        <v>Product24</v>
      </c>
      <c r="H382" t="str">
        <f>VLOOKUP(InputData[[#This Row],[PRODUCT ID]],MasterData[],3,0)</f>
        <v>Category03</v>
      </c>
      <c r="I382" t="str">
        <f>VLOOKUP(InputData[[#This Row],[PRODUCT ID]],MasterData[],4,0)</f>
        <v>Ft</v>
      </c>
      <c r="J382" s="2">
        <f>VLOOKUP(InputData[[#This Row],[PRODUCT ID]],MasterData[],5,0)</f>
        <v>144</v>
      </c>
      <c r="K382" s="2">
        <f>VLOOKUP(InputData[[#This Row],[PRODUCT ID]],MasterData[],6,0)</f>
        <v>156.96</v>
      </c>
      <c r="L382" s="2">
        <f>InputData[[#This Row],[BUYING PRIZE]]*InputData[[#This Row],[QUANTITY]]</f>
        <v>2016</v>
      </c>
      <c r="M382" s="2">
        <f>InputData[[#This Row],[SELLING PRICE]]*InputData[[#This Row],[QUANTITY]]*(1-InputData[[#This Row],[DISCOUNT %]])</f>
        <v>2197.44</v>
      </c>
      <c r="N382">
        <f>DAY(InputData[[#This Row],[DATE]])</f>
        <v>25</v>
      </c>
      <c r="O382" t="str">
        <f>TEXT(InputData[[#This Row],[DATE]],"mmm")</f>
        <v>Mar</v>
      </c>
      <c r="P382">
        <f>YEAR(InputData[[#This Row],[DATE]])</f>
        <v>2021</v>
      </c>
    </row>
    <row r="383" spans="1:16" x14ac:dyDescent="0.3">
      <c r="A383" s="1">
        <v>44283</v>
      </c>
      <c r="B383" t="s">
        <v>22</v>
      </c>
      <c r="C383">
        <v>8</v>
      </c>
      <c r="D383" t="s">
        <v>112</v>
      </c>
      <c r="E383" t="s">
        <v>111</v>
      </c>
      <c r="F383">
        <v>0</v>
      </c>
      <c r="G383" t="str">
        <f>VLOOKUP(InputData[[#This Row],[PRODUCT ID]],MasterData[],2,0)</f>
        <v>Product07</v>
      </c>
      <c r="H383" t="str">
        <f>VLOOKUP(InputData[[#This Row],[PRODUCT ID]],MasterData[],3,0)</f>
        <v>Category01</v>
      </c>
      <c r="I383" t="str">
        <f>VLOOKUP(InputData[[#This Row],[PRODUCT ID]],MasterData[],4,0)</f>
        <v>Lt</v>
      </c>
      <c r="J383" s="2">
        <f>VLOOKUP(InputData[[#This Row],[PRODUCT ID]],MasterData[],5,0)</f>
        <v>43</v>
      </c>
      <c r="K383" s="2">
        <f>VLOOKUP(InputData[[#This Row],[PRODUCT ID]],MasterData[],6,0)</f>
        <v>47.730000000000004</v>
      </c>
      <c r="L383" s="2">
        <f>InputData[[#This Row],[BUYING PRIZE]]*InputData[[#This Row],[QUANTITY]]</f>
        <v>344</v>
      </c>
      <c r="M383" s="2">
        <f>InputData[[#This Row],[SELLING PRICE]]*InputData[[#This Row],[QUANTITY]]*(1-InputData[[#This Row],[DISCOUNT %]])</f>
        <v>381.84000000000003</v>
      </c>
      <c r="N383">
        <f>DAY(InputData[[#This Row],[DATE]])</f>
        <v>28</v>
      </c>
      <c r="O383" t="str">
        <f>TEXT(InputData[[#This Row],[DATE]],"mmm")</f>
        <v>Mar</v>
      </c>
      <c r="P383">
        <f>YEAR(InputData[[#This Row],[DATE]])</f>
        <v>2021</v>
      </c>
    </row>
    <row r="384" spans="1:16" x14ac:dyDescent="0.3">
      <c r="A384" s="1">
        <v>44285</v>
      </c>
      <c r="B384" t="s">
        <v>89</v>
      </c>
      <c r="C384">
        <v>1</v>
      </c>
      <c r="D384" t="s">
        <v>112</v>
      </c>
      <c r="E384" t="s">
        <v>111</v>
      </c>
      <c r="F384">
        <v>0</v>
      </c>
      <c r="G384" t="str">
        <f>VLOOKUP(InputData[[#This Row],[PRODUCT ID]],MasterData[],2,0)</f>
        <v>Product38</v>
      </c>
      <c r="H384" t="str">
        <f>VLOOKUP(InputData[[#This Row],[PRODUCT ID]],MasterData[],3,0)</f>
        <v>Category05</v>
      </c>
      <c r="I384" t="str">
        <f>VLOOKUP(InputData[[#This Row],[PRODUCT ID]],MasterData[],4,0)</f>
        <v>Kg</v>
      </c>
      <c r="J384" s="2">
        <f>VLOOKUP(InputData[[#This Row],[PRODUCT ID]],MasterData[],5,0)</f>
        <v>72</v>
      </c>
      <c r="K384" s="2">
        <f>VLOOKUP(InputData[[#This Row],[PRODUCT ID]],MasterData[],6,0)</f>
        <v>79.92</v>
      </c>
      <c r="L384" s="2">
        <f>InputData[[#This Row],[BUYING PRIZE]]*InputData[[#This Row],[QUANTITY]]</f>
        <v>72</v>
      </c>
      <c r="M384" s="2">
        <f>InputData[[#This Row],[SELLING PRICE]]*InputData[[#This Row],[QUANTITY]]*(1-InputData[[#This Row],[DISCOUNT %]])</f>
        <v>79.92</v>
      </c>
      <c r="N384">
        <f>DAY(InputData[[#This Row],[DATE]])</f>
        <v>30</v>
      </c>
      <c r="O384" t="str">
        <f>TEXT(InputData[[#This Row],[DATE]],"mmm")</f>
        <v>Mar</v>
      </c>
      <c r="P384">
        <f>YEAR(InputData[[#This Row],[DATE]])</f>
        <v>2021</v>
      </c>
    </row>
    <row r="385" spans="1:16" x14ac:dyDescent="0.3">
      <c r="A385" s="1">
        <v>44290</v>
      </c>
      <c r="B385" t="s">
        <v>26</v>
      </c>
      <c r="C385">
        <v>9</v>
      </c>
      <c r="D385" t="s">
        <v>112</v>
      </c>
      <c r="E385" t="s">
        <v>111</v>
      </c>
      <c r="F385">
        <v>0</v>
      </c>
      <c r="G385" t="str">
        <f>VLOOKUP(InputData[[#This Row],[PRODUCT ID]],MasterData[],2,0)</f>
        <v>Product09</v>
      </c>
      <c r="H385" t="str">
        <f>VLOOKUP(InputData[[#This Row],[PRODUCT ID]],MasterData[],3,0)</f>
        <v>Category01</v>
      </c>
      <c r="I385" t="str">
        <f>VLOOKUP(InputData[[#This Row],[PRODUCT ID]],MasterData[],4,0)</f>
        <v>No.</v>
      </c>
      <c r="J385" s="2">
        <f>VLOOKUP(InputData[[#This Row],[PRODUCT ID]],MasterData[],5,0)</f>
        <v>6</v>
      </c>
      <c r="K385" s="2">
        <f>VLOOKUP(InputData[[#This Row],[PRODUCT ID]],MasterData[],6,0)</f>
        <v>7.8599999999999994</v>
      </c>
      <c r="L385" s="2">
        <f>InputData[[#This Row],[BUYING PRIZE]]*InputData[[#This Row],[QUANTITY]]</f>
        <v>54</v>
      </c>
      <c r="M385" s="2">
        <f>InputData[[#This Row],[SELLING PRICE]]*InputData[[#This Row],[QUANTITY]]*(1-InputData[[#This Row],[DISCOUNT %]])</f>
        <v>70.739999999999995</v>
      </c>
      <c r="N385">
        <f>DAY(InputData[[#This Row],[DATE]])</f>
        <v>4</v>
      </c>
      <c r="O385" t="str">
        <f>TEXT(InputData[[#This Row],[DATE]],"mmm")</f>
        <v>Apr</v>
      </c>
      <c r="P385">
        <f>YEAR(InputData[[#This Row],[DATE]])</f>
        <v>2021</v>
      </c>
    </row>
    <row r="386" spans="1:16" x14ac:dyDescent="0.3">
      <c r="A386" s="1">
        <v>44317</v>
      </c>
      <c r="B386" t="s">
        <v>46</v>
      </c>
      <c r="C386">
        <v>3</v>
      </c>
      <c r="D386" t="s">
        <v>112</v>
      </c>
      <c r="E386" t="s">
        <v>111</v>
      </c>
      <c r="F386">
        <v>0</v>
      </c>
      <c r="G386" t="str">
        <f>VLOOKUP(InputData[[#This Row],[PRODUCT ID]],MasterData[],2,0)</f>
        <v>Product18</v>
      </c>
      <c r="H386" t="str">
        <f>VLOOKUP(InputData[[#This Row],[PRODUCT ID]],MasterData[],3,0)</f>
        <v>Category02</v>
      </c>
      <c r="I386" t="str">
        <f>VLOOKUP(InputData[[#This Row],[PRODUCT ID]],MasterData[],4,0)</f>
        <v>No.</v>
      </c>
      <c r="J386" s="2">
        <f>VLOOKUP(InputData[[#This Row],[PRODUCT ID]],MasterData[],5,0)</f>
        <v>37</v>
      </c>
      <c r="K386" s="2">
        <f>VLOOKUP(InputData[[#This Row],[PRODUCT ID]],MasterData[],6,0)</f>
        <v>49.21</v>
      </c>
      <c r="L386" s="2">
        <f>InputData[[#This Row],[BUYING PRIZE]]*InputData[[#This Row],[QUANTITY]]</f>
        <v>111</v>
      </c>
      <c r="M386" s="2">
        <f>InputData[[#This Row],[SELLING PRICE]]*InputData[[#This Row],[QUANTITY]]*(1-InputData[[#This Row],[DISCOUNT %]])</f>
        <v>147.63</v>
      </c>
      <c r="N386">
        <f>DAY(InputData[[#This Row],[DATE]])</f>
        <v>1</v>
      </c>
      <c r="O386" t="str">
        <f>TEXT(InputData[[#This Row],[DATE]],"mmm")</f>
        <v>May</v>
      </c>
      <c r="P386">
        <f>YEAR(InputData[[#This Row],[DATE]])</f>
        <v>2021</v>
      </c>
    </row>
    <row r="387" spans="1:16" x14ac:dyDescent="0.3">
      <c r="A387" s="1">
        <v>44317</v>
      </c>
      <c r="B387" t="s">
        <v>97</v>
      </c>
      <c r="C387">
        <v>1</v>
      </c>
      <c r="D387" t="s">
        <v>112</v>
      </c>
      <c r="E387" t="s">
        <v>111</v>
      </c>
      <c r="F387">
        <v>0</v>
      </c>
      <c r="G387" t="str">
        <f>VLOOKUP(InputData[[#This Row],[PRODUCT ID]],MasterData[],2,0)</f>
        <v>Product42</v>
      </c>
      <c r="H387" t="str">
        <f>VLOOKUP(InputData[[#This Row],[PRODUCT ID]],MasterData[],3,0)</f>
        <v>Category05</v>
      </c>
      <c r="I387" t="str">
        <f>VLOOKUP(InputData[[#This Row],[PRODUCT ID]],MasterData[],4,0)</f>
        <v>Ft</v>
      </c>
      <c r="J387" s="2">
        <f>VLOOKUP(InputData[[#This Row],[PRODUCT ID]],MasterData[],5,0)</f>
        <v>120</v>
      </c>
      <c r="K387" s="2">
        <f>VLOOKUP(InputData[[#This Row],[PRODUCT ID]],MasterData[],6,0)</f>
        <v>162</v>
      </c>
      <c r="L387" s="2">
        <f>InputData[[#This Row],[BUYING PRIZE]]*InputData[[#This Row],[QUANTITY]]</f>
        <v>120</v>
      </c>
      <c r="M387" s="2">
        <f>InputData[[#This Row],[SELLING PRICE]]*InputData[[#This Row],[QUANTITY]]*(1-InputData[[#This Row],[DISCOUNT %]])</f>
        <v>162</v>
      </c>
      <c r="N387">
        <f>DAY(InputData[[#This Row],[DATE]])</f>
        <v>1</v>
      </c>
      <c r="O387" t="str">
        <f>TEXT(InputData[[#This Row],[DATE]],"mmm")</f>
        <v>May</v>
      </c>
      <c r="P387">
        <f>YEAR(InputData[[#This Row],[DATE]])</f>
        <v>2021</v>
      </c>
    </row>
    <row r="388" spans="1:16" x14ac:dyDescent="0.3">
      <c r="A388" s="1">
        <v>44336</v>
      </c>
      <c r="B388" t="s">
        <v>97</v>
      </c>
      <c r="C388">
        <v>2</v>
      </c>
      <c r="D388" t="s">
        <v>112</v>
      </c>
      <c r="E388" t="s">
        <v>111</v>
      </c>
      <c r="F388">
        <v>0</v>
      </c>
      <c r="G388" t="str">
        <f>VLOOKUP(InputData[[#This Row],[PRODUCT ID]],MasterData[],2,0)</f>
        <v>Product42</v>
      </c>
      <c r="H388" t="str">
        <f>VLOOKUP(InputData[[#This Row],[PRODUCT ID]],MasterData[],3,0)</f>
        <v>Category05</v>
      </c>
      <c r="I388" t="str">
        <f>VLOOKUP(InputData[[#This Row],[PRODUCT ID]],MasterData[],4,0)</f>
        <v>Ft</v>
      </c>
      <c r="J388" s="2">
        <f>VLOOKUP(InputData[[#This Row],[PRODUCT ID]],MasterData[],5,0)</f>
        <v>120</v>
      </c>
      <c r="K388" s="2">
        <f>VLOOKUP(InputData[[#This Row],[PRODUCT ID]],MasterData[],6,0)</f>
        <v>162</v>
      </c>
      <c r="L388" s="2">
        <f>InputData[[#This Row],[BUYING PRIZE]]*InputData[[#This Row],[QUANTITY]]</f>
        <v>240</v>
      </c>
      <c r="M388" s="2">
        <f>InputData[[#This Row],[SELLING PRICE]]*InputData[[#This Row],[QUANTITY]]*(1-InputData[[#This Row],[DISCOUNT %]])</f>
        <v>324</v>
      </c>
      <c r="N388">
        <f>DAY(InputData[[#This Row],[DATE]])</f>
        <v>20</v>
      </c>
      <c r="O388" t="str">
        <f>TEXT(InputData[[#This Row],[DATE]],"mmm")</f>
        <v>May</v>
      </c>
      <c r="P388">
        <f>YEAR(InputData[[#This Row],[DATE]])</f>
        <v>2021</v>
      </c>
    </row>
    <row r="389" spans="1:16" x14ac:dyDescent="0.3">
      <c r="A389" s="1">
        <v>44346</v>
      </c>
      <c r="B389" t="s">
        <v>36</v>
      </c>
      <c r="C389">
        <v>6</v>
      </c>
      <c r="D389" t="s">
        <v>112</v>
      </c>
      <c r="E389" t="s">
        <v>111</v>
      </c>
      <c r="F389">
        <v>0</v>
      </c>
      <c r="G389" t="str">
        <f>VLOOKUP(InputData[[#This Row],[PRODUCT ID]],MasterData[],2,0)</f>
        <v>Product13</v>
      </c>
      <c r="H389" t="str">
        <f>VLOOKUP(InputData[[#This Row],[PRODUCT ID]],MasterData[],3,0)</f>
        <v>Category02</v>
      </c>
      <c r="I389" t="str">
        <f>VLOOKUP(InputData[[#This Row],[PRODUCT ID]],MasterData[],4,0)</f>
        <v>Kg</v>
      </c>
      <c r="J389" s="2">
        <f>VLOOKUP(InputData[[#This Row],[PRODUCT ID]],MasterData[],5,0)</f>
        <v>112</v>
      </c>
      <c r="K389" s="2">
        <f>VLOOKUP(InputData[[#This Row],[PRODUCT ID]],MasterData[],6,0)</f>
        <v>122.08</v>
      </c>
      <c r="L389" s="2">
        <f>InputData[[#This Row],[BUYING PRIZE]]*InputData[[#This Row],[QUANTITY]]</f>
        <v>672</v>
      </c>
      <c r="M389" s="2">
        <f>InputData[[#This Row],[SELLING PRICE]]*InputData[[#This Row],[QUANTITY]]*(1-InputData[[#This Row],[DISCOUNT %]])</f>
        <v>732.48</v>
      </c>
      <c r="N389">
        <f>DAY(InputData[[#This Row],[DATE]])</f>
        <v>30</v>
      </c>
      <c r="O389" t="str">
        <f>TEXT(InputData[[#This Row],[DATE]],"mmm")</f>
        <v>May</v>
      </c>
      <c r="P389">
        <f>YEAR(InputData[[#This Row],[DATE]])</f>
        <v>2021</v>
      </c>
    </row>
    <row r="390" spans="1:16" x14ac:dyDescent="0.3">
      <c r="A390" s="1">
        <v>44351</v>
      </c>
      <c r="B390" t="s">
        <v>50</v>
      </c>
      <c r="C390">
        <v>12</v>
      </c>
      <c r="D390" t="s">
        <v>112</v>
      </c>
      <c r="E390" t="s">
        <v>111</v>
      </c>
      <c r="F390">
        <v>0</v>
      </c>
      <c r="G390" t="str">
        <f>VLOOKUP(InputData[[#This Row],[PRODUCT ID]],MasterData[],2,0)</f>
        <v>Product20</v>
      </c>
      <c r="H390" t="str">
        <f>VLOOKUP(InputData[[#This Row],[PRODUCT ID]],MasterData[],3,0)</f>
        <v>Category03</v>
      </c>
      <c r="I390" t="str">
        <f>VLOOKUP(InputData[[#This Row],[PRODUCT ID]],MasterData[],4,0)</f>
        <v>Lt</v>
      </c>
      <c r="J390" s="2">
        <f>VLOOKUP(InputData[[#This Row],[PRODUCT ID]],MasterData[],5,0)</f>
        <v>61</v>
      </c>
      <c r="K390" s="2">
        <f>VLOOKUP(InputData[[#This Row],[PRODUCT ID]],MasterData[],6,0)</f>
        <v>76.25</v>
      </c>
      <c r="L390" s="2">
        <f>InputData[[#This Row],[BUYING PRIZE]]*InputData[[#This Row],[QUANTITY]]</f>
        <v>732</v>
      </c>
      <c r="M390" s="2">
        <f>InputData[[#This Row],[SELLING PRICE]]*InputData[[#This Row],[QUANTITY]]*(1-InputData[[#This Row],[DISCOUNT %]])</f>
        <v>915</v>
      </c>
      <c r="N390">
        <f>DAY(InputData[[#This Row],[DATE]])</f>
        <v>4</v>
      </c>
      <c r="O390" t="str">
        <f>TEXT(InputData[[#This Row],[DATE]],"mmm")</f>
        <v>Jun</v>
      </c>
      <c r="P390">
        <f>YEAR(InputData[[#This Row],[DATE]])</f>
        <v>2021</v>
      </c>
    </row>
    <row r="391" spans="1:16" x14ac:dyDescent="0.3">
      <c r="A391" s="1">
        <v>44361</v>
      </c>
      <c r="B391" t="s">
        <v>61</v>
      </c>
      <c r="C391">
        <v>10</v>
      </c>
      <c r="D391" t="s">
        <v>112</v>
      </c>
      <c r="E391" t="s">
        <v>111</v>
      </c>
      <c r="F391">
        <v>0</v>
      </c>
      <c r="G391" t="str">
        <f>VLOOKUP(InputData[[#This Row],[PRODUCT ID]],MasterData[],2,0)</f>
        <v>Product25</v>
      </c>
      <c r="H391" t="str">
        <f>VLOOKUP(InputData[[#This Row],[PRODUCT ID]],MasterData[],3,0)</f>
        <v>Category03</v>
      </c>
      <c r="I391" t="str">
        <f>VLOOKUP(InputData[[#This Row],[PRODUCT ID]],MasterData[],4,0)</f>
        <v>No.</v>
      </c>
      <c r="J391" s="2">
        <f>VLOOKUP(InputData[[#This Row],[PRODUCT ID]],MasterData[],5,0)</f>
        <v>7</v>
      </c>
      <c r="K391" s="2">
        <f>VLOOKUP(InputData[[#This Row],[PRODUCT ID]],MasterData[],6,0)</f>
        <v>8.33</v>
      </c>
      <c r="L391" s="2">
        <f>InputData[[#This Row],[BUYING PRIZE]]*InputData[[#This Row],[QUANTITY]]</f>
        <v>70</v>
      </c>
      <c r="M391" s="2">
        <f>InputData[[#This Row],[SELLING PRICE]]*InputData[[#This Row],[QUANTITY]]*(1-InputData[[#This Row],[DISCOUNT %]])</f>
        <v>83.3</v>
      </c>
      <c r="N391">
        <f>DAY(InputData[[#This Row],[DATE]])</f>
        <v>14</v>
      </c>
      <c r="O391" t="str">
        <f>TEXT(InputData[[#This Row],[DATE]],"mmm")</f>
        <v>Jun</v>
      </c>
      <c r="P391">
        <f>YEAR(InputData[[#This Row],[DATE]])</f>
        <v>2021</v>
      </c>
    </row>
    <row r="392" spans="1:16" x14ac:dyDescent="0.3">
      <c r="A392" s="1">
        <v>44363</v>
      </c>
      <c r="B392" t="s">
        <v>40</v>
      </c>
      <c r="C392">
        <v>12</v>
      </c>
      <c r="D392" t="s">
        <v>112</v>
      </c>
      <c r="E392" t="s">
        <v>111</v>
      </c>
      <c r="F392">
        <v>0</v>
      </c>
      <c r="G392" t="str">
        <f>VLOOKUP(InputData[[#This Row],[PRODUCT ID]],MasterData[],2,0)</f>
        <v>Product15</v>
      </c>
      <c r="H392" t="str">
        <f>VLOOKUP(InputData[[#This Row],[PRODUCT ID]],MasterData[],3,0)</f>
        <v>Category02</v>
      </c>
      <c r="I392" t="str">
        <f>VLOOKUP(InputData[[#This Row],[PRODUCT ID]],MasterData[],4,0)</f>
        <v>No.</v>
      </c>
      <c r="J392" s="2">
        <f>VLOOKUP(InputData[[#This Row],[PRODUCT ID]],MasterData[],5,0)</f>
        <v>12</v>
      </c>
      <c r="K392" s="2">
        <f>VLOOKUP(InputData[[#This Row],[PRODUCT ID]],MasterData[],6,0)</f>
        <v>15.719999999999999</v>
      </c>
      <c r="L392" s="2">
        <f>InputData[[#This Row],[BUYING PRIZE]]*InputData[[#This Row],[QUANTITY]]</f>
        <v>144</v>
      </c>
      <c r="M392" s="2">
        <f>InputData[[#This Row],[SELLING PRICE]]*InputData[[#This Row],[QUANTITY]]*(1-InputData[[#This Row],[DISCOUNT %]])</f>
        <v>188.64</v>
      </c>
      <c r="N392">
        <f>DAY(InputData[[#This Row],[DATE]])</f>
        <v>16</v>
      </c>
      <c r="O392" t="str">
        <f>TEXT(InputData[[#This Row],[DATE]],"mmm")</f>
        <v>Jun</v>
      </c>
      <c r="P392">
        <f>YEAR(InputData[[#This Row],[DATE]])</f>
        <v>2021</v>
      </c>
    </row>
    <row r="393" spans="1:16" x14ac:dyDescent="0.3">
      <c r="A393" s="1">
        <v>44375</v>
      </c>
      <c r="B393" t="s">
        <v>53</v>
      </c>
      <c r="C393">
        <v>2</v>
      </c>
      <c r="D393" t="s">
        <v>112</v>
      </c>
      <c r="E393" t="s">
        <v>111</v>
      </c>
      <c r="F393">
        <v>0</v>
      </c>
      <c r="G393" t="str">
        <f>VLOOKUP(InputData[[#This Row],[PRODUCT ID]],MasterData[],2,0)</f>
        <v>Product21</v>
      </c>
      <c r="H393" t="str">
        <f>VLOOKUP(InputData[[#This Row],[PRODUCT ID]],MasterData[],3,0)</f>
        <v>Category03</v>
      </c>
      <c r="I393" t="str">
        <f>VLOOKUP(InputData[[#This Row],[PRODUCT ID]],MasterData[],4,0)</f>
        <v>Ft</v>
      </c>
      <c r="J393" s="2">
        <f>VLOOKUP(InputData[[#This Row],[PRODUCT ID]],MasterData[],5,0)</f>
        <v>126</v>
      </c>
      <c r="K393" s="2">
        <f>VLOOKUP(InputData[[#This Row],[PRODUCT ID]],MasterData[],6,0)</f>
        <v>162.54</v>
      </c>
      <c r="L393" s="2">
        <f>InputData[[#This Row],[BUYING PRIZE]]*InputData[[#This Row],[QUANTITY]]</f>
        <v>252</v>
      </c>
      <c r="M393" s="2">
        <f>InputData[[#This Row],[SELLING PRICE]]*InputData[[#This Row],[QUANTITY]]*(1-InputData[[#This Row],[DISCOUNT %]])</f>
        <v>325.08</v>
      </c>
      <c r="N393">
        <f>DAY(InputData[[#This Row],[DATE]])</f>
        <v>28</v>
      </c>
      <c r="O393" t="str">
        <f>TEXT(InputData[[#This Row],[DATE]],"mmm")</f>
        <v>Jun</v>
      </c>
      <c r="P393">
        <f>YEAR(InputData[[#This Row],[DATE]])</f>
        <v>2021</v>
      </c>
    </row>
    <row r="394" spans="1:16" x14ac:dyDescent="0.3">
      <c r="A394" s="1">
        <v>44380</v>
      </c>
      <c r="B394" t="s">
        <v>78</v>
      </c>
      <c r="C394">
        <v>9</v>
      </c>
      <c r="D394" t="s">
        <v>112</v>
      </c>
      <c r="E394" t="s">
        <v>111</v>
      </c>
      <c r="F394">
        <v>0</v>
      </c>
      <c r="G394" t="str">
        <f>VLOOKUP(InputData[[#This Row],[PRODUCT ID]],MasterData[],2,0)</f>
        <v>Product33</v>
      </c>
      <c r="H394" t="str">
        <f>VLOOKUP(InputData[[#This Row],[PRODUCT ID]],MasterData[],3,0)</f>
        <v>Category04</v>
      </c>
      <c r="I394" t="str">
        <f>VLOOKUP(InputData[[#This Row],[PRODUCT ID]],MasterData[],4,0)</f>
        <v>Kg</v>
      </c>
      <c r="J394" s="2">
        <f>VLOOKUP(InputData[[#This Row],[PRODUCT ID]],MasterData[],5,0)</f>
        <v>95</v>
      </c>
      <c r="K394" s="2">
        <f>VLOOKUP(InputData[[#This Row],[PRODUCT ID]],MasterData[],6,0)</f>
        <v>119.7</v>
      </c>
      <c r="L394" s="2">
        <f>InputData[[#This Row],[BUYING PRIZE]]*InputData[[#This Row],[QUANTITY]]</f>
        <v>855</v>
      </c>
      <c r="M394" s="2">
        <f>InputData[[#This Row],[SELLING PRICE]]*InputData[[#This Row],[QUANTITY]]*(1-InputData[[#This Row],[DISCOUNT %]])</f>
        <v>1077.3</v>
      </c>
      <c r="N394">
        <f>DAY(InputData[[#This Row],[DATE]])</f>
        <v>3</v>
      </c>
      <c r="O394" t="str">
        <f>TEXT(InputData[[#This Row],[DATE]],"mmm")</f>
        <v>Jul</v>
      </c>
      <c r="P394">
        <f>YEAR(InputData[[#This Row],[DATE]])</f>
        <v>2021</v>
      </c>
    </row>
    <row r="395" spans="1:16" x14ac:dyDescent="0.3">
      <c r="A395" s="1">
        <v>44380</v>
      </c>
      <c r="B395" t="s">
        <v>12</v>
      </c>
      <c r="C395">
        <v>8</v>
      </c>
      <c r="D395" t="s">
        <v>112</v>
      </c>
      <c r="E395" t="s">
        <v>111</v>
      </c>
      <c r="F395">
        <v>0</v>
      </c>
      <c r="G395" t="str">
        <f>VLOOKUP(InputData[[#This Row],[PRODUCT ID]],MasterData[],2,0)</f>
        <v>Product03</v>
      </c>
      <c r="H395" t="str">
        <f>VLOOKUP(InputData[[#This Row],[PRODUCT ID]],MasterData[],3,0)</f>
        <v>Category01</v>
      </c>
      <c r="I395" t="str">
        <f>VLOOKUP(InputData[[#This Row],[PRODUCT ID]],MasterData[],4,0)</f>
        <v>Kg</v>
      </c>
      <c r="J395" s="2">
        <f>VLOOKUP(InputData[[#This Row],[PRODUCT ID]],MasterData[],5,0)</f>
        <v>71</v>
      </c>
      <c r="K395" s="2">
        <f>VLOOKUP(InputData[[#This Row],[PRODUCT ID]],MasterData[],6,0)</f>
        <v>80.94</v>
      </c>
      <c r="L395" s="2">
        <f>InputData[[#This Row],[BUYING PRIZE]]*InputData[[#This Row],[QUANTITY]]</f>
        <v>568</v>
      </c>
      <c r="M395" s="2">
        <f>InputData[[#This Row],[SELLING PRICE]]*InputData[[#This Row],[QUANTITY]]*(1-InputData[[#This Row],[DISCOUNT %]])</f>
        <v>647.52</v>
      </c>
      <c r="N395">
        <f>DAY(InputData[[#This Row],[DATE]])</f>
        <v>3</v>
      </c>
      <c r="O395" t="str">
        <f>TEXT(InputData[[#This Row],[DATE]],"mmm")</f>
        <v>Jul</v>
      </c>
      <c r="P395">
        <f>YEAR(InputData[[#This Row],[DATE]])</f>
        <v>2021</v>
      </c>
    </row>
    <row r="396" spans="1:16" x14ac:dyDescent="0.3">
      <c r="A396" s="1">
        <v>44399</v>
      </c>
      <c r="B396" t="s">
        <v>59</v>
      </c>
      <c r="C396">
        <v>14</v>
      </c>
      <c r="D396" t="s">
        <v>112</v>
      </c>
      <c r="E396" t="s">
        <v>111</v>
      </c>
      <c r="F396">
        <v>0</v>
      </c>
      <c r="G396" t="str">
        <f>VLOOKUP(InputData[[#This Row],[PRODUCT ID]],MasterData[],2,0)</f>
        <v>Product24</v>
      </c>
      <c r="H396" t="str">
        <f>VLOOKUP(InputData[[#This Row],[PRODUCT ID]],MasterData[],3,0)</f>
        <v>Category03</v>
      </c>
      <c r="I396" t="str">
        <f>VLOOKUP(InputData[[#This Row],[PRODUCT ID]],MasterData[],4,0)</f>
        <v>Ft</v>
      </c>
      <c r="J396" s="2">
        <f>VLOOKUP(InputData[[#This Row],[PRODUCT ID]],MasterData[],5,0)</f>
        <v>144</v>
      </c>
      <c r="K396" s="2">
        <f>VLOOKUP(InputData[[#This Row],[PRODUCT ID]],MasterData[],6,0)</f>
        <v>156.96</v>
      </c>
      <c r="L396" s="2">
        <f>InputData[[#This Row],[BUYING PRIZE]]*InputData[[#This Row],[QUANTITY]]</f>
        <v>2016</v>
      </c>
      <c r="M396" s="2">
        <f>InputData[[#This Row],[SELLING PRICE]]*InputData[[#This Row],[QUANTITY]]*(1-InputData[[#This Row],[DISCOUNT %]])</f>
        <v>2197.44</v>
      </c>
      <c r="N396">
        <f>DAY(InputData[[#This Row],[DATE]])</f>
        <v>22</v>
      </c>
      <c r="O396" t="str">
        <f>TEXT(InputData[[#This Row],[DATE]],"mmm")</f>
        <v>Jul</v>
      </c>
      <c r="P396">
        <f>YEAR(InputData[[#This Row],[DATE]])</f>
        <v>2021</v>
      </c>
    </row>
    <row r="397" spans="1:16" x14ac:dyDescent="0.3">
      <c r="A397" s="1">
        <v>44401</v>
      </c>
      <c r="B397" t="s">
        <v>26</v>
      </c>
      <c r="C397">
        <v>4</v>
      </c>
      <c r="D397" t="s">
        <v>112</v>
      </c>
      <c r="E397" t="s">
        <v>111</v>
      </c>
      <c r="F397">
        <v>0</v>
      </c>
      <c r="G397" t="str">
        <f>VLOOKUP(InputData[[#This Row],[PRODUCT ID]],MasterData[],2,0)</f>
        <v>Product09</v>
      </c>
      <c r="H397" t="str">
        <f>VLOOKUP(InputData[[#This Row],[PRODUCT ID]],MasterData[],3,0)</f>
        <v>Category01</v>
      </c>
      <c r="I397" t="str">
        <f>VLOOKUP(InputData[[#This Row],[PRODUCT ID]],MasterData[],4,0)</f>
        <v>No.</v>
      </c>
      <c r="J397" s="2">
        <f>VLOOKUP(InputData[[#This Row],[PRODUCT ID]],MasterData[],5,0)</f>
        <v>6</v>
      </c>
      <c r="K397" s="2">
        <f>VLOOKUP(InputData[[#This Row],[PRODUCT ID]],MasterData[],6,0)</f>
        <v>7.8599999999999994</v>
      </c>
      <c r="L397" s="2">
        <f>InputData[[#This Row],[BUYING PRIZE]]*InputData[[#This Row],[QUANTITY]]</f>
        <v>24</v>
      </c>
      <c r="M397" s="2">
        <f>InputData[[#This Row],[SELLING PRICE]]*InputData[[#This Row],[QUANTITY]]*(1-InputData[[#This Row],[DISCOUNT %]])</f>
        <v>31.439999999999998</v>
      </c>
      <c r="N397">
        <f>DAY(InputData[[#This Row],[DATE]])</f>
        <v>24</v>
      </c>
      <c r="O397" t="str">
        <f>TEXT(InputData[[#This Row],[DATE]],"mmm")</f>
        <v>Jul</v>
      </c>
      <c r="P397">
        <f>YEAR(InputData[[#This Row],[DATE]])</f>
        <v>2021</v>
      </c>
    </row>
    <row r="398" spans="1:16" x14ac:dyDescent="0.3">
      <c r="A398" s="1">
        <v>44406</v>
      </c>
      <c r="B398" t="s">
        <v>101</v>
      </c>
      <c r="C398">
        <v>15</v>
      </c>
      <c r="D398" t="s">
        <v>112</v>
      </c>
      <c r="E398" t="s">
        <v>111</v>
      </c>
      <c r="F398">
        <v>0</v>
      </c>
      <c r="G398" t="str">
        <f>VLOOKUP(InputData[[#This Row],[PRODUCT ID]],MasterData[],2,0)</f>
        <v>Product44</v>
      </c>
      <c r="H398" t="str">
        <f>VLOOKUP(InputData[[#This Row],[PRODUCT ID]],MasterData[],3,0)</f>
        <v>Category05</v>
      </c>
      <c r="I398" t="str">
        <f>VLOOKUP(InputData[[#This Row],[PRODUCT ID]],MasterData[],4,0)</f>
        <v>Kg</v>
      </c>
      <c r="J398" s="2">
        <f>VLOOKUP(InputData[[#This Row],[PRODUCT ID]],MasterData[],5,0)</f>
        <v>76</v>
      </c>
      <c r="K398" s="2">
        <f>VLOOKUP(InputData[[#This Row],[PRODUCT ID]],MasterData[],6,0)</f>
        <v>82.08</v>
      </c>
      <c r="L398" s="2">
        <f>InputData[[#This Row],[BUYING PRIZE]]*InputData[[#This Row],[QUANTITY]]</f>
        <v>1140</v>
      </c>
      <c r="M398" s="2">
        <f>InputData[[#This Row],[SELLING PRICE]]*InputData[[#This Row],[QUANTITY]]*(1-InputData[[#This Row],[DISCOUNT %]])</f>
        <v>1231.2</v>
      </c>
      <c r="N398">
        <f>DAY(InputData[[#This Row],[DATE]])</f>
        <v>29</v>
      </c>
      <c r="O398" t="str">
        <f>TEXT(InputData[[#This Row],[DATE]],"mmm")</f>
        <v>Jul</v>
      </c>
      <c r="P398">
        <f>YEAR(InputData[[#This Row],[DATE]])</f>
        <v>2021</v>
      </c>
    </row>
    <row r="399" spans="1:16" x14ac:dyDescent="0.3">
      <c r="A399" s="1">
        <v>44418</v>
      </c>
      <c r="B399" t="s">
        <v>101</v>
      </c>
      <c r="C399">
        <v>10</v>
      </c>
      <c r="D399" t="s">
        <v>112</v>
      </c>
      <c r="E399" t="s">
        <v>111</v>
      </c>
      <c r="F399">
        <v>0</v>
      </c>
      <c r="G399" t="str">
        <f>VLOOKUP(InputData[[#This Row],[PRODUCT ID]],MasterData[],2,0)</f>
        <v>Product44</v>
      </c>
      <c r="H399" t="str">
        <f>VLOOKUP(InputData[[#This Row],[PRODUCT ID]],MasterData[],3,0)</f>
        <v>Category05</v>
      </c>
      <c r="I399" t="str">
        <f>VLOOKUP(InputData[[#This Row],[PRODUCT ID]],MasterData[],4,0)</f>
        <v>Kg</v>
      </c>
      <c r="J399" s="2">
        <f>VLOOKUP(InputData[[#This Row],[PRODUCT ID]],MasterData[],5,0)</f>
        <v>76</v>
      </c>
      <c r="K399" s="2">
        <f>VLOOKUP(InputData[[#This Row],[PRODUCT ID]],MasterData[],6,0)</f>
        <v>82.08</v>
      </c>
      <c r="L399" s="2">
        <f>InputData[[#This Row],[BUYING PRIZE]]*InputData[[#This Row],[QUANTITY]]</f>
        <v>760</v>
      </c>
      <c r="M399" s="2">
        <f>InputData[[#This Row],[SELLING PRICE]]*InputData[[#This Row],[QUANTITY]]*(1-InputData[[#This Row],[DISCOUNT %]])</f>
        <v>820.8</v>
      </c>
      <c r="N399">
        <f>DAY(InputData[[#This Row],[DATE]])</f>
        <v>10</v>
      </c>
      <c r="O399" t="str">
        <f>TEXT(InputData[[#This Row],[DATE]],"mmm")</f>
        <v>Aug</v>
      </c>
      <c r="P399">
        <f>YEAR(InputData[[#This Row],[DATE]])</f>
        <v>2021</v>
      </c>
    </row>
    <row r="400" spans="1:16" x14ac:dyDescent="0.3">
      <c r="A400" s="1">
        <v>44461</v>
      </c>
      <c r="B400" t="s">
        <v>93</v>
      </c>
      <c r="C400">
        <v>2</v>
      </c>
      <c r="D400" t="s">
        <v>112</v>
      </c>
      <c r="E400" t="s">
        <v>111</v>
      </c>
      <c r="F400">
        <v>0</v>
      </c>
      <c r="G400" t="str">
        <f>VLOOKUP(InputData[[#This Row],[PRODUCT ID]],MasterData[],2,0)</f>
        <v>Product40</v>
      </c>
      <c r="H400" t="str">
        <f>VLOOKUP(InputData[[#This Row],[PRODUCT ID]],MasterData[],3,0)</f>
        <v>Category05</v>
      </c>
      <c r="I400" t="str">
        <f>VLOOKUP(InputData[[#This Row],[PRODUCT ID]],MasterData[],4,0)</f>
        <v>Kg</v>
      </c>
      <c r="J400" s="2">
        <f>VLOOKUP(InputData[[#This Row],[PRODUCT ID]],MasterData[],5,0)</f>
        <v>90</v>
      </c>
      <c r="K400" s="2">
        <f>VLOOKUP(InputData[[#This Row],[PRODUCT ID]],MasterData[],6,0)</f>
        <v>115.2</v>
      </c>
      <c r="L400" s="2">
        <f>InputData[[#This Row],[BUYING PRIZE]]*InputData[[#This Row],[QUANTITY]]</f>
        <v>180</v>
      </c>
      <c r="M400" s="2">
        <f>InputData[[#This Row],[SELLING PRICE]]*InputData[[#This Row],[QUANTITY]]*(1-InputData[[#This Row],[DISCOUNT %]])</f>
        <v>230.4</v>
      </c>
      <c r="N400">
        <f>DAY(InputData[[#This Row],[DATE]])</f>
        <v>22</v>
      </c>
      <c r="O400" t="str">
        <f>TEXT(InputData[[#This Row],[DATE]],"mmm")</f>
        <v>Sep</v>
      </c>
      <c r="P400">
        <f>YEAR(InputData[[#This Row],[DATE]])</f>
        <v>2021</v>
      </c>
    </row>
    <row r="401" spans="1:16" x14ac:dyDescent="0.3">
      <c r="A401" s="1">
        <v>44470</v>
      </c>
      <c r="B401" t="s">
        <v>72</v>
      </c>
      <c r="C401">
        <v>14</v>
      </c>
      <c r="D401" t="s">
        <v>112</v>
      </c>
      <c r="E401" t="s">
        <v>111</v>
      </c>
      <c r="F401">
        <v>0</v>
      </c>
      <c r="G401" t="str">
        <f>VLOOKUP(InputData[[#This Row],[PRODUCT ID]],MasterData[],2,0)</f>
        <v>Product30</v>
      </c>
      <c r="H401" t="str">
        <f>VLOOKUP(InputData[[#This Row],[PRODUCT ID]],MasterData[],3,0)</f>
        <v>Category04</v>
      </c>
      <c r="I401" t="str">
        <f>VLOOKUP(InputData[[#This Row],[PRODUCT ID]],MasterData[],4,0)</f>
        <v>Ft</v>
      </c>
      <c r="J401" s="2">
        <f>VLOOKUP(InputData[[#This Row],[PRODUCT ID]],MasterData[],5,0)</f>
        <v>148</v>
      </c>
      <c r="K401" s="2">
        <f>VLOOKUP(InputData[[#This Row],[PRODUCT ID]],MasterData[],6,0)</f>
        <v>201.28</v>
      </c>
      <c r="L401" s="2">
        <f>InputData[[#This Row],[BUYING PRIZE]]*InputData[[#This Row],[QUANTITY]]</f>
        <v>2072</v>
      </c>
      <c r="M401" s="2">
        <f>InputData[[#This Row],[SELLING PRICE]]*InputData[[#This Row],[QUANTITY]]*(1-InputData[[#This Row],[DISCOUNT %]])</f>
        <v>2817.92</v>
      </c>
      <c r="N401">
        <f>DAY(InputData[[#This Row],[DATE]])</f>
        <v>1</v>
      </c>
      <c r="O401" t="str">
        <f>TEXT(InputData[[#This Row],[DATE]],"mmm")</f>
        <v>Oct</v>
      </c>
      <c r="P401">
        <f>YEAR(InputData[[#This Row],[DATE]])</f>
        <v>2021</v>
      </c>
    </row>
    <row r="402" spans="1:16" x14ac:dyDescent="0.3">
      <c r="A402" s="1">
        <v>44478</v>
      </c>
      <c r="B402" t="s">
        <v>76</v>
      </c>
      <c r="C402">
        <v>11</v>
      </c>
      <c r="D402" t="s">
        <v>112</v>
      </c>
      <c r="E402" t="s">
        <v>111</v>
      </c>
      <c r="F402">
        <v>0</v>
      </c>
      <c r="G402" t="str">
        <f>VLOOKUP(InputData[[#This Row],[PRODUCT ID]],MasterData[],2,0)</f>
        <v>Product32</v>
      </c>
      <c r="H402" t="str">
        <f>VLOOKUP(InputData[[#This Row],[PRODUCT ID]],MasterData[],3,0)</f>
        <v>Category04</v>
      </c>
      <c r="I402" t="str">
        <f>VLOOKUP(InputData[[#This Row],[PRODUCT ID]],MasterData[],4,0)</f>
        <v>Kg</v>
      </c>
      <c r="J402" s="2">
        <f>VLOOKUP(InputData[[#This Row],[PRODUCT ID]],MasterData[],5,0)</f>
        <v>89</v>
      </c>
      <c r="K402" s="2">
        <f>VLOOKUP(InputData[[#This Row],[PRODUCT ID]],MasterData[],6,0)</f>
        <v>117.48</v>
      </c>
      <c r="L402" s="2">
        <f>InputData[[#This Row],[BUYING PRIZE]]*InputData[[#This Row],[QUANTITY]]</f>
        <v>979</v>
      </c>
      <c r="M402" s="2">
        <f>InputData[[#This Row],[SELLING PRICE]]*InputData[[#This Row],[QUANTITY]]*(1-InputData[[#This Row],[DISCOUNT %]])</f>
        <v>1292.28</v>
      </c>
      <c r="N402">
        <f>DAY(InputData[[#This Row],[DATE]])</f>
        <v>9</v>
      </c>
      <c r="O402" t="str">
        <f>TEXT(InputData[[#This Row],[DATE]],"mmm")</f>
        <v>Oct</v>
      </c>
      <c r="P402">
        <f>YEAR(InputData[[#This Row],[DATE]])</f>
        <v>2021</v>
      </c>
    </row>
    <row r="403" spans="1:16" x14ac:dyDescent="0.3">
      <c r="A403" s="1">
        <v>44487</v>
      </c>
      <c r="B403" t="s">
        <v>61</v>
      </c>
      <c r="C403">
        <v>6</v>
      </c>
      <c r="D403" t="s">
        <v>112</v>
      </c>
      <c r="E403" t="s">
        <v>111</v>
      </c>
      <c r="F403">
        <v>0</v>
      </c>
      <c r="G403" t="str">
        <f>VLOOKUP(InputData[[#This Row],[PRODUCT ID]],MasterData[],2,0)</f>
        <v>Product25</v>
      </c>
      <c r="H403" t="str">
        <f>VLOOKUP(InputData[[#This Row],[PRODUCT ID]],MasterData[],3,0)</f>
        <v>Category03</v>
      </c>
      <c r="I403" t="str">
        <f>VLOOKUP(InputData[[#This Row],[PRODUCT ID]],MasterData[],4,0)</f>
        <v>No.</v>
      </c>
      <c r="J403" s="2">
        <f>VLOOKUP(InputData[[#This Row],[PRODUCT ID]],MasterData[],5,0)</f>
        <v>7</v>
      </c>
      <c r="K403" s="2">
        <f>VLOOKUP(InputData[[#This Row],[PRODUCT ID]],MasterData[],6,0)</f>
        <v>8.33</v>
      </c>
      <c r="L403" s="2">
        <f>InputData[[#This Row],[BUYING PRIZE]]*InputData[[#This Row],[QUANTITY]]</f>
        <v>42</v>
      </c>
      <c r="M403" s="2">
        <f>InputData[[#This Row],[SELLING PRICE]]*InputData[[#This Row],[QUANTITY]]*(1-InputData[[#This Row],[DISCOUNT %]])</f>
        <v>49.980000000000004</v>
      </c>
      <c r="N403">
        <f>DAY(InputData[[#This Row],[DATE]])</f>
        <v>18</v>
      </c>
      <c r="O403" t="str">
        <f>TEXT(InputData[[#This Row],[DATE]],"mmm")</f>
        <v>Oct</v>
      </c>
      <c r="P403">
        <f>YEAR(InputData[[#This Row],[DATE]])</f>
        <v>2021</v>
      </c>
    </row>
    <row r="404" spans="1:16" x14ac:dyDescent="0.3">
      <c r="A404" s="1">
        <v>44487</v>
      </c>
      <c r="B404" t="s">
        <v>53</v>
      </c>
      <c r="C404">
        <v>13</v>
      </c>
      <c r="D404" t="s">
        <v>112</v>
      </c>
      <c r="E404" t="s">
        <v>111</v>
      </c>
      <c r="F404">
        <v>0</v>
      </c>
      <c r="G404" t="str">
        <f>VLOOKUP(InputData[[#This Row],[PRODUCT ID]],MasterData[],2,0)</f>
        <v>Product21</v>
      </c>
      <c r="H404" t="str">
        <f>VLOOKUP(InputData[[#This Row],[PRODUCT ID]],MasterData[],3,0)</f>
        <v>Category03</v>
      </c>
      <c r="I404" t="str">
        <f>VLOOKUP(InputData[[#This Row],[PRODUCT ID]],MasterData[],4,0)</f>
        <v>Ft</v>
      </c>
      <c r="J404" s="2">
        <f>VLOOKUP(InputData[[#This Row],[PRODUCT ID]],MasterData[],5,0)</f>
        <v>126</v>
      </c>
      <c r="K404" s="2">
        <f>VLOOKUP(InputData[[#This Row],[PRODUCT ID]],MasterData[],6,0)</f>
        <v>162.54</v>
      </c>
      <c r="L404" s="2">
        <f>InputData[[#This Row],[BUYING PRIZE]]*InputData[[#This Row],[QUANTITY]]</f>
        <v>1638</v>
      </c>
      <c r="M404" s="2">
        <f>InputData[[#This Row],[SELLING PRICE]]*InputData[[#This Row],[QUANTITY]]*(1-InputData[[#This Row],[DISCOUNT %]])</f>
        <v>2113.02</v>
      </c>
      <c r="N404">
        <f>DAY(InputData[[#This Row],[DATE]])</f>
        <v>18</v>
      </c>
      <c r="O404" t="str">
        <f>TEXT(InputData[[#This Row],[DATE]],"mmm")</f>
        <v>Oct</v>
      </c>
      <c r="P404">
        <f>YEAR(InputData[[#This Row],[DATE]])</f>
        <v>2021</v>
      </c>
    </row>
    <row r="405" spans="1:16" x14ac:dyDescent="0.3">
      <c r="A405" s="1">
        <v>44491</v>
      </c>
      <c r="B405" t="s">
        <v>59</v>
      </c>
      <c r="C405">
        <v>13</v>
      </c>
      <c r="D405" t="s">
        <v>112</v>
      </c>
      <c r="E405" t="s">
        <v>111</v>
      </c>
      <c r="F405">
        <v>0</v>
      </c>
      <c r="G405" t="str">
        <f>VLOOKUP(InputData[[#This Row],[PRODUCT ID]],MasterData[],2,0)</f>
        <v>Product24</v>
      </c>
      <c r="H405" t="str">
        <f>VLOOKUP(InputData[[#This Row],[PRODUCT ID]],MasterData[],3,0)</f>
        <v>Category03</v>
      </c>
      <c r="I405" t="str">
        <f>VLOOKUP(InputData[[#This Row],[PRODUCT ID]],MasterData[],4,0)</f>
        <v>Ft</v>
      </c>
      <c r="J405" s="2">
        <f>VLOOKUP(InputData[[#This Row],[PRODUCT ID]],MasterData[],5,0)</f>
        <v>144</v>
      </c>
      <c r="K405" s="2">
        <f>VLOOKUP(InputData[[#This Row],[PRODUCT ID]],MasterData[],6,0)</f>
        <v>156.96</v>
      </c>
      <c r="L405" s="2">
        <f>InputData[[#This Row],[BUYING PRIZE]]*InputData[[#This Row],[QUANTITY]]</f>
        <v>1872</v>
      </c>
      <c r="M405" s="2">
        <f>InputData[[#This Row],[SELLING PRICE]]*InputData[[#This Row],[QUANTITY]]*(1-InputData[[#This Row],[DISCOUNT %]])</f>
        <v>2040.48</v>
      </c>
      <c r="N405">
        <f>DAY(InputData[[#This Row],[DATE]])</f>
        <v>22</v>
      </c>
      <c r="O405" t="str">
        <f>TEXT(InputData[[#This Row],[DATE]],"mmm")</f>
        <v>Oct</v>
      </c>
      <c r="P405">
        <f>YEAR(InputData[[#This Row],[DATE]])</f>
        <v>2021</v>
      </c>
    </row>
    <row r="406" spans="1:16" x14ac:dyDescent="0.3">
      <c r="A406" s="1">
        <v>44494</v>
      </c>
      <c r="B406" t="s">
        <v>101</v>
      </c>
      <c r="C406">
        <v>9</v>
      </c>
      <c r="D406" t="s">
        <v>112</v>
      </c>
      <c r="E406" t="s">
        <v>111</v>
      </c>
      <c r="F406">
        <v>0</v>
      </c>
      <c r="G406" t="str">
        <f>VLOOKUP(InputData[[#This Row],[PRODUCT ID]],MasterData[],2,0)</f>
        <v>Product44</v>
      </c>
      <c r="H406" t="str">
        <f>VLOOKUP(InputData[[#This Row],[PRODUCT ID]],MasterData[],3,0)</f>
        <v>Category05</v>
      </c>
      <c r="I406" t="str">
        <f>VLOOKUP(InputData[[#This Row],[PRODUCT ID]],MasterData[],4,0)</f>
        <v>Kg</v>
      </c>
      <c r="J406" s="2">
        <f>VLOOKUP(InputData[[#This Row],[PRODUCT ID]],MasterData[],5,0)</f>
        <v>76</v>
      </c>
      <c r="K406" s="2">
        <f>VLOOKUP(InputData[[#This Row],[PRODUCT ID]],MasterData[],6,0)</f>
        <v>82.08</v>
      </c>
      <c r="L406" s="2">
        <f>InputData[[#This Row],[BUYING PRIZE]]*InputData[[#This Row],[QUANTITY]]</f>
        <v>684</v>
      </c>
      <c r="M406" s="2">
        <f>InputData[[#This Row],[SELLING PRICE]]*InputData[[#This Row],[QUANTITY]]*(1-InputData[[#This Row],[DISCOUNT %]])</f>
        <v>738.72</v>
      </c>
      <c r="N406">
        <f>DAY(InputData[[#This Row],[DATE]])</f>
        <v>25</v>
      </c>
      <c r="O406" t="str">
        <f>TEXT(InputData[[#This Row],[DATE]],"mmm")</f>
        <v>Oct</v>
      </c>
      <c r="P406">
        <f>YEAR(InputData[[#This Row],[DATE]])</f>
        <v>2021</v>
      </c>
    </row>
    <row r="407" spans="1:16" x14ac:dyDescent="0.3">
      <c r="A407" s="1">
        <v>44500</v>
      </c>
      <c r="B407" t="s">
        <v>53</v>
      </c>
      <c r="C407">
        <v>6</v>
      </c>
      <c r="D407" t="s">
        <v>112</v>
      </c>
      <c r="E407" t="s">
        <v>111</v>
      </c>
      <c r="F407">
        <v>0</v>
      </c>
      <c r="G407" t="str">
        <f>VLOOKUP(InputData[[#This Row],[PRODUCT ID]],MasterData[],2,0)</f>
        <v>Product21</v>
      </c>
      <c r="H407" t="str">
        <f>VLOOKUP(InputData[[#This Row],[PRODUCT ID]],MasterData[],3,0)</f>
        <v>Category03</v>
      </c>
      <c r="I407" t="str">
        <f>VLOOKUP(InputData[[#This Row],[PRODUCT ID]],MasterData[],4,0)</f>
        <v>Ft</v>
      </c>
      <c r="J407" s="2">
        <f>VLOOKUP(InputData[[#This Row],[PRODUCT ID]],MasterData[],5,0)</f>
        <v>126</v>
      </c>
      <c r="K407" s="2">
        <f>VLOOKUP(InputData[[#This Row],[PRODUCT ID]],MasterData[],6,0)</f>
        <v>162.54</v>
      </c>
      <c r="L407" s="2">
        <f>InputData[[#This Row],[BUYING PRIZE]]*InputData[[#This Row],[QUANTITY]]</f>
        <v>756</v>
      </c>
      <c r="M407" s="2">
        <f>InputData[[#This Row],[SELLING PRICE]]*InputData[[#This Row],[QUANTITY]]*(1-InputData[[#This Row],[DISCOUNT %]])</f>
        <v>975.24</v>
      </c>
      <c r="N407">
        <f>DAY(InputData[[#This Row],[DATE]])</f>
        <v>31</v>
      </c>
      <c r="O407" t="str">
        <f>TEXT(InputData[[#This Row],[DATE]],"mmm")</f>
        <v>Oct</v>
      </c>
      <c r="P407">
        <f>YEAR(InputData[[#This Row],[DATE]])</f>
        <v>2021</v>
      </c>
    </row>
    <row r="408" spans="1:16" x14ac:dyDescent="0.3">
      <c r="A408" s="1">
        <v>44510</v>
      </c>
      <c r="B408" t="s">
        <v>97</v>
      </c>
      <c r="C408">
        <v>6</v>
      </c>
      <c r="D408" t="s">
        <v>112</v>
      </c>
      <c r="E408" t="s">
        <v>111</v>
      </c>
      <c r="F408">
        <v>0</v>
      </c>
      <c r="G408" t="str">
        <f>VLOOKUP(InputData[[#This Row],[PRODUCT ID]],MasterData[],2,0)</f>
        <v>Product42</v>
      </c>
      <c r="H408" t="str">
        <f>VLOOKUP(InputData[[#This Row],[PRODUCT ID]],MasterData[],3,0)</f>
        <v>Category05</v>
      </c>
      <c r="I408" t="str">
        <f>VLOOKUP(InputData[[#This Row],[PRODUCT ID]],MasterData[],4,0)</f>
        <v>Ft</v>
      </c>
      <c r="J408" s="2">
        <f>VLOOKUP(InputData[[#This Row],[PRODUCT ID]],MasterData[],5,0)</f>
        <v>120</v>
      </c>
      <c r="K408" s="2">
        <f>VLOOKUP(InputData[[#This Row],[PRODUCT ID]],MasterData[],6,0)</f>
        <v>162</v>
      </c>
      <c r="L408" s="2">
        <f>InputData[[#This Row],[BUYING PRIZE]]*InputData[[#This Row],[QUANTITY]]</f>
        <v>720</v>
      </c>
      <c r="M408" s="2">
        <f>InputData[[#This Row],[SELLING PRICE]]*InputData[[#This Row],[QUANTITY]]*(1-InputData[[#This Row],[DISCOUNT %]])</f>
        <v>972</v>
      </c>
      <c r="N408">
        <f>DAY(InputData[[#This Row],[DATE]])</f>
        <v>10</v>
      </c>
      <c r="O408" t="str">
        <f>TEXT(InputData[[#This Row],[DATE]],"mmm")</f>
        <v>Nov</v>
      </c>
      <c r="P408">
        <f>YEAR(InputData[[#This Row],[DATE]])</f>
        <v>2021</v>
      </c>
    </row>
    <row r="409" spans="1:16" x14ac:dyDescent="0.3">
      <c r="A409" s="1">
        <v>44512</v>
      </c>
      <c r="B409" t="s">
        <v>29</v>
      </c>
      <c r="C409">
        <v>3</v>
      </c>
      <c r="D409" t="s">
        <v>112</v>
      </c>
      <c r="E409" t="s">
        <v>111</v>
      </c>
      <c r="F409">
        <v>0</v>
      </c>
      <c r="G409" t="str">
        <f>VLOOKUP(InputData[[#This Row],[PRODUCT ID]],MasterData[],2,0)</f>
        <v>Product10</v>
      </c>
      <c r="H409" t="str">
        <f>VLOOKUP(InputData[[#This Row],[PRODUCT ID]],MasterData[],3,0)</f>
        <v>Category02</v>
      </c>
      <c r="I409" t="str">
        <f>VLOOKUP(InputData[[#This Row],[PRODUCT ID]],MasterData[],4,0)</f>
        <v>Ft</v>
      </c>
      <c r="J409" s="2">
        <f>VLOOKUP(InputData[[#This Row],[PRODUCT ID]],MasterData[],5,0)</f>
        <v>148</v>
      </c>
      <c r="K409" s="2">
        <f>VLOOKUP(InputData[[#This Row],[PRODUCT ID]],MasterData[],6,0)</f>
        <v>164.28</v>
      </c>
      <c r="L409" s="2">
        <f>InputData[[#This Row],[BUYING PRIZE]]*InputData[[#This Row],[QUANTITY]]</f>
        <v>444</v>
      </c>
      <c r="M409" s="2">
        <f>InputData[[#This Row],[SELLING PRICE]]*InputData[[#This Row],[QUANTITY]]*(1-InputData[[#This Row],[DISCOUNT %]])</f>
        <v>492.84000000000003</v>
      </c>
      <c r="N409">
        <f>DAY(InputData[[#This Row],[DATE]])</f>
        <v>12</v>
      </c>
      <c r="O409" t="str">
        <f>TEXT(InputData[[#This Row],[DATE]],"mmm")</f>
        <v>Nov</v>
      </c>
      <c r="P409">
        <f>YEAR(InputData[[#This Row],[DATE]])</f>
        <v>2021</v>
      </c>
    </row>
    <row r="410" spans="1:16" x14ac:dyDescent="0.3">
      <c r="A410" s="1">
        <v>44520</v>
      </c>
      <c r="B410" t="s">
        <v>24</v>
      </c>
      <c r="C410">
        <v>11</v>
      </c>
      <c r="D410" t="s">
        <v>112</v>
      </c>
      <c r="E410" t="s">
        <v>111</v>
      </c>
      <c r="F410">
        <v>0</v>
      </c>
      <c r="G410" t="str">
        <f>VLOOKUP(InputData[[#This Row],[PRODUCT ID]],MasterData[],2,0)</f>
        <v>Product08</v>
      </c>
      <c r="H410" t="str">
        <f>VLOOKUP(InputData[[#This Row],[PRODUCT ID]],MasterData[],3,0)</f>
        <v>Category01</v>
      </c>
      <c r="I410" t="str">
        <f>VLOOKUP(InputData[[#This Row],[PRODUCT ID]],MasterData[],4,0)</f>
        <v>Kg</v>
      </c>
      <c r="J410" s="2">
        <f>VLOOKUP(InputData[[#This Row],[PRODUCT ID]],MasterData[],5,0)</f>
        <v>83</v>
      </c>
      <c r="K410" s="2">
        <f>VLOOKUP(InputData[[#This Row],[PRODUCT ID]],MasterData[],6,0)</f>
        <v>94.62</v>
      </c>
      <c r="L410" s="2">
        <f>InputData[[#This Row],[BUYING PRIZE]]*InputData[[#This Row],[QUANTITY]]</f>
        <v>913</v>
      </c>
      <c r="M410" s="2">
        <f>InputData[[#This Row],[SELLING PRICE]]*InputData[[#This Row],[QUANTITY]]*(1-InputData[[#This Row],[DISCOUNT %]])</f>
        <v>1040.8200000000002</v>
      </c>
      <c r="N410">
        <f>DAY(InputData[[#This Row],[DATE]])</f>
        <v>20</v>
      </c>
      <c r="O410" t="str">
        <f>TEXT(InputData[[#This Row],[DATE]],"mmm")</f>
        <v>Nov</v>
      </c>
      <c r="P410">
        <f>YEAR(InputData[[#This Row],[DATE]])</f>
        <v>2021</v>
      </c>
    </row>
    <row r="411" spans="1:16" x14ac:dyDescent="0.3">
      <c r="A411" s="1">
        <v>44521</v>
      </c>
      <c r="B411" t="s">
        <v>20</v>
      </c>
      <c r="C411">
        <v>1</v>
      </c>
      <c r="D411" t="s">
        <v>112</v>
      </c>
      <c r="E411" t="s">
        <v>111</v>
      </c>
      <c r="F411">
        <v>0</v>
      </c>
      <c r="G411" t="str">
        <f>VLOOKUP(InputData[[#This Row],[PRODUCT ID]],MasterData[],2,0)</f>
        <v>Product06</v>
      </c>
      <c r="H411" t="str">
        <f>VLOOKUP(InputData[[#This Row],[PRODUCT ID]],MasterData[],3,0)</f>
        <v>Category01</v>
      </c>
      <c r="I411" t="str">
        <f>VLOOKUP(InputData[[#This Row],[PRODUCT ID]],MasterData[],4,0)</f>
        <v>Kg</v>
      </c>
      <c r="J411" s="2">
        <f>VLOOKUP(InputData[[#This Row],[PRODUCT ID]],MasterData[],5,0)</f>
        <v>75</v>
      </c>
      <c r="K411" s="2">
        <f>VLOOKUP(InputData[[#This Row],[PRODUCT ID]],MasterData[],6,0)</f>
        <v>85.5</v>
      </c>
      <c r="L411" s="2">
        <f>InputData[[#This Row],[BUYING PRIZE]]*InputData[[#This Row],[QUANTITY]]</f>
        <v>75</v>
      </c>
      <c r="M411" s="2">
        <f>InputData[[#This Row],[SELLING PRICE]]*InputData[[#This Row],[QUANTITY]]*(1-InputData[[#This Row],[DISCOUNT %]])</f>
        <v>85.5</v>
      </c>
      <c r="N411">
        <f>DAY(InputData[[#This Row],[DATE]])</f>
        <v>21</v>
      </c>
      <c r="O411" t="str">
        <f>TEXT(InputData[[#This Row],[DATE]],"mmm")</f>
        <v>Nov</v>
      </c>
      <c r="P411">
        <f>YEAR(InputData[[#This Row],[DATE]])</f>
        <v>2021</v>
      </c>
    </row>
    <row r="412" spans="1:16" x14ac:dyDescent="0.3">
      <c r="A412" s="1">
        <v>44533</v>
      </c>
      <c r="B412" t="s">
        <v>80</v>
      </c>
      <c r="C412">
        <v>2</v>
      </c>
      <c r="D412" t="s">
        <v>112</v>
      </c>
      <c r="E412" t="s">
        <v>111</v>
      </c>
      <c r="F412">
        <v>0</v>
      </c>
      <c r="G412" t="str">
        <f>VLOOKUP(InputData[[#This Row],[PRODUCT ID]],MasterData[],2,0)</f>
        <v>Product34</v>
      </c>
      <c r="H412" t="str">
        <f>VLOOKUP(InputData[[#This Row],[PRODUCT ID]],MasterData[],3,0)</f>
        <v>Category04</v>
      </c>
      <c r="I412" t="str">
        <f>VLOOKUP(InputData[[#This Row],[PRODUCT ID]],MasterData[],4,0)</f>
        <v>Lt</v>
      </c>
      <c r="J412" s="2">
        <f>VLOOKUP(InputData[[#This Row],[PRODUCT ID]],MasterData[],5,0)</f>
        <v>55</v>
      </c>
      <c r="K412" s="2">
        <f>VLOOKUP(InputData[[#This Row],[PRODUCT ID]],MasterData[],6,0)</f>
        <v>58.3</v>
      </c>
      <c r="L412" s="2">
        <f>InputData[[#This Row],[BUYING PRIZE]]*InputData[[#This Row],[QUANTITY]]</f>
        <v>110</v>
      </c>
      <c r="M412" s="2">
        <f>InputData[[#This Row],[SELLING PRICE]]*InputData[[#This Row],[QUANTITY]]*(1-InputData[[#This Row],[DISCOUNT %]])</f>
        <v>116.6</v>
      </c>
      <c r="N412">
        <f>DAY(InputData[[#This Row],[DATE]])</f>
        <v>3</v>
      </c>
      <c r="O412" t="str">
        <f>TEXT(InputData[[#This Row],[DATE]],"mmm")</f>
        <v>Dec</v>
      </c>
      <c r="P412">
        <f>YEAR(InputData[[#This Row],[DATE]])</f>
        <v>2021</v>
      </c>
    </row>
    <row r="413" spans="1:16" x14ac:dyDescent="0.3">
      <c r="A413" s="1">
        <v>44548</v>
      </c>
      <c r="B413" t="s">
        <v>55</v>
      </c>
      <c r="C413">
        <v>8</v>
      </c>
      <c r="D413" t="s">
        <v>112</v>
      </c>
      <c r="E413" t="s">
        <v>111</v>
      </c>
      <c r="F413">
        <v>0</v>
      </c>
      <c r="G413" t="str">
        <f>VLOOKUP(InputData[[#This Row],[PRODUCT ID]],MasterData[],2,0)</f>
        <v>Product22</v>
      </c>
      <c r="H413" t="str">
        <f>VLOOKUP(InputData[[#This Row],[PRODUCT ID]],MasterData[],3,0)</f>
        <v>Category03</v>
      </c>
      <c r="I413" t="str">
        <f>VLOOKUP(InputData[[#This Row],[PRODUCT ID]],MasterData[],4,0)</f>
        <v>Ft</v>
      </c>
      <c r="J413" s="2">
        <f>VLOOKUP(InputData[[#This Row],[PRODUCT ID]],MasterData[],5,0)</f>
        <v>121</v>
      </c>
      <c r="K413" s="2">
        <f>VLOOKUP(InputData[[#This Row],[PRODUCT ID]],MasterData[],6,0)</f>
        <v>141.57</v>
      </c>
      <c r="L413" s="2">
        <f>InputData[[#This Row],[BUYING PRIZE]]*InputData[[#This Row],[QUANTITY]]</f>
        <v>968</v>
      </c>
      <c r="M413" s="2">
        <f>InputData[[#This Row],[SELLING PRICE]]*InputData[[#This Row],[QUANTITY]]*(1-InputData[[#This Row],[DISCOUNT %]])</f>
        <v>1132.56</v>
      </c>
      <c r="N413">
        <f>DAY(InputData[[#This Row],[DATE]])</f>
        <v>18</v>
      </c>
      <c r="O413" t="str">
        <f>TEXT(InputData[[#This Row],[DATE]],"mmm")</f>
        <v>Dec</v>
      </c>
      <c r="P413">
        <f>YEAR(InputData[[#This Row],[DATE]])</f>
        <v>2021</v>
      </c>
    </row>
    <row r="414" spans="1:16" x14ac:dyDescent="0.3">
      <c r="A414" s="1">
        <v>44551</v>
      </c>
      <c r="B414" t="s">
        <v>63</v>
      </c>
      <c r="C414">
        <v>10</v>
      </c>
      <c r="D414" t="s">
        <v>112</v>
      </c>
      <c r="E414" t="s">
        <v>111</v>
      </c>
      <c r="F414">
        <v>0</v>
      </c>
      <c r="G414" t="str">
        <f>VLOOKUP(InputData[[#This Row],[PRODUCT ID]],MasterData[],2,0)</f>
        <v>Product26</v>
      </c>
      <c r="H414" t="str">
        <f>VLOOKUP(InputData[[#This Row],[PRODUCT ID]],MasterData[],3,0)</f>
        <v>Category04</v>
      </c>
      <c r="I414" t="str">
        <f>VLOOKUP(InputData[[#This Row],[PRODUCT ID]],MasterData[],4,0)</f>
        <v>No.</v>
      </c>
      <c r="J414" s="2">
        <f>VLOOKUP(InputData[[#This Row],[PRODUCT ID]],MasterData[],5,0)</f>
        <v>18</v>
      </c>
      <c r="K414" s="2">
        <f>VLOOKUP(InputData[[#This Row],[PRODUCT ID]],MasterData[],6,0)</f>
        <v>24.66</v>
      </c>
      <c r="L414" s="2">
        <f>InputData[[#This Row],[BUYING PRIZE]]*InputData[[#This Row],[QUANTITY]]</f>
        <v>180</v>
      </c>
      <c r="M414" s="2">
        <f>InputData[[#This Row],[SELLING PRICE]]*InputData[[#This Row],[QUANTITY]]*(1-InputData[[#This Row],[DISCOUNT %]])</f>
        <v>246.6</v>
      </c>
      <c r="N414">
        <f>DAY(InputData[[#This Row],[DATE]])</f>
        <v>21</v>
      </c>
      <c r="O414" t="str">
        <f>TEXT(InputData[[#This Row],[DATE]],"mmm")</f>
        <v>Dec</v>
      </c>
      <c r="P414">
        <f>YEAR(InputData[[#This Row],[DATE]])</f>
        <v>2021</v>
      </c>
    </row>
    <row r="415" spans="1:16" x14ac:dyDescent="0.3">
      <c r="A415" s="1">
        <v>44556</v>
      </c>
      <c r="B415" t="s">
        <v>95</v>
      </c>
      <c r="C415">
        <v>14</v>
      </c>
      <c r="D415" t="s">
        <v>112</v>
      </c>
      <c r="E415" t="s">
        <v>111</v>
      </c>
      <c r="F415">
        <v>0</v>
      </c>
      <c r="G415" t="str">
        <f>VLOOKUP(InputData[[#This Row],[PRODUCT ID]],MasterData[],2,0)</f>
        <v>Product41</v>
      </c>
      <c r="H415" t="str">
        <f>VLOOKUP(InputData[[#This Row],[PRODUCT ID]],MasterData[],3,0)</f>
        <v>Category05</v>
      </c>
      <c r="I415" t="str">
        <f>VLOOKUP(InputData[[#This Row],[PRODUCT ID]],MasterData[],4,0)</f>
        <v>Ft</v>
      </c>
      <c r="J415" s="2">
        <f>VLOOKUP(InputData[[#This Row],[PRODUCT ID]],MasterData[],5,0)</f>
        <v>138</v>
      </c>
      <c r="K415" s="2">
        <f>VLOOKUP(InputData[[#This Row],[PRODUCT ID]],MasterData[],6,0)</f>
        <v>173.88</v>
      </c>
      <c r="L415" s="2">
        <f>InputData[[#This Row],[BUYING PRIZE]]*InputData[[#This Row],[QUANTITY]]</f>
        <v>1932</v>
      </c>
      <c r="M415" s="2">
        <f>InputData[[#This Row],[SELLING PRICE]]*InputData[[#This Row],[QUANTITY]]*(1-InputData[[#This Row],[DISCOUNT %]])</f>
        <v>2434.3199999999997</v>
      </c>
      <c r="N415">
        <f>DAY(InputData[[#This Row],[DATE]])</f>
        <v>26</v>
      </c>
      <c r="O415" t="str">
        <f>TEXT(InputData[[#This Row],[DATE]],"mmm")</f>
        <v>Dec</v>
      </c>
      <c r="P415">
        <f>YEAR(InputData[[#This Row],[DATE]])</f>
        <v>2021</v>
      </c>
    </row>
    <row r="416" spans="1:16" x14ac:dyDescent="0.3">
      <c r="A416" s="1">
        <v>44563</v>
      </c>
      <c r="B416" t="s">
        <v>40</v>
      </c>
      <c r="C416">
        <v>2</v>
      </c>
      <c r="D416" t="s">
        <v>112</v>
      </c>
      <c r="E416" t="s">
        <v>111</v>
      </c>
      <c r="F416">
        <v>0</v>
      </c>
      <c r="G416" t="str">
        <f>VLOOKUP(InputData[[#This Row],[PRODUCT ID]],MasterData[],2,0)</f>
        <v>Product15</v>
      </c>
      <c r="H416" t="str">
        <f>VLOOKUP(InputData[[#This Row],[PRODUCT ID]],MasterData[],3,0)</f>
        <v>Category02</v>
      </c>
      <c r="I416" t="str">
        <f>VLOOKUP(InputData[[#This Row],[PRODUCT ID]],MasterData[],4,0)</f>
        <v>No.</v>
      </c>
      <c r="J416" s="2">
        <f>VLOOKUP(InputData[[#This Row],[PRODUCT ID]],MasterData[],5,0)</f>
        <v>12</v>
      </c>
      <c r="K416" s="2">
        <f>VLOOKUP(InputData[[#This Row],[PRODUCT ID]],MasterData[],6,0)</f>
        <v>15.719999999999999</v>
      </c>
      <c r="L416" s="2">
        <f>InputData[[#This Row],[BUYING PRIZE]]*InputData[[#This Row],[QUANTITY]]</f>
        <v>24</v>
      </c>
      <c r="M416" s="2">
        <f>InputData[[#This Row],[SELLING PRICE]]*InputData[[#This Row],[QUANTITY]]*(1-InputData[[#This Row],[DISCOUNT %]])</f>
        <v>31.439999999999998</v>
      </c>
      <c r="N416">
        <f>DAY(InputData[[#This Row],[DATE]])</f>
        <v>2</v>
      </c>
      <c r="O416" t="str">
        <f>TEXT(InputData[[#This Row],[DATE]],"mmm")</f>
        <v>Jan</v>
      </c>
      <c r="P416">
        <f>YEAR(InputData[[#This Row],[DATE]])</f>
        <v>2022</v>
      </c>
    </row>
    <row r="417" spans="1:16" x14ac:dyDescent="0.3">
      <c r="A417" s="1">
        <v>44577</v>
      </c>
      <c r="B417" t="s">
        <v>38</v>
      </c>
      <c r="C417">
        <v>11</v>
      </c>
      <c r="D417" t="s">
        <v>112</v>
      </c>
      <c r="E417" t="s">
        <v>111</v>
      </c>
      <c r="F417">
        <v>0</v>
      </c>
      <c r="G417" t="str">
        <f>VLOOKUP(InputData[[#This Row],[PRODUCT ID]],MasterData[],2,0)</f>
        <v>Product14</v>
      </c>
      <c r="H417" t="str">
        <f>VLOOKUP(InputData[[#This Row],[PRODUCT ID]],MasterData[],3,0)</f>
        <v>Category02</v>
      </c>
      <c r="I417" t="str">
        <f>VLOOKUP(InputData[[#This Row],[PRODUCT ID]],MasterData[],4,0)</f>
        <v>Kg</v>
      </c>
      <c r="J417" s="2">
        <f>VLOOKUP(InputData[[#This Row],[PRODUCT ID]],MasterData[],5,0)</f>
        <v>112</v>
      </c>
      <c r="K417" s="2">
        <f>VLOOKUP(InputData[[#This Row],[PRODUCT ID]],MasterData[],6,0)</f>
        <v>146.72</v>
      </c>
      <c r="L417" s="2">
        <f>InputData[[#This Row],[BUYING PRIZE]]*InputData[[#This Row],[QUANTITY]]</f>
        <v>1232</v>
      </c>
      <c r="M417" s="2">
        <f>InputData[[#This Row],[SELLING PRICE]]*InputData[[#This Row],[QUANTITY]]*(1-InputData[[#This Row],[DISCOUNT %]])</f>
        <v>1613.92</v>
      </c>
      <c r="N417">
        <f>DAY(InputData[[#This Row],[DATE]])</f>
        <v>16</v>
      </c>
      <c r="O417" t="str">
        <f>TEXT(InputData[[#This Row],[DATE]],"mmm")</f>
        <v>Jan</v>
      </c>
      <c r="P417">
        <f>YEAR(InputData[[#This Row],[DATE]])</f>
        <v>2022</v>
      </c>
    </row>
    <row r="418" spans="1:16" x14ac:dyDescent="0.3">
      <c r="A418" s="1">
        <v>44583</v>
      </c>
      <c r="B418" t="s">
        <v>6</v>
      </c>
      <c r="C418">
        <v>6</v>
      </c>
      <c r="D418" t="s">
        <v>112</v>
      </c>
      <c r="E418" t="s">
        <v>111</v>
      </c>
      <c r="F418">
        <v>0</v>
      </c>
      <c r="G418" t="str">
        <f>VLOOKUP(InputData[[#This Row],[PRODUCT ID]],MasterData[],2,0)</f>
        <v>Product01</v>
      </c>
      <c r="H418" t="str">
        <f>VLOOKUP(InputData[[#This Row],[PRODUCT ID]],MasterData[],3,0)</f>
        <v>Category01</v>
      </c>
      <c r="I418" t="str">
        <f>VLOOKUP(InputData[[#This Row],[PRODUCT ID]],MasterData[],4,0)</f>
        <v>Kg</v>
      </c>
      <c r="J418" s="2">
        <f>VLOOKUP(InputData[[#This Row],[PRODUCT ID]],MasterData[],5,0)</f>
        <v>98</v>
      </c>
      <c r="K418" s="2">
        <f>VLOOKUP(InputData[[#This Row],[PRODUCT ID]],MasterData[],6,0)</f>
        <v>103.88</v>
      </c>
      <c r="L418" s="2">
        <f>InputData[[#This Row],[BUYING PRIZE]]*InputData[[#This Row],[QUANTITY]]</f>
        <v>588</v>
      </c>
      <c r="M418" s="2">
        <f>InputData[[#This Row],[SELLING PRICE]]*InputData[[#This Row],[QUANTITY]]*(1-InputData[[#This Row],[DISCOUNT %]])</f>
        <v>623.28</v>
      </c>
      <c r="N418">
        <f>DAY(InputData[[#This Row],[DATE]])</f>
        <v>22</v>
      </c>
      <c r="O418" t="str">
        <f>TEXT(InputData[[#This Row],[DATE]],"mmm")</f>
        <v>Jan</v>
      </c>
      <c r="P418">
        <f>YEAR(InputData[[#This Row],[DATE]])</f>
        <v>2022</v>
      </c>
    </row>
    <row r="419" spans="1:16" x14ac:dyDescent="0.3">
      <c r="A419" s="1">
        <v>44592</v>
      </c>
      <c r="B419" t="s">
        <v>57</v>
      </c>
      <c r="C419">
        <v>6</v>
      </c>
      <c r="D419" t="s">
        <v>112</v>
      </c>
      <c r="E419" t="s">
        <v>111</v>
      </c>
      <c r="F419">
        <v>0</v>
      </c>
      <c r="G419" t="str">
        <f>VLOOKUP(InputData[[#This Row],[PRODUCT ID]],MasterData[],2,0)</f>
        <v>Product23</v>
      </c>
      <c r="H419" t="str">
        <f>VLOOKUP(InputData[[#This Row],[PRODUCT ID]],MasterData[],3,0)</f>
        <v>Category03</v>
      </c>
      <c r="I419" t="str">
        <f>VLOOKUP(InputData[[#This Row],[PRODUCT ID]],MasterData[],4,0)</f>
        <v>Ft</v>
      </c>
      <c r="J419" s="2">
        <f>VLOOKUP(InputData[[#This Row],[PRODUCT ID]],MasterData[],5,0)</f>
        <v>141</v>
      </c>
      <c r="K419" s="2">
        <f>VLOOKUP(InputData[[#This Row],[PRODUCT ID]],MasterData[],6,0)</f>
        <v>149.46</v>
      </c>
      <c r="L419" s="2">
        <f>InputData[[#This Row],[BUYING PRIZE]]*InputData[[#This Row],[QUANTITY]]</f>
        <v>846</v>
      </c>
      <c r="M419" s="2">
        <f>InputData[[#This Row],[SELLING PRICE]]*InputData[[#This Row],[QUANTITY]]*(1-InputData[[#This Row],[DISCOUNT %]])</f>
        <v>896.76</v>
      </c>
      <c r="N419">
        <f>DAY(InputData[[#This Row],[DATE]])</f>
        <v>31</v>
      </c>
      <c r="O419" t="str">
        <f>TEXT(InputData[[#This Row],[DATE]],"mmm")</f>
        <v>Jan</v>
      </c>
      <c r="P419">
        <f>YEAR(InputData[[#This Row],[DATE]])</f>
        <v>2022</v>
      </c>
    </row>
    <row r="420" spans="1:16" x14ac:dyDescent="0.3">
      <c r="A420" s="1">
        <v>44600</v>
      </c>
      <c r="B420" t="s">
        <v>17</v>
      </c>
      <c r="C420">
        <v>11</v>
      </c>
      <c r="D420" t="s">
        <v>112</v>
      </c>
      <c r="E420" t="s">
        <v>111</v>
      </c>
      <c r="F420">
        <v>0</v>
      </c>
      <c r="G420" t="str">
        <f>VLOOKUP(InputData[[#This Row],[PRODUCT ID]],MasterData[],2,0)</f>
        <v>Product05</v>
      </c>
      <c r="H420" t="str">
        <f>VLOOKUP(InputData[[#This Row],[PRODUCT ID]],MasterData[],3,0)</f>
        <v>Category01</v>
      </c>
      <c r="I420" t="str">
        <f>VLOOKUP(InputData[[#This Row],[PRODUCT ID]],MasterData[],4,0)</f>
        <v>Ft</v>
      </c>
      <c r="J420" s="2">
        <f>VLOOKUP(InputData[[#This Row],[PRODUCT ID]],MasterData[],5,0)</f>
        <v>133</v>
      </c>
      <c r="K420" s="2">
        <f>VLOOKUP(InputData[[#This Row],[PRODUCT ID]],MasterData[],6,0)</f>
        <v>155.61000000000001</v>
      </c>
      <c r="L420" s="2">
        <f>InputData[[#This Row],[BUYING PRIZE]]*InputData[[#This Row],[QUANTITY]]</f>
        <v>1463</v>
      </c>
      <c r="M420" s="2">
        <f>InputData[[#This Row],[SELLING PRICE]]*InputData[[#This Row],[QUANTITY]]*(1-InputData[[#This Row],[DISCOUNT %]])</f>
        <v>1711.71</v>
      </c>
      <c r="N420">
        <f>DAY(InputData[[#This Row],[DATE]])</f>
        <v>8</v>
      </c>
      <c r="O420" t="str">
        <f>TEXT(InputData[[#This Row],[DATE]],"mmm")</f>
        <v>Feb</v>
      </c>
      <c r="P420">
        <f>YEAR(InputData[[#This Row],[DATE]])</f>
        <v>2022</v>
      </c>
    </row>
    <row r="421" spans="1:16" x14ac:dyDescent="0.3">
      <c r="A421" s="1">
        <v>44600</v>
      </c>
      <c r="B421" t="s">
        <v>14</v>
      </c>
      <c r="C421">
        <v>3</v>
      </c>
      <c r="D421" t="s">
        <v>112</v>
      </c>
      <c r="E421" t="s">
        <v>111</v>
      </c>
      <c r="F421">
        <v>0</v>
      </c>
      <c r="G421" t="str">
        <f>VLOOKUP(InputData[[#This Row],[PRODUCT ID]],MasterData[],2,0)</f>
        <v>Product04</v>
      </c>
      <c r="H421" t="str">
        <f>VLOOKUP(InputData[[#This Row],[PRODUCT ID]],MasterData[],3,0)</f>
        <v>Category01</v>
      </c>
      <c r="I421" t="str">
        <f>VLOOKUP(InputData[[#This Row],[PRODUCT ID]],MasterData[],4,0)</f>
        <v>Lt</v>
      </c>
      <c r="J421" s="2">
        <f>VLOOKUP(InputData[[#This Row],[PRODUCT ID]],MasterData[],5,0)</f>
        <v>44</v>
      </c>
      <c r="K421" s="2">
        <f>VLOOKUP(InputData[[#This Row],[PRODUCT ID]],MasterData[],6,0)</f>
        <v>48.84</v>
      </c>
      <c r="L421" s="2">
        <f>InputData[[#This Row],[BUYING PRIZE]]*InputData[[#This Row],[QUANTITY]]</f>
        <v>132</v>
      </c>
      <c r="M421" s="2">
        <f>InputData[[#This Row],[SELLING PRICE]]*InputData[[#This Row],[QUANTITY]]*(1-InputData[[#This Row],[DISCOUNT %]])</f>
        <v>146.52000000000001</v>
      </c>
      <c r="N421">
        <f>DAY(InputData[[#This Row],[DATE]])</f>
        <v>8</v>
      </c>
      <c r="O421" t="str">
        <f>TEXT(InputData[[#This Row],[DATE]],"mmm")</f>
        <v>Feb</v>
      </c>
      <c r="P421">
        <f>YEAR(InputData[[#This Row],[DATE]])</f>
        <v>2022</v>
      </c>
    </row>
    <row r="422" spans="1:16" x14ac:dyDescent="0.3">
      <c r="A422" s="1">
        <v>44606</v>
      </c>
      <c r="B422" t="s">
        <v>63</v>
      </c>
      <c r="C422">
        <v>8</v>
      </c>
      <c r="D422" t="s">
        <v>112</v>
      </c>
      <c r="E422" t="s">
        <v>111</v>
      </c>
      <c r="F422">
        <v>0</v>
      </c>
      <c r="G422" t="str">
        <f>VLOOKUP(InputData[[#This Row],[PRODUCT ID]],MasterData[],2,0)</f>
        <v>Product26</v>
      </c>
      <c r="H422" t="str">
        <f>VLOOKUP(InputData[[#This Row],[PRODUCT ID]],MasterData[],3,0)</f>
        <v>Category04</v>
      </c>
      <c r="I422" t="str">
        <f>VLOOKUP(InputData[[#This Row],[PRODUCT ID]],MasterData[],4,0)</f>
        <v>No.</v>
      </c>
      <c r="J422" s="2">
        <f>VLOOKUP(InputData[[#This Row],[PRODUCT ID]],MasterData[],5,0)</f>
        <v>18</v>
      </c>
      <c r="K422" s="2">
        <f>VLOOKUP(InputData[[#This Row],[PRODUCT ID]],MasterData[],6,0)</f>
        <v>24.66</v>
      </c>
      <c r="L422" s="2">
        <f>InputData[[#This Row],[BUYING PRIZE]]*InputData[[#This Row],[QUANTITY]]</f>
        <v>144</v>
      </c>
      <c r="M422" s="2">
        <f>InputData[[#This Row],[SELLING PRICE]]*InputData[[#This Row],[QUANTITY]]*(1-InputData[[#This Row],[DISCOUNT %]])</f>
        <v>197.28</v>
      </c>
      <c r="N422">
        <f>DAY(InputData[[#This Row],[DATE]])</f>
        <v>14</v>
      </c>
      <c r="O422" t="str">
        <f>TEXT(InputData[[#This Row],[DATE]],"mmm")</f>
        <v>Feb</v>
      </c>
      <c r="P422">
        <f>YEAR(InputData[[#This Row],[DATE]])</f>
        <v>2022</v>
      </c>
    </row>
    <row r="423" spans="1:16" x14ac:dyDescent="0.3">
      <c r="A423" s="1">
        <v>44608</v>
      </c>
      <c r="B423" t="s">
        <v>76</v>
      </c>
      <c r="C423">
        <v>1</v>
      </c>
      <c r="D423" t="s">
        <v>112</v>
      </c>
      <c r="E423" t="s">
        <v>111</v>
      </c>
      <c r="F423">
        <v>0</v>
      </c>
      <c r="G423" t="str">
        <f>VLOOKUP(InputData[[#This Row],[PRODUCT ID]],MasterData[],2,0)</f>
        <v>Product32</v>
      </c>
      <c r="H423" t="str">
        <f>VLOOKUP(InputData[[#This Row],[PRODUCT ID]],MasterData[],3,0)</f>
        <v>Category04</v>
      </c>
      <c r="I423" t="str">
        <f>VLOOKUP(InputData[[#This Row],[PRODUCT ID]],MasterData[],4,0)</f>
        <v>Kg</v>
      </c>
      <c r="J423" s="2">
        <f>VLOOKUP(InputData[[#This Row],[PRODUCT ID]],MasterData[],5,0)</f>
        <v>89</v>
      </c>
      <c r="K423" s="2">
        <f>VLOOKUP(InputData[[#This Row],[PRODUCT ID]],MasterData[],6,0)</f>
        <v>117.48</v>
      </c>
      <c r="L423" s="2">
        <f>InputData[[#This Row],[BUYING PRIZE]]*InputData[[#This Row],[QUANTITY]]</f>
        <v>89</v>
      </c>
      <c r="M423" s="2">
        <f>InputData[[#This Row],[SELLING PRICE]]*InputData[[#This Row],[QUANTITY]]*(1-InputData[[#This Row],[DISCOUNT %]])</f>
        <v>117.48</v>
      </c>
      <c r="N423">
        <f>DAY(InputData[[#This Row],[DATE]])</f>
        <v>16</v>
      </c>
      <c r="O423" t="str">
        <f>TEXT(InputData[[#This Row],[DATE]],"mmm")</f>
        <v>Feb</v>
      </c>
      <c r="P423">
        <f>YEAR(InputData[[#This Row],[DATE]])</f>
        <v>2022</v>
      </c>
    </row>
    <row r="424" spans="1:16" x14ac:dyDescent="0.3">
      <c r="A424" s="1">
        <v>44611</v>
      </c>
      <c r="B424" t="s">
        <v>10</v>
      </c>
      <c r="C424">
        <v>13</v>
      </c>
      <c r="D424" t="s">
        <v>112</v>
      </c>
      <c r="E424" t="s">
        <v>111</v>
      </c>
      <c r="F424">
        <v>0</v>
      </c>
      <c r="G424" t="str">
        <f>VLOOKUP(InputData[[#This Row],[PRODUCT ID]],MasterData[],2,0)</f>
        <v>Product02</v>
      </c>
      <c r="H424" t="str">
        <f>VLOOKUP(InputData[[#This Row],[PRODUCT ID]],MasterData[],3,0)</f>
        <v>Category01</v>
      </c>
      <c r="I424" t="str">
        <f>VLOOKUP(InputData[[#This Row],[PRODUCT ID]],MasterData[],4,0)</f>
        <v>Kg</v>
      </c>
      <c r="J424" s="2">
        <f>VLOOKUP(InputData[[#This Row],[PRODUCT ID]],MasterData[],5,0)</f>
        <v>105</v>
      </c>
      <c r="K424" s="2">
        <f>VLOOKUP(InputData[[#This Row],[PRODUCT ID]],MasterData[],6,0)</f>
        <v>142.80000000000001</v>
      </c>
      <c r="L424" s="2">
        <f>InputData[[#This Row],[BUYING PRIZE]]*InputData[[#This Row],[QUANTITY]]</f>
        <v>1365</v>
      </c>
      <c r="M424" s="2">
        <f>InputData[[#This Row],[SELLING PRICE]]*InputData[[#This Row],[QUANTITY]]*(1-InputData[[#This Row],[DISCOUNT %]])</f>
        <v>1856.4</v>
      </c>
      <c r="N424">
        <f>DAY(InputData[[#This Row],[DATE]])</f>
        <v>19</v>
      </c>
      <c r="O424" t="str">
        <f>TEXT(InputData[[#This Row],[DATE]],"mmm")</f>
        <v>Feb</v>
      </c>
      <c r="P424">
        <f>YEAR(InputData[[#This Row],[DATE]])</f>
        <v>2022</v>
      </c>
    </row>
    <row r="425" spans="1:16" x14ac:dyDescent="0.3">
      <c r="A425" s="1">
        <v>44615</v>
      </c>
      <c r="B425" t="s">
        <v>42</v>
      </c>
      <c r="C425">
        <v>15</v>
      </c>
      <c r="D425" t="s">
        <v>112</v>
      </c>
      <c r="E425" t="s">
        <v>111</v>
      </c>
      <c r="F425">
        <v>0</v>
      </c>
      <c r="G425" t="str">
        <f>VLOOKUP(InputData[[#This Row],[PRODUCT ID]],MasterData[],2,0)</f>
        <v>Product16</v>
      </c>
      <c r="H425" t="str">
        <f>VLOOKUP(InputData[[#This Row],[PRODUCT ID]],MasterData[],3,0)</f>
        <v>Category02</v>
      </c>
      <c r="I425" t="str">
        <f>VLOOKUP(InputData[[#This Row],[PRODUCT ID]],MasterData[],4,0)</f>
        <v>No.</v>
      </c>
      <c r="J425" s="2">
        <f>VLOOKUP(InputData[[#This Row],[PRODUCT ID]],MasterData[],5,0)</f>
        <v>13</v>
      </c>
      <c r="K425" s="2">
        <f>VLOOKUP(InputData[[#This Row],[PRODUCT ID]],MasterData[],6,0)</f>
        <v>16.64</v>
      </c>
      <c r="L425" s="2">
        <f>InputData[[#This Row],[BUYING PRIZE]]*InputData[[#This Row],[QUANTITY]]</f>
        <v>195</v>
      </c>
      <c r="M425" s="2">
        <f>InputData[[#This Row],[SELLING PRICE]]*InputData[[#This Row],[QUANTITY]]*(1-InputData[[#This Row],[DISCOUNT %]])</f>
        <v>249.60000000000002</v>
      </c>
      <c r="N425">
        <f>DAY(InputData[[#This Row],[DATE]])</f>
        <v>23</v>
      </c>
      <c r="O425" t="str">
        <f>TEXT(InputData[[#This Row],[DATE]],"mmm")</f>
        <v>Feb</v>
      </c>
      <c r="P425">
        <f>YEAR(InputData[[#This Row],[DATE]])</f>
        <v>2022</v>
      </c>
    </row>
    <row r="426" spans="1:16" x14ac:dyDescent="0.3">
      <c r="A426" s="1">
        <v>44629</v>
      </c>
      <c r="B426" t="s">
        <v>14</v>
      </c>
      <c r="C426">
        <v>11</v>
      </c>
      <c r="D426" t="s">
        <v>112</v>
      </c>
      <c r="E426" t="s">
        <v>111</v>
      </c>
      <c r="F426">
        <v>0</v>
      </c>
      <c r="G426" t="str">
        <f>VLOOKUP(InputData[[#This Row],[PRODUCT ID]],MasterData[],2,0)</f>
        <v>Product04</v>
      </c>
      <c r="H426" t="str">
        <f>VLOOKUP(InputData[[#This Row],[PRODUCT ID]],MasterData[],3,0)</f>
        <v>Category01</v>
      </c>
      <c r="I426" t="str">
        <f>VLOOKUP(InputData[[#This Row],[PRODUCT ID]],MasterData[],4,0)</f>
        <v>Lt</v>
      </c>
      <c r="J426" s="2">
        <f>VLOOKUP(InputData[[#This Row],[PRODUCT ID]],MasterData[],5,0)</f>
        <v>44</v>
      </c>
      <c r="K426" s="2">
        <f>VLOOKUP(InputData[[#This Row],[PRODUCT ID]],MasterData[],6,0)</f>
        <v>48.84</v>
      </c>
      <c r="L426" s="2">
        <f>InputData[[#This Row],[BUYING PRIZE]]*InputData[[#This Row],[QUANTITY]]</f>
        <v>484</v>
      </c>
      <c r="M426" s="2">
        <f>InputData[[#This Row],[SELLING PRICE]]*InputData[[#This Row],[QUANTITY]]*(1-InputData[[#This Row],[DISCOUNT %]])</f>
        <v>537.24</v>
      </c>
      <c r="N426">
        <f>DAY(InputData[[#This Row],[DATE]])</f>
        <v>9</v>
      </c>
      <c r="O426" t="str">
        <f>TEXT(InputData[[#This Row],[DATE]],"mmm")</f>
        <v>Mar</v>
      </c>
      <c r="P426">
        <f>YEAR(InputData[[#This Row],[DATE]])</f>
        <v>2022</v>
      </c>
    </row>
    <row r="427" spans="1:16" x14ac:dyDescent="0.3">
      <c r="A427" s="1">
        <v>44638</v>
      </c>
      <c r="B427" t="s">
        <v>48</v>
      </c>
      <c r="C427">
        <v>2</v>
      </c>
      <c r="D427" t="s">
        <v>112</v>
      </c>
      <c r="E427" t="s">
        <v>111</v>
      </c>
      <c r="F427">
        <v>0</v>
      </c>
      <c r="G427" t="str">
        <f>VLOOKUP(InputData[[#This Row],[PRODUCT ID]],MasterData[],2,0)</f>
        <v>Product19</v>
      </c>
      <c r="H427" t="str">
        <f>VLOOKUP(InputData[[#This Row],[PRODUCT ID]],MasterData[],3,0)</f>
        <v>Category02</v>
      </c>
      <c r="I427" t="str">
        <f>VLOOKUP(InputData[[#This Row],[PRODUCT ID]],MasterData[],4,0)</f>
        <v>Ft</v>
      </c>
      <c r="J427" s="2">
        <f>VLOOKUP(InputData[[#This Row],[PRODUCT ID]],MasterData[],5,0)</f>
        <v>150</v>
      </c>
      <c r="K427" s="2">
        <f>VLOOKUP(InputData[[#This Row],[PRODUCT ID]],MasterData[],6,0)</f>
        <v>210</v>
      </c>
      <c r="L427" s="2">
        <f>InputData[[#This Row],[BUYING PRIZE]]*InputData[[#This Row],[QUANTITY]]</f>
        <v>300</v>
      </c>
      <c r="M427" s="2">
        <f>InputData[[#This Row],[SELLING PRICE]]*InputData[[#This Row],[QUANTITY]]*(1-InputData[[#This Row],[DISCOUNT %]])</f>
        <v>420</v>
      </c>
      <c r="N427">
        <f>DAY(InputData[[#This Row],[DATE]])</f>
        <v>18</v>
      </c>
      <c r="O427" t="str">
        <f>TEXT(InputData[[#This Row],[DATE]],"mmm")</f>
        <v>Mar</v>
      </c>
      <c r="P427">
        <f>YEAR(InputData[[#This Row],[DATE]])</f>
        <v>2022</v>
      </c>
    </row>
    <row r="428" spans="1:16" x14ac:dyDescent="0.3">
      <c r="A428" s="1">
        <v>44650</v>
      </c>
      <c r="B428" t="s">
        <v>6</v>
      </c>
      <c r="C428">
        <v>13</v>
      </c>
      <c r="D428" t="s">
        <v>112</v>
      </c>
      <c r="E428" t="s">
        <v>111</v>
      </c>
      <c r="F428">
        <v>0</v>
      </c>
      <c r="G428" t="str">
        <f>VLOOKUP(InputData[[#This Row],[PRODUCT ID]],MasterData[],2,0)</f>
        <v>Product01</v>
      </c>
      <c r="H428" t="str">
        <f>VLOOKUP(InputData[[#This Row],[PRODUCT ID]],MasterData[],3,0)</f>
        <v>Category01</v>
      </c>
      <c r="I428" t="str">
        <f>VLOOKUP(InputData[[#This Row],[PRODUCT ID]],MasterData[],4,0)</f>
        <v>Kg</v>
      </c>
      <c r="J428" s="2">
        <f>VLOOKUP(InputData[[#This Row],[PRODUCT ID]],MasterData[],5,0)</f>
        <v>98</v>
      </c>
      <c r="K428" s="2">
        <f>VLOOKUP(InputData[[#This Row],[PRODUCT ID]],MasterData[],6,0)</f>
        <v>103.88</v>
      </c>
      <c r="L428" s="2">
        <f>InputData[[#This Row],[BUYING PRIZE]]*InputData[[#This Row],[QUANTITY]]</f>
        <v>1274</v>
      </c>
      <c r="M428" s="2">
        <f>InputData[[#This Row],[SELLING PRICE]]*InputData[[#This Row],[QUANTITY]]*(1-InputData[[#This Row],[DISCOUNT %]])</f>
        <v>1350.44</v>
      </c>
      <c r="N428">
        <f>DAY(InputData[[#This Row],[DATE]])</f>
        <v>30</v>
      </c>
      <c r="O428" t="str">
        <f>TEXT(InputData[[#This Row],[DATE]],"mmm")</f>
        <v>Mar</v>
      </c>
      <c r="P428">
        <f>YEAR(InputData[[#This Row],[DATE]])</f>
        <v>2022</v>
      </c>
    </row>
    <row r="429" spans="1:16" x14ac:dyDescent="0.3">
      <c r="A429" s="1">
        <v>44652</v>
      </c>
      <c r="B429" t="s">
        <v>10</v>
      </c>
      <c r="C429">
        <v>2</v>
      </c>
      <c r="D429" t="s">
        <v>112</v>
      </c>
      <c r="E429" t="s">
        <v>111</v>
      </c>
      <c r="F429">
        <v>0</v>
      </c>
      <c r="G429" t="str">
        <f>VLOOKUP(InputData[[#This Row],[PRODUCT ID]],MasterData[],2,0)</f>
        <v>Product02</v>
      </c>
      <c r="H429" t="str">
        <f>VLOOKUP(InputData[[#This Row],[PRODUCT ID]],MasterData[],3,0)</f>
        <v>Category01</v>
      </c>
      <c r="I429" t="str">
        <f>VLOOKUP(InputData[[#This Row],[PRODUCT ID]],MasterData[],4,0)</f>
        <v>Kg</v>
      </c>
      <c r="J429" s="2">
        <f>VLOOKUP(InputData[[#This Row],[PRODUCT ID]],MasterData[],5,0)</f>
        <v>105</v>
      </c>
      <c r="K429" s="2">
        <f>VLOOKUP(InputData[[#This Row],[PRODUCT ID]],MasterData[],6,0)</f>
        <v>142.80000000000001</v>
      </c>
      <c r="L429" s="2">
        <f>InputData[[#This Row],[BUYING PRIZE]]*InputData[[#This Row],[QUANTITY]]</f>
        <v>210</v>
      </c>
      <c r="M429" s="2">
        <f>InputData[[#This Row],[SELLING PRICE]]*InputData[[#This Row],[QUANTITY]]*(1-InputData[[#This Row],[DISCOUNT %]])</f>
        <v>285.60000000000002</v>
      </c>
      <c r="N429">
        <f>DAY(InputData[[#This Row],[DATE]])</f>
        <v>1</v>
      </c>
      <c r="O429" t="str">
        <f>TEXT(InputData[[#This Row],[DATE]],"mmm")</f>
        <v>Apr</v>
      </c>
      <c r="P429">
        <f>YEAR(InputData[[#This Row],[DATE]])</f>
        <v>2022</v>
      </c>
    </row>
    <row r="430" spans="1:16" x14ac:dyDescent="0.3">
      <c r="A430" s="1">
        <v>44683</v>
      </c>
      <c r="B430" t="s">
        <v>36</v>
      </c>
      <c r="C430">
        <v>4</v>
      </c>
      <c r="D430" t="s">
        <v>112</v>
      </c>
      <c r="E430" t="s">
        <v>111</v>
      </c>
      <c r="F430">
        <v>0</v>
      </c>
      <c r="G430" t="str">
        <f>VLOOKUP(InputData[[#This Row],[PRODUCT ID]],MasterData[],2,0)</f>
        <v>Product13</v>
      </c>
      <c r="H430" t="str">
        <f>VLOOKUP(InputData[[#This Row],[PRODUCT ID]],MasterData[],3,0)</f>
        <v>Category02</v>
      </c>
      <c r="I430" t="str">
        <f>VLOOKUP(InputData[[#This Row],[PRODUCT ID]],MasterData[],4,0)</f>
        <v>Kg</v>
      </c>
      <c r="J430" s="2">
        <f>VLOOKUP(InputData[[#This Row],[PRODUCT ID]],MasterData[],5,0)</f>
        <v>112</v>
      </c>
      <c r="K430" s="2">
        <f>VLOOKUP(InputData[[#This Row],[PRODUCT ID]],MasterData[],6,0)</f>
        <v>122.08</v>
      </c>
      <c r="L430" s="2">
        <f>InputData[[#This Row],[BUYING PRIZE]]*InputData[[#This Row],[QUANTITY]]</f>
        <v>448</v>
      </c>
      <c r="M430" s="2">
        <f>InputData[[#This Row],[SELLING PRICE]]*InputData[[#This Row],[QUANTITY]]*(1-InputData[[#This Row],[DISCOUNT %]])</f>
        <v>488.32</v>
      </c>
      <c r="N430">
        <f>DAY(InputData[[#This Row],[DATE]])</f>
        <v>2</v>
      </c>
      <c r="O430" t="str">
        <f>TEXT(InputData[[#This Row],[DATE]],"mmm")</f>
        <v>May</v>
      </c>
      <c r="P430">
        <f>YEAR(InputData[[#This Row],[DATE]])</f>
        <v>2022</v>
      </c>
    </row>
    <row r="431" spans="1:16" x14ac:dyDescent="0.3">
      <c r="A431" s="1">
        <v>44688</v>
      </c>
      <c r="B431" t="s">
        <v>40</v>
      </c>
      <c r="C431">
        <v>4</v>
      </c>
      <c r="D431" t="s">
        <v>112</v>
      </c>
      <c r="E431" t="s">
        <v>111</v>
      </c>
      <c r="F431">
        <v>0</v>
      </c>
      <c r="G431" t="str">
        <f>VLOOKUP(InputData[[#This Row],[PRODUCT ID]],MasterData[],2,0)</f>
        <v>Product15</v>
      </c>
      <c r="H431" t="str">
        <f>VLOOKUP(InputData[[#This Row],[PRODUCT ID]],MasterData[],3,0)</f>
        <v>Category02</v>
      </c>
      <c r="I431" t="str">
        <f>VLOOKUP(InputData[[#This Row],[PRODUCT ID]],MasterData[],4,0)</f>
        <v>No.</v>
      </c>
      <c r="J431" s="2">
        <f>VLOOKUP(InputData[[#This Row],[PRODUCT ID]],MasterData[],5,0)</f>
        <v>12</v>
      </c>
      <c r="K431" s="2">
        <f>VLOOKUP(InputData[[#This Row],[PRODUCT ID]],MasterData[],6,0)</f>
        <v>15.719999999999999</v>
      </c>
      <c r="L431" s="2">
        <f>InputData[[#This Row],[BUYING PRIZE]]*InputData[[#This Row],[QUANTITY]]</f>
        <v>48</v>
      </c>
      <c r="M431" s="2">
        <f>InputData[[#This Row],[SELLING PRICE]]*InputData[[#This Row],[QUANTITY]]*(1-InputData[[#This Row],[DISCOUNT %]])</f>
        <v>62.879999999999995</v>
      </c>
      <c r="N431">
        <f>DAY(InputData[[#This Row],[DATE]])</f>
        <v>7</v>
      </c>
      <c r="O431" t="str">
        <f>TEXT(InputData[[#This Row],[DATE]],"mmm")</f>
        <v>May</v>
      </c>
      <c r="P431">
        <f>YEAR(InputData[[#This Row],[DATE]])</f>
        <v>2022</v>
      </c>
    </row>
    <row r="432" spans="1:16" x14ac:dyDescent="0.3">
      <c r="A432" s="1">
        <v>44693</v>
      </c>
      <c r="B432" t="s">
        <v>32</v>
      </c>
      <c r="C432">
        <v>7</v>
      </c>
      <c r="D432" t="s">
        <v>112</v>
      </c>
      <c r="E432" t="s">
        <v>111</v>
      </c>
      <c r="F432">
        <v>0</v>
      </c>
      <c r="G432" t="str">
        <f>VLOOKUP(InputData[[#This Row],[PRODUCT ID]],MasterData[],2,0)</f>
        <v>Product11</v>
      </c>
      <c r="H432" t="str">
        <f>VLOOKUP(InputData[[#This Row],[PRODUCT ID]],MasterData[],3,0)</f>
        <v>Category02</v>
      </c>
      <c r="I432" t="str">
        <f>VLOOKUP(InputData[[#This Row],[PRODUCT ID]],MasterData[],4,0)</f>
        <v>Lt</v>
      </c>
      <c r="J432" s="2">
        <f>VLOOKUP(InputData[[#This Row],[PRODUCT ID]],MasterData[],5,0)</f>
        <v>44</v>
      </c>
      <c r="K432" s="2">
        <f>VLOOKUP(InputData[[#This Row],[PRODUCT ID]],MasterData[],6,0)</f>
        <v>48.4</v>
      </c>
      <c r="L432" s="2">
        <f>InputData[[#This Row],[BUYING PRIZE]]*InputData[[#This Row],[QUANTITY]]</f>
        <v>308</v>
      </c>
      <c r="M432" s="2">
        <f>InputData[[#This Row],[SELLING PRICE]]*InputData[[#This Row],[QUANTITY]]*(1-InputData[[#This Row],[DISCOUNT %]])</f>
        <v>338.8</v>
      </c>
      <c r="N432">
        <f>DAY(InputData[[#This Row],[DATE]])</f>
        <v>12</v>
      </c>
      <c r="O432" t="str">
        <f>TEXT(InputData[[#This Row],[DATE]],"mmm")</f>
        <v>May</v>
      </c>
      <c r="P432">
        <f>YEAR(InputData[[#This Row],[DATE]])</f>
        <v>2022</v>
      </c>
    </row>
    <row r="433" spans="1:16" x14ac:dyDescent="0.3">
      <c r="A433" s="1">
        <v>44701</v>
      </c>
      <c r="B433" t="s">
        <v>101</v>
      </c>
      <c r="C433">
        <v>15</v>
      </c>
      <c r="D433" t="s">
        <v>112</v>
      </c>
      <c r="E433" t="s">
        <v>111</v>
      </c>
      <c r="F433">
        <v>0</v>
      </c>
      <c r="G433" t="str">
        <f>VLOOKUP(InputData[[#This Row],[PRODUCT ID]],MasterData[],2,0)</f>
        <v>Product44</v>
      </c>
      <c r="H433" t="str">
        <f>VLOOKUP(InputData[[#This Row],[PRODUCT ID]],MasterData[],3,0)</f>
        <v>Category05</v>
      </c>
      <c r="I433" t="str">
        <f>VLOOKUP(InputData[[#This Row],[PRODUCT ID]],MasterData[],4,0)</f>
        <v>Kg</v>
      </c>
      <c r="J433" s="2">
        <f>VLOOKUP(InputData[[#This Row],[PRODUCT ID]],MasterData[],5,0)</f>
        <v>76</v>
      </c>
      <c r="K433" s="2">
        <f>VLOOKUP(InputData[[#This Row],[PRODUCT ID]],MasterData[],6,0)</f>
        <v>82.08</v>
      </c>
      <c r="L433" s="2">
        <f>InputData[[#This Row],[BUYING PRIZE]]*InputData[[#This Row],[QUANTITY]]</f>
        <v>1140</v>
      </c>
      <c r="M433" s="2">
        <f>InputData[[#This Row],[SELLING PRICE]]*InputData[[#This Row],[QUANTITY]]*(1-InputData[[#This Row],[DISCOUNT %]])</f>
        <v>1231.2</v>
      </c>
      <c r="N433">
        <f>DAY(InputData[[#This Row],[DATE]])</f>
        <v>20</v>
      </c>
      <c r="O433" t="str">
        <f>TEXT(InputData[[#This Row],[DATE]],"mmm")</f>
        <v>May</v>
      </c>
      <c r="P433">
        <f>YEAR(InputData[[#This Row],[DATE]])</f>
        <v>2022</v>
      </c>
    </row>
    <row r="434" spans="1:16" x14ac:dyDescent="0.3">
      <c r="A434" s="1">
        <v>44709</v>
      </c>
      <c r="B434" t="s">
        <v>29</v>
      </c>
      <c r="C434">
        <v>9</v>
      </c>
      <c r="D434" t="s">
        <v>112</v>
      </c>
      <c r="E434" t="s">
        <v>111</v>
      </c>
      <c r="F434">
        <v>0</v>
      </c>
      <c r="G434" t="str">
        <f>VLOOKUP(InputData[[#This Row],[PRODUCT ID]],MasterData[],2,0)</f>
        <v>Product10</v>
      </c>
      <c r="H434" t="str">
        <f>VLOOKUP(InputData[[#This Row],[PRODUCT ID]],MasterData[],3,0)</f>
        <v>Category02</v>
      </c>
      <c r="I434" t="str">
        <f>VLOOKUP(InputData[[#This Row],[PRODUCT ID]],MasterData[],4,0)</f>
        <v>Ft</v>
      </c>
      <c r="J434" s="2">
        <f>VLOOKUP(InputData[[#This Row],[PRODUCT ID]],MasterData[],5,0)</f>
        <v>148</v>
      </c>
      <c r="K434" s="2">
        <f>VLOOKUP(InputData[[#This Row],[PRODUCT ID]],MasterData[],6,0)</f>
        <v>164.28</v>
      </c>
      <c r="L434" s="2">
        <f>InputData[[#This Row],[BUYING PRIZE]]*InputData[[#This Row],[QUANTITY]]</f>
        <v>1332</v>
      </c>
      <c r="M434" s="2">
        <f>InputData[[#This Row],[SELLING PRICE]]*InputData[[#This Row],[QUANTITY]]*(1-InputData[[#This Row],[DISCOUNT %]])</f>
        <v>1478.52</v>
      </c>
      <c r="N434">
        <f>DAY(InputData[[#This Row],[DATE]])</f>
        <v>28</v>
      </c>
      <c r="O434" t="str">
        <f>TEXT(InputData[[#This Row],[DATE]],"mmm")</f>
        <v>May</v>
      </c>
      <c r="P434">
        <f>YEAR(InputData[[#This Row],[DATE]])</f>
        <v>2022</v>
      </c>
    </row>
    <row r="435" spans="1:16" x14ac:dyDescent="0.3">
      <c r="A435" s="1">
        <v>44711</v>
      </c>
      <c r="B435" t="s">
        <v>78</v>
      </c>
      <c r="C435">
        <v>3</v>
      </c>
      <c r="D435" t="s">
        <v>112</v>
      </c>
      <c r="E435" t="s">
        <v>111</v>
      </c>
      <c r="F435">
        <v>0</v>
      </c>
      <c r="G435" t="str">
        <f>VLOOKUP(InputData[[#This Row],[PRODUCT ID]],MasterData[],2,0)</f>
        <v>Product33</v>
      </c>
      <c r="H435" t="str">
        <f>VLOOKUP(InputData[[#This Row],[PRODUCT ID]],MasterData[],3,0)</f>
        <v>Category04</v>
      </c>
      <c r="I435" t="str">
        <f>VLOOKUP(InputData[[#This Row],[PRODUCT ID]],MasterData[],4,0)</f>
        <v>Kg</v>
      </c>
      <c r="J435" s="2">
        <f>VLOOKUP(InputData[[#This Row],[PRODUCT ID]],MasterData[],5,0)</f>
        <v>95</v>
      </c>
      <c r="K435" s="2">
        <f>VLOOKUP(InputData[[#This Row],[PRODUCT ID]],MasterData[],6,0)</f>
        <v>119.7</v>
      </c>
      <c r="L435" s="2">
        <f>InputData[[#This Row],[BUYING PRIZE]]*InputData[[#This Row],[QUANTITY]]</f>
        <v>285</v>
      </c>
      <c r="M435" s="2">
        <f>InputData[[#This Row],[SELLING PRICE]]*InputData[[#This Row],[QUANTITY]]*(1-InputData[[#This Row],[DISCOUNT %]])</f>
        <v>359.1</v>
      </c>
      <c r="N435">
        <f>DAY(InputData[[#This Row],[DATE]])</f>
        <v>30</v>
      </c>
      <c r="O435" t="str">
        <f>TEXT(InputData[[#This Row],[DATE]],"mmm")</f>
        <v>May</v>
      </c>
      <c r="P435">
        <f>YEAR(InputData[[#This Row],[DATE]])</f>
        <v>2022</v>
      </c>
    </row>
    <row r="436" spans="1:16" x14ac:dyDescent="0.3">
      <c r="A436" s="1">
        <v>44723</v>
      </c>
      <c r="B436" t="s">
        <v>91</v>
      </c>
      <c r="C436">
        <v>13</v>
      </c>
      <c r="D436" t="s">
        <v>112</v>
      </c>
      <c r="E436" t="s">
        <v>111</v>
      </c>
      <c r="F436">
        <v>0</v>
      </c>
      <c r="G436" t="str">
        <f>VLOOKUP(InputData[[#This Row],[PRODUCT ID]],MasterData[],2,0)</f>
        <v>Product39</v>
      </c>
      <c r="H436" t="str">
        <f>VLOOKUP(InputData[[#This Row],[PRODUCT ID]],MasterData[],3,0)</f>
        <v>Category05</v>
      </c>
      <c r="I436" t="str">
        <f>VLOOKUP(InputData[[#This Row],[PRODUCT ID]],MasterData[],4,0)</f>
        <v>No.</v>
      </c>
      <c r="J436" s="2">
        <f>VLOOKUP(InputData[[#This Row],[PRODUCT ID]],MasterData[],5,0)</f>
        <v>37</v>
      </c>
      <c r="K436" s="2">
        <f>VLOOKUP(InputData[[#This Row],[PRODUCT ID]],MasterData[],6,0)</f>
        <v>42.55</v>
      </c>
      <c r="L436" s="2">
        <f>InputData[[#This Row],[BUYING PRIZE]]*InputData[[#This Row],[QUANTITY]]</f>
        <v>481</v>
      </c>
      <c r="M436" s="2">
        <f>InputData[[#This Row],[SELLING PRICE]]*InputData[[#This Row],[QUANTITY]]*(1-InputData[[#This Row],[DISCOUNT %]])</f>
        <v>553.15</v>
      </c>
      <c r="N436">
        <f>DAY(InputData[[#This Row],[DATE]])</f>
        <v>11</v>
      </c>
      <c r="O436" t="str">
        <f>TEXT(InputData[[#This Row],[DATE]],"mmm")</f>
        <v>Jun</v>
      </c>
      <c r="P436">
        <f>YEAR(InputData[[#This Row],[DATE]])</f>
        <v>2022</v>
      </c>
    </row>
    <row r="437" spans="1:16" x14ac:dyDescent="0.3">
      <c r="A437" s="1">
        <v>44728</v>
      </c>
      <c r="B437" t="s">
        <v>70</v>
      </c>
      <c r="C437">
        <v>15</v>
      </c>
      <c r="D437" t="s">
        <v>112</v>
      </c>
      <c r="E437" t="s">
        <v>111</v>
      </c>
      <c r="F437">
        <v>0</v>
      </c>
      <c r="G437" t="str">
        <f>VLOOKUP(InputData[[#This Row],[PRODUCT ID]],MasterData[],2,0)</f>
        <v>Product29</v>
      </c>
      <c r="H437" t="str">
        <f>VLOOKUP(InputData[[#This Row],[PRODUCT ID]],MasterData[],3,0)</f>
        <v>Category04</v>
      </c>
      <c r="I437" t="str">
        <f>VLOOKUP(InputData[[#This Row],[PRODUCT ID]],MasterData[],4,0)</f>
        <v>Lt</v>
      </c>
      <c r="J437" s="2">
        <f>VLOOKUP(InputData[[#This Row],[PRODUCT ID]],MasterData[],5,0)</f>
        <v>47</v>
      </c>
      <c r="K437" s="2">
        <f>VLOOKUP(InputData[[#This Row],[PRODUCT ID]],MasterData[],6,0)</f>
        <v>53.11</v>
      </c>
      <c r="L437" s="2">
        <f>InputData[[#This Row],[BUYING PRIZE]]*InputData[[#This Row],[QUANTITY]]</f>
        <v>705</v>
      </c>
      <c r="M437" s="2">
        <f>InputData[[#This Row],[SELLING PRICE]]*InputData[[#This Row],[QUANTITY]]*(1-InputData[[#This Row],[DISCOUNT %]])</f>
        <v>796.65</v>
      </c>
      <c r="N437">
        <f>DAY(InputData[[#This Row],[DATE]])</f>
        <v>16</v>
      </c>
      <c r="O437" t="str">
        <f>TEXT(InputData[[#This Row],[DATE]],"mmm")</f>
        <v>Jun</v>
      </c>
      <c r="P437">
        <f>YEAR(InputData[[#This Row],[DATE]])</f>
        <v>2022</v>
      </c>
    </row>
    <row r="438" spans="1:16" x14ac:dyDescent="0.3">
      <c r="A438" s="1">
        <v>44734</v>
      </c>
      <c r="B438" t="s">
        <v>93</v>
      </c>
      <c r="C438">
        <v>10</v>
      </c>
      <c r="D438" t="s">
        <v>112</v>
      </c>
      <c r="E438" t="s">
        <v>111</v>
      </c>
      <c r="F438">
        <v>0</v>
      </c>
      <c r="G438" t="str">
        <f>VLOOKUP(InputData[[#This Row],[PRODUCT ID]],MasterData[],2,0)</f>
        <v>Product40</v>
      </c>
      <c r="H438" t="str">
        <f>VLOOKUP(InputData[[#This Row],[PRODUCT ID]],MasterData[],3,0)</f>
        <v>Category05</v>
      </c>
      <c r="I438" t="str">
        <f>VLOOKUP(InputData[[#This Row],[PRODUCT ID]],MasterData[],4,0)</f>
        <v>Kg</v>
      </c>
      <c r="J438" s="2">
        <f>VLOOKUP(InputData[[#This Row],[PRODUCT ID]],MasterData[],5,0)</f>
        <v>90</v>
      </c>
      <c r="K438" s="2">
        <f>VLOOKUP(InputData[[#This Row],[PRODUCT ID]],MasterData[],6,0)</f>
        <v>115.2</v>
      </c>
      <c r="L438" s="2">
        <f>InputData[[#This Row],[BUYING PRIZE]]*InputData[[#This Row],[QUANTITY]]</f>
        <v>900</v>
      </c>
      <c r="M438" s="2">
        <f>InputData[[#This Row],[SELLING PRICE]]*InputData[[#This Row],[QUANTITY]]*(1-InputData[[#This Row],[DISCOUNT %]])</f>
        <v>1152</v>
      </c>
      <c r="N438">
        <f>DAY(InputData[[#This Row],[DATE]])</f>
        <v>22</v>
      </c>
      <c r="O438" t="str">
        <f>TEXT(InputData[[#This Row],[DATE]],"mmm")</f>
        <v>Jun</v>
      </c>
      <c r="P438">
        <f>YEAR(InputData[[#This Row],[DATE]])</f>
        <v>2022</v>
      </c>
    </row>
    <row r="439" spans="1:16" x14ac:dyDescent="0.3">
      <c r="A439" s="1">
        <v>44747</v>
      </c>
      <c r="B439" t="s">
        <v>61</v>
      </c>
      <c r="C439">
        <v>7</v>
      </c>
      <c r="D439" t="s">
        <v>112</v>
      </c>
      <c r="E439" t="s">
        <v>111</v>
      </c>
      <c r="F439">
        <v>0</v>
      </c>
      <c r="G439" t="str">
        <f>VLOOKUP(InputData[[#This Row],[PRODUCT ID]],MasterData[],2,0)</f>
        <v>Product25</v>
      </c>
      <c r="H439" t="str">
        <f>VLOOKUP(InputData[[#This Row],[PRODUCT ID]],MasterData[],3,0)</f>
        <v>Category03</v>
      </c>
      <c r="I439" t="str">
        <f>VLOOKUP(InputData[[#This Row],[PRODUCT ID]],MasterData[],4,0)</f>
        <v>No.</v>
      </c>
      <c r="J439" s="2">
        <f>VLOOKUP(InputData[[#This Row],[PRODUCT ID]],MasterData[],5,0)</f>
        <v>7</v>
      </c>
      <c r="K439" s="2">
        <f>VLOOKUP(InputData[[#This Row],[PRODUCT ID]],MasterData[],6,0)</f>
        <v>8.33</v>
      </c>
      <c r="L439" s="2">
        <f>InputData[[#This Row],[BUYING PRIZE]]*InputData[[#This Row],[QUANTITY]]</f>
        <v>49</v>
      </c>
      <c r="M439" s="2">
        <f>InputData[[#This Row],[SELLING PRICE]]*InputData[[#This Row],[QUANTITY]]*(1-InputData[[#This Row],[DISCOUNT %]])</f>
        <v>58.31</v>
      </c>
      <c r="N439">
        <f>DAY(InputData[[#This Row],[DATE]])</f>
        <v>5</v>
      </c>
      <c r="O439" t="str">
        <f>TEXT(InputData[[#This Row],[DATE]],"mmm")</f>
        <v>Jul</v>
      </c>
      <c r="P439">
        <f>YEAR(InputData[[#This Row],[DATE]])</f>
        <v>2022</v>
      </c>
    </row>
    <row r="440" spans="1:16" x14ac:dyDescent="0.3">
      <c r="A440" s="1">
        <v>44752</v>
      </c>
      <c r="B440" t="s">
        <v>76</v>
      </c>
      <c r="C440">
        <v>12</v>
      </c>
      <c r="D440" t="s">
        <v>112</v>
      </c>
      <c r="E440" t="s">
        <v>111</v>
      </c>
      <c r="F440">
        <v>0</v>
      </c>
      <c r="G440" t="str">
        <f>VLOOKUP(InputData[[#This Row],[PRODUCT ID]],MasterData[],2,0)</f>
        <v>Product32</v>
      </c>
      <c r="H440" t="str">
        <f>VLOOKUP(InputData[[#This Row],[PRODUCT ID]],MasterData[],3,0)</f>
        <v>Category04</v>
      </c>
      <c r="I440" t="str">
        <f>VLOOKUP(InputData[[#This Row],[PRODUCT ID]],MasterData[],4,0)</f>
        <v>Kg</v>
      </c>
      <c r="J440" s="2">
        <f>VLOOKUP(InputData[[#This Row],[PRODUCT ID]],MasterData[],5,0)</f>
        <v>89</v>
      </c>
      <c r="K440" s="2">
        <f>VLOOKUP(InputData[[#This Row],[PRODUCT ID]],MasterData[],6,0)</f>
        <v>117.48</v>
      </c>
      <c r="L440" s="2">
        <f>InputData[[#This Row],[BUYING PRIZE]]*InputData[[#This Row],[QUANTITY]]</f>
        <v>1068</v>
      </c>
      <c r="M440" s="2">
        <f>InputData[[#This Row],[SELLING PRICE]]*InputData[[#This Row],[QUANTITY]]*(1-InputData[[#This Row],[DISCOUNT %]])</f>
        <v>1409.76</v>
      </c>
      <c r="N440">
        <f>DAY(InputData[[#This Row],[DATE]])</f>
        <v>10</v>
      </c>
      <c r="O440" t="str">
        <f>TEXT(InputData[[#This Row],[DATE]],"mmm")</f>
        <v>Jul</v>
      </c>
      <c r="P440">
        <f>YEAR(InputData[[#This Row],[DATE]])</f>
        <v>2022</v>
      </c>
    </row>
    <row r="441" spans="1:16" x14ac:dyDescent="0.3">
      <c r="A441" s="1">
        <v>44759</v>
      </c>
      <c r="B441" t="s">
        <v>95</v>
      </c>
      <c r="C441">
        <v>8</v>
      </c>
      <c r="D441" t="s">
        <v>112</v>
      </c>
      <c r="E441" t="s">
        <v>111</v>
      </c>
      <c r="F441">
        <v>0</v>
      </c>
      <c r="G441" t="str">
        <f>VLOOKUP(InputData[[#This Row],[PRODUCT ID]],MasterData[],2,0)</f>
        <v>Product41</v>
      </c>
      <c r="H441" t="str">
        <f>VLOOKUP(InputData[[#This Row],[PRODUCT ID]],MasterData[],3,0)</f>
        <v>Category05</v>
      </c>
      <c r="I441" t="str">
        <f>VLOOKUP(InputData[[#This Row],[PRODUCT ID]],MasterData[],4,0)</f>
        <v>Ft</v>
      </c>
      <c r="J441" s="2">
        <f>VLOOKUP(InputData[[#This Row],[PRODUCT ID]],MasterData[],5,0)</f>
        <v>138</v>
      </c>
      <c r="K441" s="2">
        <f>VLOOKUP(InputData[[#This Row],[PRODUCT ID]],MasterData[],6,0)</f>
        <v>173.88</v>
      </c>
      <c r="L441" s="2">
        <f>InputData[[#This Row],[BUYING PRIZE]]*InputData[[#This Row],[QUANTITY]]</f>
        <v>1104</v>
      </c>
      <c r="M441" s="2">
        <f>InputData[[#This Row],[SELLING PRICE]]*InputData[[#This Row],[QUANTITY]]*(1-InputData[[#This Row],[DISCOUNT %]])</f>
        <v>1391.04</v>
      </c>
      <c r="N441">
        <f>DAY(InputData[[#This Row],[DATE]])</f>
        <v>17</v>
      </c>
      <c r="O441" t="str">
        <f>TEXT(InputData[[#This Row],[DATE]],"mmm")</f>
        <v>Jul</v>
      </c>
      <c r="P441">
        <f>YEAR(InputData[[#This Row],[DATE]])</f>
        <v>2022</v>
      </c>
    </row>
    <row r="442" spans="1:16" x14ac:dyDescent="0.3">
      <c r="A442" s="1">
        <v>44767</v>
      </c>
      <c r="B442" t="s">
        <v>12</v>
      </c>
      <c r="C442">
        <v>13</v>
      </c>
      <c r="D442" t="s">
        <v>112</v>
      </c>
      <c r="E442" t="s">
        <v>111</v>
      </c>
      <c r="F442">
        <v>0</v>
      </c>
      <c r="G442" t="str">
        <f>VLOOKUP(InputData[[#This Row],[PRODUCT ID]],MasterData[],2,0)</f>
        <v>Product03</v>
      </c>
      <c r="H442" t="str">
        <f>VLOOKUP(InputData[[#This Row],[PRODUCT ID]],MasterData[],3,0)</f>
        <v>Category01</v>
      </c>
      <c r="I442" t="str">
        <f>VLOOKUP(InputData[[#This Row],[PRODUCT ID]],MasterData[],4,0)</f>
        <v>Kg</v>
      </c>
      <c r="J442" s="2">
        <f>VLOOKUP(InputData[[#This Row],[PRODUCT ID]],MasterData[],5,0)</f>
        <v>71</v>
      </c>
      <c r="K442" s="2">
        <f>VLOOKUP(InputData[[#This Row],[PRODUCT ID]],MasterData[],6,0)</f>
        <v>80.94</v>
      </c>
      <c r="L442" s="2">
        <f>InputData[[#This Row],[BUYING PRIZE]]*InputData[[#This Row],[QUANTITY]]</f>
        <v>923</v>
      </c>
      <c r="M442" s="2">
        <f>InputData[[#This Row],[SELLING PRICE]]*InputData[[#This Row],[QUANTITY]]*(1-InputData[[#This Row],[DISCOUNT %]])</f>
        <v>1052.22</v>
      </c>
      <c r="N442">
        <f>DAY(InputData[[#This Row],[DATE]])</f>
        <v>25</v>
      </c>
      <c r="O442" t="str">
        <f>TEXT(InputData[[#This Row],[DATE]],"mmm")</f>
        <v>Jul</v>
      </c>
      <c r="P442">
        <f>YEAR(InputData[[#This Row],[DATE]])</f>
        <v>2022</v>
      </c>
    </row>
    <row r="443" spans="1:16" x14ac:dyDescent="0.3">
      <c r="A443" s="1">
        <v>44768</v>
      </c>
      <c r="B443" t="s">
        <v>63</v>
      </c>
      <c r="C443">
        <v>1</v>
      </c>
      <c r="D443" t="s">
        <v>112</v>
      </c>
      <c r="E443" t="s">
        <v>111</v>
      </c>
      <c r="F443">
        <v>0</v>
      </c>
      <c r="G443" t="str">
        <f>VLOOKUP(InputData[[#This Row],[PRODUCT ID]],MasterData[],2,0)</f>
        <v>Product26</v>
      </c>
      <c r="H443" t="str">
        <f>VLOOKUP(InputData[[#This Row],[PRODUCT ID]],MasterData[],3,0)</f>
        <v>Category04</v>
      </c>
      <c r="I443" t="str">
        <f>VLOOKUP(InputData[[#This Row],[PRODUCT ID]],MasterData[],4,0)</f>
        <v>No.</v>
      </c>
      <c r="J443" s="2">
        <f>VLOOKUP(InputData[[#This Row],[PRODUCT ID]],MasterData[],5,0)</f>
        <v>18</v>
      </c>
      <c r="K443" s="2">
        <f>VLOOKUP(InputData[[#This Row],[PRODUCT ID]],MasterData[],6,0)</f>
        <v>24.66</v>
      </c>
      <c r="L443" s="2">
        <f>InputData[[#This Row],[BUYING PRIZE]]*InputData[[#This Row],[QUANTITY]]</f>
        <v>18</v>
      </c>
      <c r="M443" s="2">
        <f>InputData[[#This Row],[SELLING PRICE]]*InputData[[#This Row],[QUANTITY]]*(1-InputData[[#This Row],[DISCOUNT %]])</f>
        <v>24.66</v>
      </c>
      <c r="N443">
        <f>DAY(InputData[[#This Row],[DATE]])</f>
        <v>26</v>
      </c>
      <c r="O443" t="str">
        <f>TEXT(InputData[[#This Row],[DATE]],"mmm")</f>
        <v>Jul</v>
      </c>
      <c r="P443">
        <f>YEAR(InputData[[#This Row],[DATE]])</f>
        <v>2022</v>
      </c>
    </row>
    <row r="444" spans="1:16" x14ac:dyDescent="0.3">
      <c r="A444" s="1">
        <v>44791</v>
      </c>
      <c r="B444" t="s">
        <v>29</v>
      </c>
      <c r="C444">
        <v>2</v>
      </c>
      <c r="D444" t="s">
        <v>112</v>
      </c>
      <c r="E444" t="s">
        <v>111</v>
      </c>
      <c r="F444">
        <v>0</v>
      </c>
      <c r="G444" t="str">
        <f>VLOOKUP(InputData[[#This Row],[PRODUCT ID]],MasterData[],2,0)</f>
        <v>Product10</v>
      </c>
      <c r="H444" t="str">
        <f>VLOOKUP(InputData[[#This Row],[PRODUCT ID]],MasterData[],3,0)</f>
        <v>Category02</v>
      </c>
      <c r="I444" t="str">
        <f>VLOOKUP(InputData[[#This Row],[PRODUCT ID]],MasterData[],4,0)</f>
        <v>Ft</v>
      </c>
      <c r="J444" s="2">
        <f>VLOOKUP(InputData[[#This Row],[PRODUCT ID]],MasterData[],5,0)</f>
        <v>148</v>
      </c>
      <c r="K444" s="2">
        <f>VLOOKUP(InputData[[#This Row],[PRODUCT ID]],MasterData[],6,0)</f>
        <v>164.28</v>
      </c>
      <c r="L444" s="2">
        <f>InputData[[#This Row],[BUYING PRIZE]]*InputData[[#This Row],[QUANTITY]]</f>
        <v>296</v>
      </c>
      <c r="M444" s="2">
        <f>InputData[[#This Row],[SELLING PRICE]]*InputData[[#This Row],[QUANTITY]]*(1-InputData[[#This Row],[DISCOUNT %]])</f>
        <v>328.56</v>
      </c>
      <c r="N444">
        <f>DAY(InputData[[#This Row],[DATE]])</f>
        <v>18</v>
      </c>
      <c r="O444" t="str">
        <f>TEXT(InputData[[#This Row],[DATE]],"mmm")</f>
        <v>Aug</v>
      </c>
      <c r="P444">
        <f>YEAR(InputData[[#This Row],[DATE]])</f>
        <v>2022</v>
      </c>
    </row>
    <row r="445" spans="1:16" x14ac:dyDescent="0.3">
      <c r="A445" s="1">
        <v>44803</v>
      </c>
      <c r="B445" t="s">
        <v>20</v>
      </c>
      <c r="C445">
        <v>6</v>
      </c>
      <c r="D445" t="s">
        <v>112</v>
      </c>
      <c r="E445" t="s">
        <v>111</v>
      </c>
      <c r="F445">
        <v>0</v>
      </c>
      <c r="G445" t="str">
        <f>VLOOKUP(InputData[[#This Row],[PRODUCT ID]],MasterData[],2,0)</f>
        <v>Product06</v>
      </c>
      <c r="H445" t="str">
        <f>VLOOKUP(InputData[[#This Row],[PRODUCT ID]],MasterData[],3,0)</f>
        <v>Category01</v>
      </c>
      <c r="I445" t="str">
        <f>VLOOKUP(InputData[[#This Row],[PRODUCT ID]],MasterData[],4,0)</f>
        <v>Kg</v>
      </c>
      <c r="J445" s="2">
        <f>VLOOKUP(InputData[[#This Row],[PRODUCT ID]],MasterData[],5,0)</f>
        <v>75</v>
      </c>
      <c r="K445" s="2">
        <f>VLOOKUP(InputData[[#This Row],[PRODUCT ID]],MasterData[],6,0)</f>
        <v>85.5</v>
      </c>
      <c r="L445" s="2">
        <f>InputData[[#This Row],[BUYING PRIZE]]*InputData[[#This Row],[QUANTITY]]</f>
        <v>450</v>
      </c>
      <c r="M445" s="2">
        <f>InputData[[#This Row],[SELLING PRICE]]*InputData[[#This Row],[QUANTITY]]*(1-InputData[[#This Row],[DISCOUNT %]])</f>
        <v>513</v>
      </c>
      <c r="N445">
        <f>DAY(InputData[[#This Row],[DATE]])</f>
        <v>30</v>
      </c>
      <c r="O445" t="str">
        <f>TEXT(InputData[[#This Row],[DATE]],"mmm")</f>
        <v>Aug</v>
      </c>
      <c r="P445">
        <f>YEAR(InputData[[#This Row],[DATE]])</f>
        <v>2022</v>
      </c>
    </row>
    <row r="446" spans="1:16" x14ac:dyDescent="0.3">
      <c r="A446" s="1">
        <v>44814</v>
      </c>
      <c r="B446" t="s">
        <v>82</v>
      </c>
      <c r="C446">
        <v>15</v>
      </c>
      <c r="D446" t="s">
        <v>112</v>
      </c>
      <c r="E446" t="s">
        <v>111</v>
      </c>
      <c r="F446">
        <v>0</v>
      </c>
      <c r="G446" t="str">
        <f>VLOOKUP(InputData[[#This Row],[PRODUCT ID]],MasterData[],2,0)</f>
        <v>Product35</v>
      </c>
      <c r="H446" t="str">
        <f>VLOOKUP(InputData[[#This Row],[PRODUCT ID]],MasterData[],3,0)</f>
        <v>Category04</v>
      </c>
      <c r="I446" t="str">
        <f>VLOOKUP(InputData[[#This Row],[PRODUCT ID]],MasterData[],4,0)</f>
        <v>No.</v>
      </c>
      <c r="J446" s="2">
        <f>VLOOKUP(InputData[[#This Row],[PRODUCT ID]],MasterData[],5,0)</f>
        <v>5</v>
      </c>
      <c r="K446" s="2">
        <f>VLOOKUP(InputData[[#This Row],[PRODUCT ID]],MasterData[],6,0)</f>
        <v>6.7</v>
      </c>
      <c r="L446" s="2">
        <f>InputData[[#This Row],[BUYING PRIZE]]*InputData[[#This Row],[QUANTITY]]</f>
        <v>75</v>
      </c>
      <c r="M446" s="2">
        <f>InputData[[#This Row],[SELLING PRICE]]*InputData[[#This Row],[QUANTITY]]*(1-InputData[[#This Row],[DISCOUNT %]])</f>
        <v>100.5</v>
      </c>
      <c r="N446">
        <f>DAY(InputData[[#This Row],[DATE]])</f>
        <v>10</v>
      </c>
      <c r="O446" t="str">
        <f>TEXT(InputData[[#This Row],[DATE]],"mmm")</f>
        <v>Sep</v>
      </c>
      <c r="P446">
        <f>YEAR(InputData[[#This Row],[DATE]])</f>
        <v>2022</v>
      </c>
    </row>
    <row r="447" spans="1:16" x14ac:dyDescent="0.3">
      <c r="A447" s="1">
        <v>44822</v>
      </c>
      <c r="B447" t="s">
        <v>63</v>
      </c>
      <c r="C447">
        <v>14</v>
      </c>
      <c r="D447" t="s">
        <v>112</v>
      </c>
      <c r="E447" t="s">
        <v>111</v>
      </c>
      <c r="F447">
        <v>0</v>
      </c>
      <c r="G447" t="str">
        <f>VLOOKUP(InputData[[#This Row],[PRODUCT ID]],MasterData[],2,0)</f>
        <v>Product26</v>
      </c>
      <c r="H447" t="str">
        <f>VLOOKUP(InputData[[#This Row],[PRODUCT ID]],MasterData[],3,0)</f>
        <v>Category04</v>
      </c>
      <c r="I447" t="str">
        <f>VLOOKUP(InputData[[#This Row],[PRODUCT ID]],MasterData[],4,0)</f>
        <v>No.</v>
      </c>
      <c r="J447" s="2">
        <f>VLOOKUP(InputData[[#This Row],[PRODUCT ID]],MasterData[],5,0)</f>
        <v>18</v>
      </c>
      <c r="K447" s="2">
        <f>VLOOKUP(InputData[[#This Row],[PRODUCT ID]],MasterData[],6,0)</f>
        <v>24.66</v>
      </c>
      <c r="L447" s="2">
        <f>InputData[[#This Row],[BUYING PRIZE]]*InputData[[#This Row],[QUANTITY]]</f>
        <v>252</v>
      </c>
      <c r="M447" s="2">
        <f>InputData[[#This Row],[SELLING PRICE]]*InputData[[#This Row],[QUANTITY]]*(1-InputData[[#This Row],[DISCOUNT %]])</f>
        <v>345.24</v>
      </c>
      <c r="N447">
        <f>DAY(InputData[[#This Row],[DATE]])</f>
        <v>18</v>
      </c>
      <c r="O447" t="str">
        <f>TEXT(InputData[[#This Row],[DATE]],"mmm")</f>
        <v>Sep</v>
      </c>
      <c r="P447">
        <f>YEAR(InputData[[#This Row],[DATE]])</f>
        <v>2022</v>
      </c>
    </row>
    <row r="448" spans="1:16" x14ac:dyDescent="0.3">
      <c r="A448" s="1">
        <v>44857</v>
      </c>
      <c r="B448" t="s">
        <v>59</v>
      </c>
      <c r="C448">
        <v>14</v>
      </c>
      <c r="D448" t="s">
        <v>112</v>
      </c>
      <c r="E448" t="s">
        <v>111</v>
      </c>
      <c r="F448">
        <v>0</v>
      </c>
      <c r="G448" t="str">
        <f>VLOOKUP(InputData[[#This Row],[PRODUCT ID]],MasterData[],2,0)</f>
        <v>Product24</v>
      </c>
      <c r="H448" t="str">
        <f>VLOOKUP(InputData[[#This Row],[PRODUCT ID]],MasterData[],3,0)</f>
        <v>Category03</v>
      </c>
      <c r="I448" t="str">
        <f>VLOOKUP(InputData[[#This Row],[PRODUCT ID]],MasterData[],4,0)</f>
        <v>Ft</v>
      </c>
      <c r="J448" s="2">
        <f>VLOOKUP(InputData[[#This Row],[PRODUCT ID]],MasterData[],5,0)</f>
        <v>144</v>
      </c>
      <c r="K448" s="2">
        <f>VLOOKUP(InputData[[#This Row],[PRODUCT ID]],MasterData[],6,0)</f>
        <v>156.96</v>
      </c>
      <c r="L448" s="2">
        <f>InputData[[#This Row],[BUYING PRIZE]]*InputData[[#This Row],[QUANTITY]]</f>
        <v>2016</v>
      </c>
      <c r="M448" s="2">
        <f>InputData[[#This Row],[SELLING PRICE]]*InputData[[#This Row],[QUANTITY]]*(1-InputData[[#This Row],[DISCOUNT %]])</f>
        <v>2197.44</v>
      </c>
      <c r="N448">
        <f>DAY(InputData[[#This Row],[DATE]])</f>
        <v>23</v>
      </c>
      <c r="O448" t="str">
        <f>TEXT(InputData[[#This Row],[DATE]],"mmm")</f>
        <v>Oct</v>
      </c>
      <c r="P448">
        <f>YEAR(InputData[[#This Row],[DATE]])</f>
        <v>2022</v>
      </c>
    </row>
    <row r="449" spans="1:16" x14ac:dyDescent="0.3">
      <c r="A449" s="1">
        <v>44872</v>
      </c>
      <c r="B449" t="s">
        <v>93</v>
      </c>
      <c r="C449">
        <v>13</v>
      </c>
      <c r="D449" t="s">
        <v>112</v>
      </c>
      <c r="E449" t="s">
        <v>111</v>
      </c>
      <c r="F449">
        <v>0</v>
      </c>
      <c r="G449" t="str">
        <f>VLOOKUP(InputData[[#This Row],[PRODUCT ID]],MasterData[],2,0)</f>
        <v>Product40</v>
      </c>
      <c r="H449" t="str">
        <f>VLOOKUP(InputData[[#This Row],[PRODUCT ID]],MasterData[],3,0)</f>
        <v>Category05</v>
      </c>
      <c r="I449" t="str">
        <f>VLOOKUP(InputData[[#This Row],[PRODUCT ID]],MasterData[],4,0)</f>
        <v>Kg</v>
      </c>
      <c r="J449" s="2">
        <f>VLOOKUP(InputData[[#This Row],[PRODUCT ID]],MasterData[],5,0)</f>
        <v>90</v>
      </c>
      <c r="K449" s="2">
        <f>VLOOKUP(InputData[[#This Row],[PRODUCT ID]],MasterData[],6,0)</f>
        <v>115.2</v>
      </c>
      <c r="L449" s="2">
        <f>InputData[[#This Row],[BUYING PRIZE]]*InputData[[#This Row],[QUANTITY]]</f>
        <v>1170</v>
      </c>
      <c r="M449" s="2">
        <f>InputData[[#This Row],[SELLING PRICE]]*InputData[[#This Row],[QUANTITY]]*(1-InputData[[#This Row],[DISCOUNT %]])</f>
        <v>1497.6000000000001</v>
      </c>
      <c r="N449">
        <f>DAY(InputData[[#This Row],[DATE]])</f>
        <v>7</v>
      </c>
      <c r="O449" t="str">
        <f>TEXT(InputData[[#This Row],[DATE]],"mmm")</f>
        <v>Nov</v>
      </c>
      <c r="P449">
        <f>YEAR(InputData[[#This Row],[DATE]])</f>
        <v>2022</v>
      </c>
    </row>
    <row r="450" spans="1:16" x14ac:dyDescent="0.3">
      <c r="A450" s="1">
        <v>44874</v>
      </c>
      <c r="B450" t="s">
        <v>66</v>
      </c>
      <c r="C450">
        <v>8</v>
      </c>
      <c r="D450" t="s">
        <v>112</v>
      </c>
      <c r="E450" t="s">
        <v>111</v>
      </c>
      <c r="F450">
        <v>0</v>
      </c>
      <c r="G450" t="str">
        <f>VLOOKUP(InputData[[#This Row],[PRODUCT ID]],MasterData[],2,0)</f>
        <v>Product27</v>
      </c>
      <c r="H450" t="str">
        <f>VLOOKUP(InputData[[#This Row],[PRODUCT ID]],MasterData[],3,0)</f>
        <v>Category04</v>
      </c>
      <c r="I450" t="str">
        <f>VLOOKUP(InputData[[#This Row],[PRODUCT ID]],MasterData[],4,0)</f>
        <v>Lt</v>
      </c>
      <c r="J450" s="2">
        <f>VLOOKUP(InputData[[#This Row],[PRODUCT ID]],MasterData[],5,0)</f>
        <v>48</v>
      </c>
      <c r="K450" s="2">
        <f>VLOOKUP(InputData[[#This Row],[PRODUCT ID]],MasterData[],6,0)</f>
        <v>57.120000000000005</v>
      </c>
      <c r="L450" s="2">
        <f>InputData[[#This Row],[BUYING PRIZE]]*InputData[[#This Row],[QUANTITY]]</f>
        <v>384</v>
      </c>
      <c r="M450" s="2">
        <f>InputData[[#This Row],[SELLING PRICE]]*InputData[[#This Row],[QUANTITY]]*(1-InputData[[#This Row],[DISCOUNT %]])</f>
        <v>456.96000000000004</v>
      </c>
      <c r="N450">
        <f>DAY(InputData[[#This Row],[DATE]])</f>
        <v>9</v>
      </c>
      <c r="O450" t="str">
        <f>TEXT(InputData[[#This Row],[DATE]],"mmm")</f>
        <v>Nov</v>
      </c>
      <c r="P450">
        <f>YEAR(InputData[[#This Row],[DATE]])</f>
        <v>2022</v>
      </c>
    </row>
    <row r="451" spans="1:16" x14ac:dyDescent="0.3">
      <c r="A451" s="1">
        <v>44906</v>
      </c>
      <c r="B451" t="s">
        <v>38</v>
      </c>
      <c r="C451">
        <v>10</v>
      </c>
      <c r="D451" t="s">
        <v>112</v>
      </c>
      <c r="E451" t="s">
        <v>111</v>
      </c>
      <c r="F451">
        <v>0</v>
      </c>
      <c r="G451" t="str">
        <f>VLOOKUP(InputData[[#This Row],[PRODUCT ID]],MasterData[],2,0)</f>
        <v>Product14</v>
      </c>
      <c r="H451" t="str">
        <f>VLOOKUP(InputData[[#This Row],[PRODUCT ID]],MasterData[],3,0)</f>
        <v>Category02</v>
      </c>
      <c r="I451" t="str">
        <f>VLOOKUP(InputData[[#This Row],[PRODUCT ID]],MasterData[],4,0)</f>
        <v>Kg</v>
      </c>
      <c r="J451" s="2">
        <f>VLOOKUP(InputData[[#This Row],[PRODUCT ID]],MasterData[],5,0)</f>
        <v>112</v>
      </c>
      <c r="K451" s="2">
        <f>VLOOKUP(InputData[[#This Row],[PRODUCT ID]],MasterData[],6,0)</f>
        <v>146.72</v>
      </c>
      <c r="L451" s="2">
        <f>InputData[[#This Row],[BUYING PRIZE]]*InputData[[#This Row],[QUANTITY]]</f>
        <v>1120</v>
      </c>
      <c r="M451" s="2">
        <f>InputData[[#This Row],[SELLING PRICE]]*InputData[[#This Row],[QUANTITY]]*(1-InputData[[#This Row],[DISCOUNT %]])</f>
        <v>1467.2</v>
      </c>
      <c r="N451">
        <f>DAY(InputData[[#This Row],[DATE]])</f>
        <v>11</v>
      </c>
      <c r="O451" t="str">
        <f>TEXT(InputData[[#This Row],[DATE]],"mmm")</f>
        <v>Dec</v>
      </c>
      <c r="P451">
        <f>YEAR(InputData[[#This Row],[DATE]])</f>
        <v>2022</v>
      </c>
    </row>
    <row r="452" spans="1:16" x14ac:dyDescent="0.3">
      <c r="A452" s="1">
        <v>44197</v>
      </c>
      <c r="B452" t="s">
        <v>59</v>
      </c>
      <c r="C452">
        <v>9</v>
      </c>
      <c r="D452" t="s">
        <v>113</v>
      </c>
      <c r="E452" t="s">
        <v>112</v>
      </c>
      <c r="F452">
        <v>0</v>
      </c>
      <c r="G452" t="str">
        <f>VLOOKUP(InputData[[#This Row],[PRODUCT ID]],MasterData[],2,0)</f>
        <v>Product24</v>
      </c>
      <c r="H452" t="str">
        <f>VLOOKUP(InputData[[#This Row],[PRODUCT ID]],MasterData[],3,0)</f>
        <v>Category03</v>
      </c>
      <c r="I452" t="str">
        <f>VLOOKUP(InputData[[#This Row],[PRODUCT ID]],MasterData[],4,0)</f>
        <v>Ft</v>
      </c>
      <c r="J452" s="2">
        <f>VLOOKUP(InputData[[#This Row],[PRODUCT ID]],MasterData[],5,0)</f>
        <v>144</v>
      </c>
      <c r="K452" s="2">
        <f>VLOOKUP(InputData[[#This Row],[PRODUCT ID]],MasterData[],6,0)</f>
        <v>156.96</v>
      </c>
      <c r="L452" s="2">
        <f>InputData[[#This Row],[BUYING PRIZE]]*InputData[[#This Row],[QUANTITY]]</f>
        <v>1296</v>
      </c>
      <c r="M452" s="2">
        <f>InputData[[#This Row],[SELLING PRICE]]*InputData[[#This Row],[QUANTITY]]*(1-InputData[[#This Row],[DISCOUNT %]])</f>
        <v>1412.64</v>
      </c>
      <c r="N452">
        <f>DAY(InputData[[#This Row],[DATE]])</f>
        <v>1</v>
      </c>
      <c r="O452" t="str">
        <f>TEXT(InputData[[#This Row],[DATE]],"mmm")</f>
        <v>Jan</v>
      </c>
      <c r="P452">
        <f>YEAR(InputData[[#This Row],[DATE]])</f>
        <v>2021</v>
      </c>
    </row>
    <row r="453" spans="1:16" x14ac:dyDescent="0.3">
      <c r="A453" s="1">
        <v>44207</v>
      </c>
      <c r="B453" t="s">
        <v>38</v>
      </c>
      <c r="C453">
        <v>4</v>
      </c>
      <c r="D453" t="s">
        <v>113</v>
      </c>
      <c r="E453" t="s">
        <v>112</v>
      </c>
      <c r="F453">
        <v>0</v>
      </c>
      <c r="G453" t="str">
        <f>VLOOKUP(InputData[[#This Row],[PRODUCT ID]],MasterData[],2,0)</f>
        <v>Product14</v>
      </c>
      <c r="H453" t="str">
        <f>VLOOKUP(InputData[[#This Row],[PRODUCT ID]],MasterData[],3,0)</f>
        <v>Category02</v>
      </c>
      <c r="I453" t="str">
        <f>VLOOKUP(InputData[[#This Row],[PRODUCT ID]],MasterData[],4,0)</f>
        <v>Kg</v>
      </c>
      <c r="J453" s="2">
        <f>VLOOKUP(InputData[[#This Row],[PRODUCT ID]],MasterData[],5,0)</f>
        <v>112</v>
      </c>
      <c r="K453" s="2">
        <f>VLOOKUP(InputData[[#This Row],[PRODUCT ID]],MasterData[],6,0)</f>
        <v>146.72</v>
      </c>
      <c r="L453" s="2">
        <f>InputData[[#This Row],[BUYING PRIZE]]*InputData[[#This Row],[QUANTITY]]</f>
        <v>448</v>
      </c>
      <c r="M453" s="2">
        <f>InputData[[#This Row],[SELLING PRICE]]*InputData[[#This Row],[QUANTITY]]*(1-InputData[[#This Row],[DISCOUNT %]])</f>
        <v>586.88</v>
      </c>
      <c r="N453">
        <f>DAY(InputData[[#This Row],[DATE]])</f>
        <v>11</v>
      </c>
      <c r="O453" t="str">
        <f>TEXT(InputData[[#This Row],[DATE]],"mmm")</f>
        <v>Jan</v>
      </c>
      <c r="P453">
        <f>YEAR(InputData[[#This Row],[DATE]])</f>
        <v>2021</v>
      </c>
    </row>
    <row r="454" spans="1:16" x14ac:dyDescent="0.3">
      <c r="A454" s="1">
        <v>44217</v>
      </c>
      <c r="B454" t="s">
        <v>14</v>
      </c>
      <c r="C454">
        <v>15</v>
      </c>
      <c r="D454" t="s">
        <v>113</v>
      </c>
      <c r="E454" t="s">
        <v>111</v>
      </c>
      <c r="F454">
        <v>0</v>
      </c>
      <c r="G454" t="str">
        <f>VLOOKUP(InputData[[#This Row],[PRODUCT ID]],MasterData[],2,0)</f>
        <v>Product04</v>
      </c>
      <c r="H454" t="str">
        <f>VLOOKUP(InputData[[#This Row],[PRODUCT ID]],MasterData[],3,0)</f>
        <v>Category01</v>
      </c>
      <c r="I454" t="str">
        <f>VLOOKUP(InputData[[#This Row],[PRODUCT ID]],MasterData[],4,0)</f>
        <v>Lt</v>
      </c>
      <c r="J454" s="2">
        <f>VLOOKUP(InputData[[#This Row],[PRODUCT ID]],MasterData[],5,0)</f>
        <v>44</v>
      </c>
      <c r="K454" s="2">
        <f>VLOOKUP(InputData[[#This Row],[PRODUCT ID]],MasterData[],6,0)</f>
        <v>48.84</v>
      </c>
      <c r="L454" s="2">
        <f>InputData[[#This Row],[BUYING PRIZE]]*InputData[[#This Row],[QUANTITY]]</f>
        <v>660</v>
      </c>
      <c r="M454" s="2">
        <f>InputData[[#This Row],[SELLING PRICE]]*InputData[[#This Row],[QUANTITY]]*(1-InputData[[#This Row],[DISCOUNT %]])</f>
        <v>732.6</v>
      </c>
      <c r="N454">
        <f>DAY(InputData[[#This Row],[DATE]])</f>
        <v>21</v>
      </c>
      <c r="O454" t="str">
        <f>TEXT(InputData[[#This Row],[DATE]],"mmm")</f>
        <v>Jan</v>
      </c>
      <c r="P454">
        <f>YEAR(InputData[[#This Row],[DATE]])</f>
        <v>2021</v>
      </c>
    </row>
    <row r="455" spans="1:16" x14ac:dyDescent="0.3">
      <c r="A455" s="1">
        <v>44222</v>
      </c>
      <c r="B455" t="s">
        <v>101</v>
      </c>
      <c r="C455">
        <v>9</v>
      </c>
      <c r="D455" t="s">
        <v>113</v>
      </c>
      <c r="E455" t="s">
        <v>111</v>
      </c>
      <c r="F455">
        <v>0</v>
      </c>
      <c r="G455" t="str">
        <f>VLOOKUP(InputData[[#This Row],[PRODUCT ID]],MasterData[],2,0)</f>
        <v>Product44</v>
      </c>
      <c r="H455" t="str">
        <f>VLOOKUP(InputData[[#This Row],[PRODUCT ID]],MasterData[],3,0)</f>
        <v>Category05</v>
      </c>
      <c r="I455" t="str">
        <f>VLOOKUP(InputData[[#This Row],[PRODUCT ID]],MasterData[],4,0)</f>
        <v>Kg</v>
      </c>
      <c r="J455" s="2">
        <f>VLOOKUP(InputData[[#This Row],[PRODUCT ID]],MasterData[],5,0)</f>
        <v>76</v>
      </c>
      <c r="K455" s="2">
        <f>VLOOKUP(InputData[[#This Row],[PRODUCT ID]],MasterData[],6,0)</f>
        <v>82.08</v>
      </c>
      <c r="L455" s="2">
        <f>InputData[[#This Row],[BUYING PRIZE]]*InputData[[#This Row],[QUANTITY]]</f>
        <v>684</v>
      </c>
      <c r="M455" s="2">
        <f>InputData[[#This Row],[SELLING PRICE]]*InputData[[#This Row],[QUANTITY]]*(1-InputData[[#This Row],[DISCOUNT %]])</f>
        <v>738.72</v>
      </c>
      <c r="N455">
        <f>DAY(InputData[[#This Row],[DATE]])</f>
        <v>26</v>
      </c>
      <c r="O455" t="str">
        <f>TEXT(InputData[[#This Row],[DATE]],"mmm")</f>
        <v>Jan</v>
      </c>
      <c r="P455">
        <f>YEAR(InputData[[#This Row],[DATE]])</f>
        <v>2021</v>
      </c>
    </row>
    <row r="456" spans="1:16" x14ac:dyDescent="0.3">
      <c r="A456" s="1">
        <v>44223</v>
      </c>
      <c r="B456" t="s">
        <v>93</v>
      </c>
      <c r="C456">
        <v>7</v>
      </c>
      <c r="D456" t="s">
        <v>113</v>
      </c>
      <c r="E456" t="s">
        <v>112</v>
      </c>
      <c r="F456">
        <v>0</v>
      </c>
      <c r="G456" t="str">
        <f>VLOOKUP(InputData[[#This Row],[PRODUCT ID]],MasterData[],2,0)</f>
        <v>Product40</v>
      </c>
      <c r="H456" t="str">
        <f>VLOOKUP(InputData[[#This Row],[PRODUCT ID]],MasterData[],3,0)</f>
        <v>Category05</v>
      </c>
      <c r="I456" t="str">
        <f>VLOOKUP(InputData[[#This Row],[PRODUCT ID]],MasterData[],4,0)</f>
        <v>Kg</v>
      </c>
      <c r="J456" s="2">
        <f>VLOOKUP(InputData[[#This Row],[PRODUCT ID]],MasterData[],5,0)</f>
        <v>90</v>
      </c>
      <c r="K456" s="2">
        <f>VLOOKUP(InputData[[#This Row],[PRODUCT ID]],MasterData[],6,0)</f>
        <v>115.2</v>
      </c>
      <c r="L456" s="2">
        <f>InputData[[#This Row],[BUYING PRIZE]]*InputData[[#This Row],[QUANTITY]]</f>
        <v>630</v>
      </c>
      <c r="M456" s="2">
        <f>InputData[[#This Row],[SELLING PRICE]]*InputData[[#This Row],[QUANTITY]]*(1-InputData[[#This Row],[DISCOUNT %]])</f>
        <v>806.4</v>
      </c>
      <c r="N456">
        <f>DAY(InputData[[#This Row],[DATE]])</f>
        <v>27</v>
      </c>
      <c r="O456" t="str">
        <f>TEXT(InputData[[#This Row],[DATE]],"mmm")</f>
        <v>Jan</v>
      </c>
      <c r="P456">
        <f>YEAR(InputData[[#This Row],[DATE]])</f>
        <v>2021</v>
      </c>
    </row>
    <row r="457" spans="1:16" x14ac:dyDescent="0.3">
      <c r="A457" s="1">
        <v>44223</v>
      </c>
      <c r="B457" t="s">
        <v>76</v>
      </c>
      <c r="C457">
        <v>3</v>
      </c>
      <c r="D457" t="s">
        <v>113</v>
      </c>
      <c r="E457" t="s">
        <v>112</v>
      </c>
      <c r="F457">
        <v>0</v>
      </c>
      <c r="G457" t="str">
        <f>VLOOKUP(InputData[[#This Row],[PRODUCT ID]],MasterData[],2,0)</f>
        <v>Product32</v>
      </c>
      <c r="H457" t="str">
        <f>VLOOKUP(InputData[[#This Row],[PRODUCT ID]],MasterData[],3,0)</f>
        <v>Category04</v>
      </c>
      <c r="I457" t="str">
        <f>VLOOKUP(InputData[[#This Row],[PRODUCT ID]],MasterData[],4,0)</f>
        <v>Kg</v>
      </c>
      <c r="J457" s="2">
        <f>VLOOKUP(InputData[[#This Row],[PRODUCT ID]],MasterData[],5,0)</f>
        <v>89</v>
      </c>
      <c r="K457" s="2">
        <f>VLOOKUP(InputData[[#This Row],[PRODUCT ID]],MasterData[],6,0)</f>
        <v>117.48</v>
      </c>
      <c r="L457" s="2">
        <f>InputData[[#This Row],[BUYING PRIZE]]*InputData[[#This Row],[QUANTITY]]</f>
        <v>267</v>
      </c>
      <c r="M457" s="2">
        <f>InputData[[#This Row],[SELLING PRICE]]*InputData[[#This Row],[QUANTITY]]*(1-InputData[[#This Row],[DISCOUNT %]])</f>
        <v>352.44</v>
      </c>
      <c r="N457">
        <f>DAY(InputData[[#This Row],[DATE]])</f>
        <v>27</v>
      </c>
      <c r="O457" t="str">
        <f>TEXT(InputData[[#This Row],[DATE]],"mmm")</f>
        <v>Jan</v>
      </c>
      <c r="P457">
        <f>YEAR(InputData[[#This Row],[DATE]])</f>
        <v>2021</v>
      </c>
    </row>
    <row r="458" spans="1:16" x14ac:dyDescent="0.3">
      <c r="A458" s="1">
        <v>44230</v>
      </c>
      <c r="B458" t="s">
        <v>55</v>
      </c>
      <c r="C458">
        <v>2</v>
      </c>
      <c r="D458" t="s">
        <v>113</v>
      </c>
      <c r="E458" t="s">
        <v>111</v>
      </c>
      <c r="F458">
        <v>0</v>
      </c>
      <c r="G458" t="str">
        <f>VLOOKUP(InputData[[#This Row],[PRODUCT ID]],MasterData[],2,0)</f>
        <v>Product22</v>
      </c>
      <c r="H458" t="str">
        <f>VLOOKUP(InputData[[#This Row],[PRODUCT ID]],MasterData[],3,0)</f>
        <v>Category03</v>
      </c>
      <c r="I458" t="str">
        <f>VLOOKUP(InputData[[#This Row],[PRODUCT ID]],MasterData[],4,0)</f>
        <v>Ft</v>
      </c>
      <c r="J458" s="2">
        <f>VLOOKUP(InputData[[#This Row],[PRODUCT ID]],MasterData[],5,0)</f>
        <v>121</v>
      </c>
      <c r="K458" s="2">
        <f>VLOOKUP(InputData[[#This Row],[PRODUCT ID]],MasterData[],6,0)</f>
        <v>141.57</v>
      </c>
      <c r="L458" s="2">
        <f>InputData[[#This Row],[BUYING PRIZE]]*InputData[[#This Row],[QUANTITY]]</f>
        <v>242</v>
      </c>
      <c r="M458" s="2">
        <f>InputData[[#This Row],[SELLING PRICE]]*InputData[[#This Row],[QUANTITY]]*(1-InputData[[#This Row],[DISCOUNT %]])</f>
        <v>283.14</v>
      </c>
      <c r="N458">
        <f>DAY(InputData[[#This Row],[DATE]])</f>
        <v>3</v>
      </c>
      <c r="O458" t="str">
        <f>TEXT(InputData[[#This Row],[DATE]],"mmm")</f>
        <v>Feb</v>
      </c>
      <c r="P458">
        <f>YEAR(InputData[[#This Row],[DATE]])</f>
        <v>2021</v>
      </c>
    </row>
    <row r="459" spans="1:16" x14ac:dyDescent="0.3">
      <c r="A459" s="1">
        <v>44252</v>
      </c>
      <c r="B459" t="s">
        <v>10</v>
      </c>
      <c r="C459">
        <v>4</v>
      </c>
      <c r="D459" t="s">
        <v>113</v>
      </c>
      <c r="E459" t="s">
        <v>112</v>
      </c>
      <c r="F459">
        <v>0</v>
      </c>
      <c r="G459" t="str">
        <f>VLOOKUP(InputData[[#This Row],[PRODUCT ID]],MasterData[],2,0)</f>
        <v>Product02</v>
      </c>
      <c r="H459" t="str">
        <f>VLOOKUP(InputData[[#This Row],[PRODUCT ID]],MasterData[],3,0)</f>
        <v>Category01</v>
      </c>
      <c r="I459" t="str">
        <f>VLOOKUP(InputData[[#This Row],[PRODUCT ID]],MasterData[],4,0)</f>
        <v>Kg</v>
      </c>
      <c r="J459" s="2">
        <f>VLOOKUP(InputData[[#This Row],[PRODUCT ID]],MasterData[],5,0)</f>
        <v>105</v>
      </c>
      <c r="K459" s="2">
        <f>VLOOKUP(InputData[[#This Row],[PRODUCT ID]],MasterData[],6,0)</f>
        <v>142.80000000000001</v>
      </c>
      <c r="L459" s="2">
        <f>InputData[[#This Row],[BUYING PRIZE]]*InputData[[#This Row],[QUANTITY]]</f>
        <v>420</v>
      </c>
      <c r="M459" s="2">
        <f>InputData[[#This Row],[SELLING PRICE]]*InputData[[#This Row],[QUANTITY]]*(1-InputData[[#This Row],[DISCOUNT %]])</f>
        <v>571.20000000000005</v>
      </c>
      <c r="N459">
        <f>DAY(InputData[[#This Row],[DATE]])</f>
        <v>25</v>
      </c>
      <c r="O459" t="str">
        <f>TEXT(InputData[[#This Row],[DATE]],"mmm")</f>
        <v>Feb</v>
      </c>
      <c r="P459">
        <f>YEAR(InputData[[#This Row],[DATE]])</f>
        <v>2021</v>
      </c>
    </row>
    <row r="460" spans="1:16" x14ac:dyDescent="0.3">
      <c r="A460" s="1">
        <v>44254</v>
      </c>
      <c r="B460" t="s">
        <v>46</v>
      </c>
      <c r="C460">
        <v>11</v>
      </c>
      <c r="D460" t="s">
        <v>113</v>
      </c>
      <c r="E460" t="s">
        <v>112</v>
      </c>
      <c r="F460">
        <v>0</v>
      </c>
      <c r="G460" t="str">
        <f>VLOOKUP(InputData[[#This Row],[PRODUCT ID]],MasterData[],2,0)</f>
        <v>Product18</v>
      </c>
      <c r="H460" t="str">
        <f>VLOOKUP(InputData[[#This Row],[PRODUCT ID]],MasterData[],3,0)</f>
        <v>Category02</v>
      </c>
      <c r="I460" t="str">
        <f>VLOOKUP(InputData[[#This Row],[PRODUCT ID]],MasterData[],4,0)</f>
        <v>No.</v>
      </c>
      <c r="J460" s="2">
        <f>VLOOKUP(InputData[[#This Row],[PRODUCT ID]],MasterData[],5,0)</f>
        <v>37</v>
      </c>
      <c r="K460" s="2">
        <f>VLOOKUP(InputData[[#This Row],[PRODUCT ID]],MasterData[],6,0)</f>
        <v>49.21</v>
      </c>
      <c r="L460" s="2">
        <f>InputData[[#This Row],[BUYING PRIZE]]*InputData[[#This Row],[QUANTITY]]</f>
        <v>407</v>
      </c>
      <c r="M460" s="2">
        <f>InputData[[#This Row],[SELLING PRICE]]*InputData[[#This Row],[QUANTITY]]*(1-InputData[[#This Row],[DISCOUNT %]])</f>
        <v>541.31000000000006</v>
      </c>
      <c r="N460">
        <f>DAY(InputData[[#This Row],[DATE]])</f>
        <v>27</v>
      </c>
      <c r="O460" t="str">
        <f>TEXT(InputData[[#This Row],[DATE]],"mmm")</f>
        <v>Feb</v>
      </c>
      <c r="P460">
        <f>YEAR(InputData[[#This Row],[DATE]])</f>
        <v>2021</v>
      </c>
    </row>
    <row r="461" spans="1:16" x14ac:dyDescent="0.3">
      <c r="A461" s="1">
        <v>44264</v>
      </c>
      <c r="B461" t="s">
        <v>70</v>
      </c>
      <c r="C461">
        <v>6</v>
      </c>
      <c r="D461" t="s">
        <v>113</v>
      </c>
      <c r="E461" t="s">
        <v>112</v>
      </c>
      <c r="F461">
        <v>0</v>
      </c>
      <c r="G461" t="str">
        <f>VLOOKUP(InputData[[#This Row],[PRODUCT ID]],MasterData[],2,0)</f>
        <v>Product29</v>
      </c>
      <c r="H461" t="str">
        <f>VLOOKUP(InputData[[#This Row],[PRODUCT ID]],MasterData[],3,0)</f>
        <v>Category04</v>
      </c>
      <c r="I461" t="str">
        <f>VLOOKUP(InputData[[#This Row],[PRODUCT ID]],MasterData[],4,0)</f>
        <v>Lt</v>
      </c>
      <c r="J461" s="2">
        <f>VLOOKUP(InputData[[#This Row],[PRODUCT ID]],MasterData[],5,0)</f>
        <v>47</v>
      </c>
      <c r="K461" s="2">
        <f>VLOOKUP(InputData[[#This Row],[PRODUCT ID]],MasterData[],6,0)</f>
        <v>53.11</v>
      </c>
      <c r="L461" s="2">
        <f>InputData[[#This Row],[BUYING PRIZE]]*InputData[[#This Row],[QUANTITY]]</f>
        <v>282</v>
      </c>
      <c r="M461" s="2">
        <f>InputData[[#This Row],[SELLING PRICE]]*InputData[[#This Row],[QUANTITY]]*(1-InputData[[#This Row],[DISCOUNT %]])</f>
        <v>318.65999999999997</v>
      </c>
      <c r="N461">
        <f>DAY(InputData[[#This Row],[DATE]])</f>
        <v>9</v>
      </c>
      <c r="O461" t="str">
        <f>TEXT(InputData[[#This Row],[DATE]],"mmm")</f>
        <v>Mar</v>
      </c>
      <c r="P461">
        <f>YEAR(InputData[[#This Row],[DATE]])</f>
        <v>2021</v>
      </c>
    </row>
    <row r="462" spans="1:16" x14ac:dyDescent="0.3">
      <c r="A462" s="1">
        <v>44268</v>
      </c>
      <c r="B462" t="s">
        <v>68</v>
      </c>
      <c r="C462">
        <v>10</v>
      </c>
      <c r="D462" t="s">
        <v>113</v>
      </c>
      <c r="E462" t="s">
        <v>111</v>
      </c>
      <c r="F462">
        <v>0</v>
      </c>
      <c r="G462" t="str">
        <f>VLOOKUP(InputData[[#This Row],[PRODUCT ID]],MasterData[],2,0)</f>
        <v>Product28</v>
      </c>
      <c r="H462" t="str">
        <f>VLOOKUP(InputData[[#This Row],[PRODUCT ID]],MasterData[],3,0)</f>
        <v>Category04</v>
      </c>
      <c r="I462" t="str">
        <f>VLOOKUP(InputData[[#This Row],[PRODUCT ID]],MasterData[],4,0)</f>
        <v>No.</v>
      </c>
      <c r="J462" s="2">
        <f>VLOOKUP(InputData[[#This Row],[PRODUCT ID]],MasterData[],5,0)</f>
        <v>37</v>
      </c>
      <c r="K462" s="2">
        <f>VLOOKUP(InputData[[#This Row],[PRODUCT ID]],MasterData[],6,0)</f>
        <v>41.81</v>
      </c>
      <c r="L462" s="2">
        <f>InputData[[#This Row],[BUYING PRIZE]]*InputData[[#This Row],[QUANTITY]]</f>
        <v>370</v>
      </c>
      <c r="M462" s="2">
        <f>InputData[[#This Row],[SELLING PRICE]]*InputData[[#This Row],[QUANTITY]]*(1-InputData[[#This Row],[DISCOUNT %]])</f>
        <v>418.1</v>
      </c>
      <c r="N462">
        <f>DAY(InputData[[#This Row],[DATE]])</f>
        <v>13</v>
      </c>
      <c r="O462" t="str">
        <f>TEXT(InputData[[#This Row],[DATE]],"mmm")</f>
        <v>Mar</v>
      </c>
      <c r="P462">
        <f>YEAR(InputData[[#This Row],[DATE]])</f>
        <v>2021</v>
      </c>
    </row>
    <row r="463" spans="1:16" x14ac:dyDescent="0.3">
      <c r="A463" s="1">
        <v>44273</v>
      </c>
      <c r="B463" t="s">
        <v>97</v>
      </c>
      <c r="C463">
        <v>8</v>
      </c>
      <c r="D463" t="s">
        <v>113</v>
      </c>
      <c r="E463" t="s">
        <v>111</v>
      </c>
      <c r="F463">
        <v>0</v>
      </c>
      <c r="G463" t="str">
        <f>VLOOKUP(InputData[[#This Row],[PRODUCT ID]],MasterData[],2,0)</f>
        <v>Product42</v>
      </c>
      <c r="H463" t="str">
        <f>VLOOKUP(InputData[[#This Row],[PRODUCT ID]],MasterData[],3,0)</f>
        <v>Category05</v>
      </c>
      <c r="I463" t="str">
        <f>VLOOKUP(InputData[[#This Row],[PRODUCT ID]],MasterData[],4,0)</f>
        <v>Ft</v>
      </c>
      <c r="J463" s="2">
        <f>VLOOKUP(InputData[[#This Row],[PRODUCT ID]],MasterData[],5,0)</f>
        <v>120</v>
      </c>
      <c r="K463" s="2">
        <f>VLOOKUP(InputData[[#This Row],[PRODUCT ID]],MasterData[],6,0)</f>
        <v>162</v>
      </c>
      <c r="L463" s="2">
        <f>InputData[[#This Row],[BUYING PRIZE]]*InputData[[#This Row],[QUANTITY]]</f>
        <v>960</v>
      </c>
      <c r="M463" s="2">
        <f>InputData[[#This Row],[SELLING PRICE]]*InputData[[#This Row],[QUANTITY]]*(1-InputData[[#This Row],[DISCOUNT %]])</f>
        <v>1296</v>
      </c>
      <c r="N463">
        <f>DAY(InputData[[#This Row],[DATE]])</f>
        <v>18</v>
      </c>
      <c r="O463" t="str">
        <f>TEXT(InputData[[#This Row],[DATE]],"mmm")</f>
        <v>Mar</v>
      </c>
      <c r="P463">
        <f>YEAR(InputData[[#This Row],[DATE]])</f>
        <v>2021</v>
      </c>
    </row>
    <row r="464" spans="1:16" x14ac:dyDescent="0.3">
      <c r="A464" s="1">
        <v>44304</v>
      </c>
      <c r="B464" t="s">
        <v>89</v>
      </c>
      <c r="C464">
        <v>9</v>
      </c>
      <c r="D464" t="s">
        <v>113</v>
      </c>
      <c r="E464" t="s">
        <v>112</v>
      </c>
      <c r="F464">
        <v>0</v>
      </c>
      <c r="G464" t="str">
        <f>VLOOKUP(InputData[[#This Row],[PRODUCT ID]],MasterData[],2,0)</f>
        <v>Product38</v>
      </c>
      <c r="H464" t="str">
        <f>VLOOKUP(InputData[[#This Row],[PRODUCT ID]],MasterData[],3,0)</f>
        <v>Category05</v>
      </c>
      <c r="I464" t="str">
        <f>VLOOKUP(InputData[[#This Row],[PRODUCT ID]],MasterData[],4,0)</f>
        <v>Kg</v>
      </c>
      <c r="J464" s="2">
        <f>VLOOKUP(InputData[[#This Row],[PRODUCT ID]],MasterData[],5,0)</f>
        <v>72</v>
      </c>
      <c r="K464" s="2">
        <f>VLOOKUP(InputData[[#This Row],[PRODUCT ID]],MasterData[],6,0)</f>
        <v>79.92</v>
      </c>
      <c r="L464" s="2">
        <f>InputData[[#This Row],[BUYING PRIZE]]*InputData[[#This Row],[QUANTITY]]</f>
        <v>648</v>
      </c>
      <c r="M464" s="2">
        <f>InputData[[#This Row],[SELLING PRICE]]*InputData[[#This Row],[QUANTITY]]*(1-InputData[[#This Row],[DISCOUNT %]])</f>
        <v>719.28</v>
      </c>
      <c r="N464">
        <f>DAY(InputData[[#This Row],[DATE]])</f>
        <v>18</v>
      </c>
      <c r="O464" t="str">
        <f>TEXT(InputData[[#This Row],[DATE]],"mmm")</f>
        <v>Apr</v>
      </c>
      <c r="P464">
        <f>YEAR(InputData[[#This Row],[DATE]])</f>
        <v>2021</v>
      </c>
    </row>
    <row r="465" spans="1:16" x14ac:dyDescent="0.3">
      <c r="A465" s="1">
        <v>44351</v>
      </c>
      <c r="B465" t="s">
        <v>50</v>
      </c>
      <c r="C465">
        <v>8</v>
      </c>
      <c r="D465" t="s">
        <v>113</v>
      </c>
      <c r="E465" t="s">
        <v>112</v>
      </c>
      <c r="F465">
        <v>0</v>
      </c>
      <c r="G465" t="str">
        <f>VLOOKUP(InputData[[#This Row],[PRODUCT ID]],MasterData[],2,0)</f>
        <v>Product20</v>
      </c>
      <c r="H465" t="str">
        <f>VLOOKUP(InputData[[#This Row],[PRODUCT ID]],MasterData[],3,0)</f>
        <v>Category03</v>
      </c>
      <c r="I465" t="str">
        <f>VLOOKUP(InputData[[#This Row],[PRODUCT ID]],MasterData[],4,0)</f>
        <v>Lt</v>
      </c>
      <c r="J465" s="2">
        <f>VLOOKUP(InputData[[#This Row],[PRODUCT ID]],MasterData[],5,0)</f>
        <v>61</v>
      </c>
      <c r="K465" s="2">
        <f>VLOOKUP(InputData[[#This Row],[PRODUCT ID]],MasterData[],6,0)</f>
        <v>76.25</v>
      </c>
      <c r="L465" s="2">
        <f>InputData[[#This Row],[BUYING PRIZE]]*InputData[[#This Row],[QUANTITY]]</f>
        <v>488</v>
      </c>
      <c r="M465" s="2">
        <f>InputData[[#This Row],[SELLING PRICE]]*InputData[[#This Row],[QUANTITY]]*(1-InputData[[#This Row],[DISCOUNT %]])</f>
        <v>610</v>
      </c>
      <c r="N465">
        <f>DAY(InputData[[#This Row],[DATE]])</f>
        <v>4</v>
      </c>
      <c r="O465" t="str">
        <f>TEXT(InputData[[#This Row],[DATE]],"mmm")</f>
        <v>Jun</v>
      </c>
      <c r="P465">
        <f>YEAR(InputData[[#This Row],[DATE]])</f>
        <v>2021</v>
      </c>
    </row>
    <row r="466" spans="1:16" x14ac:dyDescent="0.3">
      <c r="A466" s="1">
        <v>44352</v>
      </c>
      <c r="B466" t="s">
        <v>55</v>
      </c>
      <c r="C466">
        <v>15</v>
      </c>
      <c r="D466" t="s">
        <v>113</v>
      </c>
      <c r="E466" t="s">
        <v>112</v>
      </c>
      <c r="F466">
        <v>0</v>
      </c>
      <c r="G466" t="str">
        <f>VLOOKUP(InputData[[#This Row],[PRODUCT ID]],MasterData[],2,0)</f>
        <v>Product22</v>
      </c>
      <c r="H466" t="str">
        <f>VLOOKUP(InputData[[#This Row],[PRODUCT ID]],MasterData[],3,0)</f>
        <v>Category03</v>
      </c>
      <c r="I466" t="str">
        <f>VLOOKUP(InputData[[#This Row],[PRODUCT ID]],MasterData[],4,0)</f>
        <v>Ft</v>
      </c>
      <c r="J466" s="2">
        <f>VLOOKUP(InputData[[#This Row],[PRODUCT ID]],MasterData[],5,0)</f>
        <v>121</v>
      </c>
      <c r="K466" s="2">
        <f>VLOOKUP(InputData[[#This Row],[PRODUCT ID]],MasterData[],6,0)</f>
        <v>141.57</v>
      </c>
      <c r="L466" s="2">
        <f>InputData[[#This Row],[BUYING PRIZE]]*InputData[[#This Row],[QUANTITY]]</f>
        <v>1815</v>
      </c>
      <c r="M466" s="2">
        <f>InputData[[#This Row],[SELLING PRICE]]*InputData[[#This Row],[QUANTITY]]*(1-InputData[[#This Row],[DISCOUNT %]])</f>
        <v>2123.5499999999997</v>
      </c>
      <c r="N466">
        <f>DAY(InputData[[#This Row],[DATE]])</f>
        <v>5</v>
      </c>
      <c r="O466" t="str">
        <f>TEXT(InputData[[#This Row],[DATE]],"mmm")</f>
        <v>Jun</v>
      </c>
      <c r="P466">
        <f>YEAR(InputData[[#This Row],[DATE]])</f>
        <v>2021</v>
      </c>
    </row>
    <row r="467" spans="1:16" x14ac:dyDescent="0.3">
      <c r="A467" s="1">
        <v>44355</v>
      </c>
      <c r="B467" t="s">
        <v>14</v>
      </c>
      <c r="C467">
        <v>11</v>
      </c>
      <c r="D467" t="s">
        <v>113</v>
      </c>
      <c r="E467" t="s">
        <v>111</v>
      </c>
      <c r="F467">
        <v>0</v>
      </c>
      <c r="G467" t="str">
        <f>VLOOKUP(InputData[[#This Row],[PRODUCT ID]],MasterData[],2,0)</f>
        <v>Product04</v>
      </c>
      <c r="H467" t="str">
        <f>VLOOKUP(InputData[[#This Row],[PRODUCT ID]],MasterData[],3,0)</f>
        <v>Category01</v>
      </c>
      <c r="I467" t="str">
        <f>VLOOKUP(InputData[[#This Row],[PRODUCT ID]],MasterData[],4,0)</f>
        <v>Lt</v>
      </c>
      <c r="J467" s="2">
        <f>VLOOKUP(InputData[[#This Row],[PRODUCT ID]],MasterData[],5,0)</f>
        <v>44</v>
      </c>
      <c r="K467" s="2">
        <f>VLOOKUP(InputData[[#This Row],[PRODUCT ID]],MasterData[],6,0)</f>
        <v>48.84</v>
      </c>
      <c r="L467" s="2">
        <f>InputData[[#This Row],[BUYING PRIZE]]*InputData[[#This Row],[QUANTITY]]</f>
        <v>484</v>
      </c>
      <c r="M467" s="2">
        <f>InputData[[#This Row],[SELLING PRICE]]*InputData[[#This Row],[QUANTITY]]*(1-InputData[[#This Row],[DISCOUNT %]])</f>
        <v>537.24</v>
      </c>
      <c r="N467">
        <f>DAY(InputData[[#This Row],[DATE]])</f>
        <v>8</v>
      </c>
      <c r="O467" t="str">
        <f>TEXT(InputData[[#This Row],[DATE]],"mmm")</f>
        <v>Jun</v>
      </c>
      <c r="P467">
        <f>YEAR(InputData[[#This Row],[DATE]])</f>
        <v>2021</v>
      </c>
    </row>
    <row r="468" spans="1:16" x14ac:dyDescent="0.3">
      <c r="A468" s="1">
        <v>44358</v>
      </c>
      <c r="B468" t="s">
        <v>76</v>
      </c>
      <c r="C468">
        <v>12</v>
      </c>
      <c r="D468" t="s">
        <v>113</v>
      </c>
      <c r="E468" t="s">
        <v>111</v>
      </c>
      <c r="F468">
        <v>0</v>
      </c>
      <c r="G468" t="str">
        <f>VLOOKUP(InputData[[#This Row],[PRODUCT ID]],MasterData[],2,0)</f>
        <v>Product32</v>
      </c>
      <c r="H468" t="str">
        <f>VLOOKUP(InputData[[#This Row],[PRODUCT ID]],MasterData[],3,0)</f>
        <v>Category04</v>
      </c>
      <c r="I468" t="str">
        <f>VLOOKUP(InputData[[#This Row],[PRODUCT ID]],MasterData[],4,0)</f>
        <v>Kg</v>
      </c>
      <c r="J468" s="2">
        <f>VLOOKUP(InputData[[#This Row],[PRODUCT ID]],MasterData[],5,0)</f>
        <v>89</v>
      </c>
      <c r="K468" s="2">
        <f>VLOOKUP(InputData[[#This Row],[PRODUCT ID]],MasterData[],6,0)</f>
        <v>117.48</v>
      </c>
      <c r="L468" s="2">
        <f>InputData[[#This Row],[BUYING PRIZE]]*InputData[[#This Row],[QUANTITY]]</f>
        <v>1068</v>
      </c>
      <c r="M468" s="2">
        <f>InputData[[#This Row],[SELLING PRICE]]*InputData[[#This Row],[QUANTITY]]*(1-InputData[[#This Row],[DISCOUNT %]])</f>
        <v>1409.76</v>
      </c>
      <c r="N468">
        <f>DAY(InputData[[#This Row],[DATE]])</f>
        <v>11</v>
      </c>
      <c r="O468" t="str">
        <f>TEXT(InputData[[#This Row],[DATE]],"mmm")</f>
        <v>Jun</v>
      </c>
      <c r="P468">
        <f>YEAR(InputData[[#This Row],[DATE]])</f>
        <v>2021</v>
      </c>
    </row>
    <row r="469" spans="1:16" x14ac:dyDescent="0.3">
      <c r="A469" s="1">
        <v>44363</v>
      </c>
      <c r="B469" t="s">
        <v>48</v>
      </c>
      <c r="C469">
        <v>5</v>
      </c>
      <c r="D469" t="s">
        <v>113</v>
      </c>
      <c r="E469" t="s">
        <v>111</v>
      </c>
      <c r="F469">
        <v>0</v>
      </c>
      <c r="G469" t="str">
        <f>VLOOKUP(InputData[[#This Row],[PRODUCT ID]],MasterData[],2,0)</f>
        <v>Product19</v>
      </c>
      <c r="H469" t="str">
        <f>VLOOKUP(InputData[[#This Row],[PRODUCT ID]],MasterData[],3,0)</f>
        <v>Category02</v>
      </c>
      <c r="I469" t="str">
        <f>VLOOKUP(InputData[[#This Row],[PRODUCT ID]],MasterData[],4,0)</f>
        <v>Ft</v>
      </c>
      <c r="J469" s="2">
        <f>VLOOKUP(InputData[[#This Row],[PRODUCT ID]],MasterData[],5,0)</f>
        <v>150</v>
      </c>
      <c r="K469" s="2">
        <f>VLOOKUP(InputData[[#This Row],[PRODUCT ID]],MasterData[],6,0)</f>
        <v>210</v>
      </c>
      <c r="L469" s="2">
        <f>InputData[[#This Row],[BUYING PRIZE]]*InputData[[#This Row],[QUANTITY]]</f>
        <v>750</v>
      </c>
      <c r="M469" s="2">
        <f>InputData[[#This Row],[SELLING PRICE]]*InputData[[#This Row],[QUANTITY]]*(1-InputData[[#This Row],[DISCOUNT %]])</f>
        <v>1050</v>
      </c>
      <c r="N469">
        <f>DAY(InputData[[#This Row],[DATE]])</f>
        <v>16</v>
      </c>
      <c r="O469" t="str">
        <f>TEXT(InputData[[#This Row],[DATE]],"mmm")</f>
        <v>Jun</v>
      </c>
      <c r="P469">
        <f>YEAR(InputData[[#This Row],[DATE]])</f>
        <v>2021</v>
      </c>
    </row>
    <row r="470" spans="1:16" x14ac:dyDescent="0.3">
      <c r="A470" s="1">
        <v>44367</v>
      </c>
      <c r="B470" t="s">
        <v>42</v>
      </c>
      <c r="C470">
        <v>1</v>
      </c>
      <c r="D470" t="s">
        <v>113</v>
      </c>
      <c r="E470" t="s">
        <v>111</v>
      </c>
      <c r="F470">
        <v>0</v>
      </c>
      <c r="G470" t="str">
        <f>VLOOKUP(InputData[[#This Row],[PRODUCT ID]],MasterData[],2,0)</f>
        <v>Product16</v>
      </c>
      <c r="H470" t="str">
        <f>VLOOKUP(InputData[[#This Row],[PRODUCT ID]],MasterData[],3,0)</f>
        <v>Category02</v>
      </c>
      <c r="I470" t="str">
        <f>VLOOKUP(InputData[[#This Row],[PRODUCT ID]],MasterData[],4,0)</f>
        <v>No.</v>
      </c>
      <c r="J470" s="2">
        <f>VLOOKUP(InputData[[#This Row],[PRODUCT ID]],MasterData[],5,0)</f>
        <v>13</v>
      </c>
      <c r="K470" s="2">
        <f>VLOOKUP(InputData[[#This Row],[PRODUCT ID]],MasterData[],6,0)</f>
        <v>16.64</v>
      </c>
      <c r="L470" s="2">
        <f>InputData[[#This Row],[BUYING PRIZE]]*InputData[[#This Row],[QUANTITY]]</f>
        <v>13</v>
      </c>
      <c r="M470" s="2">
        <f>InputData[[#This Row],[SELLING PRICE]]*InputData[[#This Row],[QUANTITY]]*(1-InputData[[#This Row],[DISCOUNT %]])</f>
        <v>16.64</v>
      </c>
      <c r="N470">
        <f>DAY(InputData[[#This Row],[DATE]])</f>
        <v>20</v>
      </c>
      <c r="O470" t="str">
        <f>TEXT(InputData[[#This Row],[DATE]],"mmm")</f>
        <v>Jun</v>
      </c>
      <c r="P470">
        <f>YEAR(InputData[[#This Row],[DATE]])</f>
        <v>2021</v>
      </c>
    </row>
    <row r="471" spans="1:16" x14ac:dyDescent="0.3">
      <c r="A471" s="1">
        <v>44387</v>
      </c>
      <c r="B471" t="s">
        <v>80</v>
      </c>
      <c r="C471">
        <v>6</v>
      </c>
      <c r="D471" t="s">
        <v>113</v>
      </c>
      <c r="E471" t="s">
        <v>111</v>
      </c>
      <c r="F471">
        <v>0</v>
      </c>
      <c r="G471" t="str">
        <f>VLOOKUP(InputData[[#This Row],[PRODUCT ID]],MasterData[],2,0)</f>
        <v>Product34</v>
      </c>
      <c r="H471" t="str">
        <f>VLOOKUP(InputData[[#This Row],[PRODUCT ID]],MasterData[],3,0)</f>
        <v>Category04</v>
      </c>
      <c r="I471" t="str">
        <f>VLOOKUP(InputData[[#This Row],[PRODUCT ID]],MasterData[],4,0)</f>
        <v>Lt</v>
      </c>
      <c r="J471" s="2">
        <f>VLOOKUP(InputData[[#This Row],[PRODUCT ID]],MasterData[],5,0)</f>
        <v>55</v>
      </c>
      <c r="K471" s="2">
        <f>VLOOKUP(InputData[[#This Row],[PRODUCT ID]],MasterData[],6,0)</f>
        <v>58.3</v>
      </c>
      <c r="L471" s="2">
        <f>InputData[[#This Row],[BUYING PRIZE]]*InputData[[#This Row],[QUANTITY]]</f>
        <v>330</v>
      </c>
      <c r="M471" s="2">
        <f>InputData[[#This Row],[SELLING PRICE]]*InputData[[#This Row],[QUANTITY]]*(1-InputData[[#This Row],[DISCOUNT %]])</f>
        <v>349.79999999999995</v>
      </c>
      <c r="N471">
        <f>DAY(InputData[[#This Row],[DATE]])</f>
        <v>10</v>
      </c>
      <c r="O471" t="str">
        <f>TEXT(InputData[[#This Row],[DATE]],"mmm")</f>
        <v>Jul</v>
      </c>
      <c r="P471">
        <f>YEAR(InputData[[#This Row],[DATE]])</f>
        <v>2021</v>
      </c>
    </row>
    <row r="472" spans="1:16" x14ac:dyDescent="0.3">
      <c r="A472" s="1">
        <v>44388</v>
      </c>
      <c r="B472" t="s">
        <v>26</v>
      </c>
      <c r="C472">
        <v>4</v>
      </c>
      <c r="D472" t="s">
        <v>113</v>
      </c>
      <c r="E472" t="s">
        <v>112</v>
      </c>
      <c r="F472">
        <v>0</v>
      </c>
      <c r="G472" t="str">
        <f>VLOOKUP(InputData[[#This Row],[PRODUCT ID]],MasterData[],2,0)</f>
        <v>Product09</v>
      </c>
      <c r="H472" t="str">
        <f>VLOOKUP(InputData[[#This Row],[PRODUCT ID]],MasterData[],3,0)</f>
        <v>Category01</v>
      </c>
      <c r="I472" t="str">
        <f>VLOOKUP(InputData[[#This Row],[PRODUCT ID]],MasterData[],4,0)</f>
        <v>No.</v>
      </c>
      <c r="J472" s="2">
        <f>VLOOKUP(InputData[[#This Row],[PRODUCT ID]],MasterData[],5,0)</f>
        <v>6</v>
      </c>
      <c r="K472" s="2">
        <f>VLOOKUP(InputData[[#This Row],[PRODUCT ID]],MasterData[],6,0)</f>
        <v>7.8599999999999994</v>
      </c>
      <c r="L472" s="2">
        <f>InputData[[#This Row],[BUYING PRIZE]]*InputData[[#This Row],[QUANTITY]]</f>
        <v>24</v>
      </c>
      <c r="M472" s="2">
        <f>InputData[[#This Row],[SELLING PRICE]]*InputData[[#This Row],[QUANTITY]]*(1-InputData[[#This Row],[DISCOUNT %]])</f>
        <v>31.439999999999998</v>
      </c>
      <c r="N472">
        <f>DAY(InputData[[#This Row],[DATE]])</f>
        <v>11</v>
      </c>
      <c r="O472" t="str">
        <f>TEXT(InputData[[#This Row],[DATE]],"mmm")</f>
        <v>Jul</v>
      </c>
      <c r="P472">
        <f>YEAR(InputData[[#This Row],[DATE]])</f>
        <v>2021</v>
      </c>
    </row>
    <row r="473" spans="1:16" x14ac:dyDescent="0.3">
      <c r="A473" s="1">
        <v>44393</v>
      </c>
      <c r="B473" t="s">
        <v>57</v>
      </c>
      <c r="C473">
        <v>8</v>
      </c>
      <c r="D473" t="s">
        <v>113</v>
      </c>
      <c r="E473" t="s">
        <v>111</v>
      </c>
      <c r="F473">
        <v>0</v>
      </c>
      <c r="G473" t="str">
        <f>VLOOKUP(InputData[[#This Row],[PRODUCT ID]],MasterData[],2,0)</f>
        <v>Product23</v>
      </c>
      <c r="H473" t="str">
        <f>VLOOKUP(InputData[[#This Row],[PRODUCT ID]],MasterData[],3,0)</f>
        <v>Category03</v>
      </c>
      <c r="I473" t="str">
        <f>VLOOKUP(InputData[[#This Row],[PRODUCT ID]],MasterData[],4,0)</f>
        <v>Ft</v>
      </c>
      <c r="J473" s="2">
        <f>VLOOKUP(InputData[[#This Row],[PRODUCT ID]],MasterData[],5,0)</f>
        <v>141</v>
      </c>
      <c r="K473" s="2">
        <f>VLOOKUP(InputData[[#This Row],[PRODUCT ID]],MasterData[],6,0)</f>
        <v>149.46</v>
      </c>
      <c r="L473" s="2">
        <f>InputData[[#This Row],[BUYING PRIZE]]*InputData[[#This Row],[QUANTITY]]</f>
        <v>1128</v>
      </c>
      <c r="M473" s="2">
        <f>InputData[[#This Row],[SELLING PRICE]]*InputData[[#This Row],[QUANTITY]]*(1-InputData[[#This Row],[DISCOUNT %]])</f>
        <v>1195.68</v>
      </c>
      <c r="N473">
        <f>DAY(InputData[[#This Row],[DATE]])</f>
        <v>16</v>
      </c>
      <c r="O473" t="str">
        <f>TEXT(InputData[[#This Row],[DATE]],"mmm")</f>
        <v>Jul</v>
      </c>
      <c r="P473">
        <f>YEAR(InputData[[#This Row],[DATE]])</f>
        <v>2021</v>
      </c>
    </row>
    <row r="474" spans="1:16" x14ac:dyDescent="0.3">
      <c r="A474" s="1">
        <v>44399</v>
      </c>
      <c r="B474" t="s">
        <v>63</v>
      </c>
      <c r="C474">
        <v>3</v>
      </c>
      <c r="D474" t="s">
        <v>113</v>
      </c>
      <c r="E474" t="s">
        <v>111</v>
      </c>
      <c r="F474">
        <v>0</v>
      </c>
      <c r="G474" t="str">
        <f>VLOOKUP(InputData[[#This Row],[PRODUCT ID]],MasterData[],2,0)</f>
        <v>Product26</v>
      </c>
      <c r="H474" t="str">
        <f>VLOOKUP(InputData[[#This Row],[PRODUCT ID]],MasterData[],3,0)</f>
        <v>Category04</v>
      </c>
      <c r="I474" t="str">
        <f>VLOOKUP(InputData[[#This Row],[PRODUCT ID]],MasterData[],4,0)</f>
        <v>No.</v>
      </c>
      <c r="J474" s="2">
        <f>VLOOKUP(InputData[[#This Row],[PRODUCT ID]],MasterData[],5,0)</f>
        <v>18</v>
      </c>
      <c r="K474" s="2">
        <f>VLOOKUP(InputData[[#This Row],[PRODUCT ID]],MasterData[],6,0)</f>
        <v>24.66</v>
      </c>
      <c r="L474" s="2">
        <f>InputData[[#This Row],[BUYING PRIZE]]*InputData[[#This Row],[QUANTITY]]</f>
        <v>54</v>
      </c>
      <c r="M474" s="2">
        <f>InputData[[#This Row],[SELLING PRICE]]*InputData[[#This Row],[QUANTITY]]*(1-InputData[[#This Row],[DISCOUNT %]])</f>
        <v>73.98</v>
      </c>
      <c r="N474">
        <f>DAY(InputData[[#This Row],[DATE]])</f>
        <v>22</v>
      </c>
      <c r="O474" t="str">
        <f>TEXT(InputData[[#This Row],[DATE]],"mmm")</f>
        <v>Jul</v>
      </c>
      <c r="P474">
        <f>YEAR(InputData[[#This Row],[DATE]])</f>
        <v>2021</v>
      </c>
    </row>
    <row r="475" spans="1:16" x14ac:dyDescent="0.3">
      <c r="A475" s="1">
        <v>44400</v>
      </c>
      <c r="B475" t="s">
        <v>84</v>
      </c>
      <c r="C475">
        <v>7</v>
      </c>
      <c r="D475" t="s">
        <v>113</v>
      </c>
      <c r="E475" t="s">
        <v>112</v>
      </c>
      <c r="F475">
        <v>0</v>
      </c>
      <c r="G475" t="str">
        <f>VLOOKUP(InputData[[#This Row],[PRODUCT ID]],MasterData[],2,0)</f>
        <v>Product36</v>
      </c>
      <c r="H475" t="str">
        <f>VLOOKUP(InputData[[#This Row],[PRODUCT ID]],MasterData[],3,0)</f>
        <v>Category04</v>
      </c>
      <c r="I475" t="str">
        <f>VLOOKUP(InputData[[#This Row],[PRODUCT ID]],MasterData[],4,0)</f>
        <v>Kg</v>
      </c>
      <c r="J475" s="2">
        <f>VLOOKUP(InputData[[#This Row],[PRODUCT ID]],MasterData[],5,0)</f>
        <v>90</v>
      </c>
      <c r="K475" s="2">
        <f>VLOOKUP(InputData[[#This Row],[PRODUCT ID]],MasterData[],6,0)</f>
        <v>96.3</v>
      </c>
      <c r="L475" s="2">
        <f>InputData[[#This Row],[BUYING PRIZE]]*InputData[[#This Row],[QUANTITY]]</f>
        <v>630</v>
      </c>
      <c r="M475" s="2">
        <f>InputData[[#This Row],[SELLING PRICE]]*InputData[[#This Row],[QUANTITY]]*(1-InputData[[#This Row],[DISCOUNT %]])</f>
        <v>674.1</v>
      </c>
      <c r="N475">
        <f>DAY(InputData[[#This Row],[DATE]])</f>
        <v>23</v>
      </c>
      <c r="O475" t="str">
        <f>TEXT(InputData[[#This Row],[DATE]],"mmm")</f>
        <v>Jul</v>
      </c>
      <c r="P475">
        <f>YEAR(InputData[[#This Row],[DATE]])</f>
        <v>2021</v>
      </c>
    </row>
    <row r="476" spans="1:16" x14ac:dyDescent="0.3">
      <c r="A476" s="1">
        <v>44414</v>
      </c>
      <c r="B476" t="s">
        <v>86</v>
      </c>
      <c r="C476">
        <v>1</v>
      </c>
      <c r="D476" t="s">
        <v>113</v>
      </c>
      <c r="E476" t="s">
        <v>111</v>
      </c>
      <c r="F476">
        <v>0</v>
      </c>
      <c r="G476" t="str">
        <f>VLOOKUP(InputData[[#This Row],[PRODUCT ID]],MasterData[],2,0)</f>
        <v>Product37</v>
      </c>
      <c r="H476" t="str">
        <f>VLOOKUP(InputData[[#This Row],[PRODUCT ID]],MasterData[],3,0)</f>
        <v>Category05</v>
      </c>
      <c r="I476" t="str">
        <f>VLOOKUP(InputData[[#This Row],[PRODUCT ID]],MasterData[],4,0)</f>
        <v>Kg</v>
      </c>
      <c r="J476" s="2">
        <f>VLOOKUP(InputData[[#This Row],[PRODUCT ID]],MasterData[],5,0)</f>
        <v>67</v>
      </c>
      <c r="K476" s="2">
        <f>VLOOKUP(InputData[[#This Row],[PRODUCT ID]],MasterData[],6,0)</f>
        <v>85.76</v>
      </c>
      <c r="L476" s="2">
        <f>InputData[[#This Row],[BUYING PRIZE]]*InputData[[#This Row],[QUANTITY]]</f>
        <v>67</v>
      </c>
      <c r="M476" s="2">
        <f>InputData[[#This Row],[SELLING PRICE]]*InputData[[#This Row],[QUANTITY]]*(1-InputData[[#This Row],[DISCOUNT %]])</f>
        <v>85.76</v>
      </c>
      <c r="N476">
        <f>DAY(InputData[[#This Row],[DATE]])</f>
        <v>6</v>
      </c>
      <c r="O476" t="str">
        <f>TEXT(InputData[[#This Row],[DATE]],"mmm")</f>
        <v>Aug</v>
      </c>
      <c r="P476">
        <f>YEAR(InputData[[#This Row],[DATE]])</f>
        <v>2021</v>
      </c>
    </row>
    <row r="477" spans="1:16" x14ac:dyDescent="0.3">
      <c r="A477" s="1">
        <v>44418</v>
      </c>
      <c r="B477" t="s">
        <v>17</v>
      </c>
      <c r="C477">
        <v>4</v>
      </c>
      <c r="D477" t="s">
        <v>113</v>
      </c>
      <c r="E477" t="s">
        <v>111</v>
      </c>
      <c r="F477">
        <v>0</v>
      </c>
      <c r="G477" t="str">
        <f>VLOOKUP(InputData[[#This Row],[PRODUCT ID]],MasterData[],2,0)</f>
        <v>Product05</v>
      </c>
      <c r="H477" t="str">
        <f>VLOOKUP(InputData[[#This Row],[PRODUCT ID]],MasterData[],3,0)</f>
        <v>Category01</v>
      </c>
      <c r="I477" t="str">
        <f>VLOOKUP(InputData[[#This Row],[PRODUCT ID]],MasterData[],4,0)</f>
        <v>Ft</v>
      </c>
      <c r="J477" s="2">
        <f>VLOOKUP(InputData[[#This Row],[PRODUCT ID]],MasterData[],5,0)</f>
        <v>133</v>
      </c>
      <c r="K477" s="2">
        <f>VLOOKUP(InputData[[#This Row],[PRODUCT ID]],MasterData[],6,0)</f>
        <v>155.61000000000001</v>
      </c>
      <c r="L477" s="2">
        <f>InputData[[#This Row],[BUYING PRIZE]]*InputData[[#This Row],[QUANTITY]]</f>
        <v>532</v>
      </c>
      <c r="M477" s="2">
        <f>InputData[[#This Row],[SELLING PRICE]]*InputData[[#This Row],[QUANTITY]]*(1-InputData[[#This Row],[DISCOUNT %]])</f>
        <v>622.44000000000005</v>
      </c>
      <c r="N477">
        <f>DAY(InputData[[#This Row],[DATE]])</f>
        <v>10</v>
      </c>
      <c r="O477" t="str">
        <f>TEXT(InputData[[#This Row],[DATE]],"mmm")</f>
        <v>Aug</v>
      </c>
      <c r="P477">
        <f>YEAR(InputData[[#This Row],[DATE]])</f>
        <v>2021</v>
      </c>
    </row>
    <row r="478" spans="1:16" x14ac:dyDescent="0.3">
      <c r="A478" s="1">
        <v>44437</v>
      </c>
      <c r="B478" t="s">
        <v>80</v>
      </c>
      <c r="C478">
        <v>12</v>
      </c>
      <c r="D478" t="s">
        <v>113</v>
      </c>
      <c r="E478" t="s">
        <v>112</v>
      </c>
      <c r="F478">
        <v>0</v>
      </c>
      <c r="G478" t="str">
        <f>VLOOKUP(InputData[[#This Row],[PRODUCT ID]],MasterData[],2,0)</f>
        <v>Product34</v>
      </c>
      <c r="H478" t="str">
        <f>VLOOKUP(InputData[[#This Row],[PRODUCT ID]],MasterData[],3,0)</f>
        <v>Category04</v>
      </c>
      <c r="I478" t="str">
        <f>VLOOKUP(InputData[[#This Row],[PRODUCT ID]],MasterData[],4,0)</f>
        <v>Lt</v>
      </c>
      <c r="J478" s="2">
        <f>VLOOKUP(InputData[[#This Row],[PRODUCT ID]],MasterData[],5,0)</f>
        <v>55</v>
      </c>
      <c r="K478" s="2">
        <f>VLOOKUP(InputData[[#This Row],[PRODUCT ID]],MasterData[],6,0)</f>
        <v>58.3</v>
      </c>
      <c r="L478" s="2">
        <f>InputData[[#This Row],[BUYING PRIZE]]*InputData[[#This Row],[QUANTITY]]</f>
        <v>660</v>
      </c>
      <c r="M478" s="2">
        <f>InputData[[#This Row],[SELLING PRICE]]*InputData[[#This Row],[QUANTITY]]*(1-InputData[[#This Row],[DISCOUNT %]])</f>
        <v>699.59999999999991</v>
      </c>
      <c r="N478">
        <f>DAY(InputData[[#This Row],[DATE]])</f>
        <v>29</v>
      </c>
      <c r="O478" t="str">
        <f>TEXT(InputData[[#This Row],[DATE]],"mmm")</f>
        <v>Aug</v>
      </c>
      <c r="P478">
        <f>YEAR(InputData[[#This Row],[DATE]])</f>
        <v>2021</v>
      </c>
    </row>
    <row r="479" spans="1:16" x14ac:dyDescent="0.3">
      <c r="A479" s="1">
        <v>44440</v>
      </c>
      <c r="B479" t="s">
        <v>59</v>
      </c>
      <c r="C479">
        <v>1</v>
      </c>
      <c r="D479" t="s">
        <v>113</v>
      </c>
      <c r="E479" t="s">
        <v>111</v>
      </c>
      <c r="F479">
        <v>0</v>
      </c>
      <c r="G479" t="str">
        <f>VLOOKUP(InputData[[#This Row],[PRODUCT ID]],MasterData[],2,0)</f>
        <v>Product24</v>
      </c>
      <c r="H479" t="str">
        <f>VLOOKUP(InputData[[#This Row],[PRODUCT ID]],MasterData[],3,0)</f>
        <v>Category03</v>
      </c>
      <c r="I479" t="str">
        <f>VLOOKUP(InputData[[#This Row],[PRODUCT ID]],MasterData[],4,0)</f>
        <v>Ft</v>
      </c>
      <c r="J479" s="2">
        <f>VLOOKUP(InputData[[#This Row],[PRODUCT ID]],MasterData[],5,0)</f>
        <v>144</v>
      </c>
      <c r="K479" s="2">
        <f>VLOOKUP(InputData[[#This Row],[PRODUCT ID]],MasterData[],6,0)</f>
        <v>156.96</v>
      </c>
      <c r="L479" s="2">
        <f>InputData[[#This Row],[BUYING PRIZE]]*InputData[[#This Row],[QUANTITY]]</f>
        <v>144</v>
      </c>
      <c r="M479" s="2">
        <f>InputData[[#This Row],[SELLING PRICE]]*InputData[[#This Row],[QUANTITY]]*(1-InputData[[#This Row],[DISCOUNT %]])</f>
        <v>156.96</v>
      </c>
      <c r="N479">
        <f>DAY(InputData[[#This Row],[DATE]])</f>
        <v>1</v>
      </c>
      <c r="O479" t="str">
        <f>TEXT(InputData[[#This Row],[DATE]],"mmm")</f>
        <v>Sep</v>
      </c>
      <c r="P479">
        <f>YEAR(InputData[[#This Row],[DATE]])</f>
        <v>2021</v>
      </c>
    </row>
    <row r="480" spans="1:16" x14ac:dyDescent="0.3">
      <c r="A480" s="1">
        <v>44449</v>
      </c>
      <c r="B480" t="s">
        <v>6</v>
      </c>
      <c r="C480">
        <v>9</v>
      </c>
      <c r="D480" t="s">
        <v>113</v>
      </c>
      <c r="E480" t="s">
        <v>112</v>
      </c>
      <c r="F480">
        <v>0</v>
      </c>
      <c r="G480" t="str">
        <f>VLOOKUP(InputData[[#This Row],[PRODUCT ID]],MasterData[],2,0)</f>
        <v>Product01</v>
      </c>
      <c r="H480" t="str">
        <f>VLOOKUP(InputData[[#This Row],[PRODUCT ID]],MasterData[],3,0)</f>
        <v>Category01</v>
      </c>
      <c r="I480" t="str">
        <f>VLOOKUP(InputData[[#This Row],[PRODUCT ID]],MasterData[],4,0)</f>
        <v>Kg</v>
      </c>
      <c r="J480" s="2">
        <f>VLOOKUP(InputData[[#This Row],[PRODUCT ID]],MasterData[],5,0)</f>
        <v>98</v>
      </c>
      <c r="K480" s="2">
        <f>VLOOKUP(InputData[[#This Row],[PRODUCT ID]],MasterData[],6,0)</f>
        <v>103.88</v>
      </c>
      <c r="L480" s="2">
        <f>InputData[[#This Row],[BUYING PRIZE]]*InputData[[#This Row],[QUANTITY]]</f>
        <v>882</v>
      </c>
      <c r="M480" s="2">
        <f>InputData[[#This Row],[SELLING PRICE]]*InputData[[#This Row],[QUANTITY]]*(1-InputData[[#This Row],[DISCOUNT %]])</f>
        <v>934.92</v>
      </c>
      <c r="N480">
        <f>DAY(InputData[[#This Row],[DATE]])</f>
        <v>10</v>
      </c>
      <c r="O480" t="str">
        <f>TEXT(InputData[[#This Row],[DATE]],"mmm")</f>
        <v>Sep</v>
      </c>
      <c r="P480">
        <f>YEAR(InputData[[#This Row],[DATE]])</f>
        <v>2021</v>
      </c>
    </row>
    <row r="481" spans="1:16" x14ac:dyDescent="0.3">
      <c r="A481" s="1">
        <v>44450</v>
      </c>
      <c r="B481" t="s">
        <v>6</v>
      </c>
      <c r="C481">
        <v>6</v>
      </c>
      <c r="D481" t="s">
        <v>113</v>
      </c>
      <c r="E481" t="s">
        <v>112</v>
      </c>
      <c r="F481">
        <v>0</v>
      </c>
      <c r="G481" t="str">
        <f>VLOOKUP(InputData[[#This Row],[PRODUCT ID]],MasterData[],2,0)</f>
        <v>Product01</v>
      </c>
      <c r="H481" t="str">
        <f>VLOOKUP(InputData[[#This Row],[PRODUCT ID]],MasterData[],3,0)</f>
        <v>Category01</v>
      </c>
      <c r="I481" t="str">
        <f>VLOOKUP(InputData[[#This Row],[PRODUCT ID]],MasterData[],4,0)</f>
        <v>Kg</v>
      </c>
      <c r="J481" s="2">
        <f>VLOOKUP(InputData[[#This Row],[PRODUCT ID]],MasterData[],5,0)</f>
        <v>98</v>
      </c>
      <c r="K481" s="2">
        <f>VLOOKUP(InputData[[#This Row],[PRODUCT ID]],MasterData[],6,0)</f>
        <v>103.88</v>
      </c>
      <c r="L481" s="2">
        <f>InputData[[#This Row],[BUYING PRIZE]]*InputData[[#This Row],[QUANTITY]]</f>
        <v>588</v>
      </c>
      <c r="M481" s="2">
        <f>InputData[[#This Row],[SELLING PRICE]]*InputData[[#This Row],[QUANTITY]]*(1-InputData[[#This Row],[DISCOUNT %]])</f>
        <v>623.28</v>
      </c>
      <c r="N481">
        <f>DAY(InputData[[#This Row],[DATE]])</f>
        <v>11</v>
      </c>
      <c r="O481" t="str">
        <f>TEXT(InputData[[#This Row],[DATE]],"mmm")</f>
        <v>Sep</v>
      </c>
      <c r="P481">
        <f>YEAR(InputData[[#This Row],[DATE]])</f>
        <v>2021</v>
      </c>
    </row>
    <row r="482" spans="1:16" x14ac:dyDescent="0.3">
      <c r="A482" s="1">
        <v>44460</v>
      </c>
      <c r="B482" t="s">
        <v>50</v>
      </c>
      <c r="C482">
        <v>7</v>
      </c>
      <c r="D482" t="s">
        <v>113</v>
      </c>
      <c r="E482" t="s">
        <v>111</v>
      </c>
      <c r="F482">
        <v>0</v>
      </c>
      <c r="G482" t="str">
        <f>VLOOKUP(InputData[[#This Row],[PRODUCT ID]],MasterData[],2,0)</f>
        <v>Product20</v>
      </c>
      <c r="H482" t="str">
        <f>VLOOKUP(InputData[[#This Row],[PRODUCT ID]],MasterData[],3,0)</f>
        <v>Category03</v>
      </c>
      <c r="I482" t="str">
        <f>VLOOKUP(InputData[[#This Row],[PRODUCT ID]],MasterData[],4,0)</f>
        <v>Lt</v>
      </c>
      <c r="J482" s="2">
        <f>VLOOKUP(InputData[[#This Row],[PRODUCT ID]],MasterData[],5,0)</f>
        <v>61</v>
      </c>
      <c r="K482" s="2">
        <f>VLOOKUP(InputData[[#This Row],[PRODUCT ID]],MasterData[],6,0)</f>
        <v>76.25</v>
      </c>
      <c r="L482" s="2">
        <f>InputData[[#This Row],[BUYING PRIZE]]*InputData[[#This Row],[QUANTITY]]</f>
        <v>427</v>
      </c>
      <c r="M482" s="2">
        <f>InputData[[#This Row],[SELLING PRICE]]*InputData[[#This Row],[QUANTITY]]*(1-InputData[[#This Row],[DISCOUNT %]])</f>
        <v>533.75</v>
      </c>
      <c r="N482">
        <f>DAY(InputData[[#This Row],[DATE]])</f>
        <v>21</v>
      </c>
      <c r="O482" t="str">
        <f>TEXT(InputData[[#This Row],[DATE]],"mmm")</f>
        <v>Sep</v>
      </c>
      <c r="P482">
        <f>YEAR(InputData[[#This Row],[DATE]])</f>
        <v>2021</v>
      </c>
    </row>
    <row r="483" spans="1:16" x14ac:dyDescent="0.3">
      <c r="A483" s="1">
        <v>44493</v>
      </c>
      <c r="B483" t="s">
        <v>32</v>
      </c>
      <c r="C483">
        <v>3</v>
      </c>
      <c r="D483" t="s">
        <v>113</v>
      </c>
      <c r="E483" t="s">
        <v>111</v>
      </c>
      <c r="F483">
        <v>0</v>
      </c>
      <c r="G483" t="str">
        <f>VLOOKUP(InputData[[#This Row],[PRODUCT ID]],MasterData[],2,0)</f>
        <v>Product11</v>
      </c>
      <c r="H483" t="str">
        <f>VLOOKUP(InputData[[#This Row],[PRODUCT ID]],MasterData[],3,0)</f>
        <v>Category02</v>
      </c>
      <c r="I483" t="str">
        <f>VLOOKUP(InputData[[#This Row],[PRODUCT ID]],MasterData[],4,0)</f>
        <v>Lt</v>
      </c>
      <c r="J483" s="2">
        <f>VLOOKUP(InputData[[#This Row],[PRODUCT ID]],MasterData[],5,0)</f>
        <v>44</v>
      </c>
      <c r="K483" s="2">
        <f>VLOOKUP(InputData[[#This Row],[PRODUCT ID]],MasterData[],6,0)</f>
        <v>48.4</v>
      </c>
      <c r="L483" s="2">
        <f>InputData[[#This Row],[BUYING PRIZE]]*InputData[[#This Row],[QUANTITY]]</f>
        <v>132</v>
      </c>
      <c r="M483" s="2">
        <f>InputData[[#This Row],[SELLING PRICE]]*InputData[[#This Row],[QUANTITY]]*(1-InputData[[#This Row],[DISCOUNT %]])</f>
        <v>145.19999999999999</v>
      </c>
      <c r="N483">
        <f>DAY(InputData[[#This Row],[DATE]])</f>
        <v>24</v>
      </c>
      <c r="O483" t="str">
        <f>TEXT(InputData[[#This Row],[DATE]],"mmm")</f>
        <v>Oct</v>
      </c>
      <c r="P483">
        <f>YEAR(InputData[[#This Row],[DATE]])</f>
        <v>2021</v>
      </c>
    </row>
    <row r="484" spans="1:16" x14ac:dyDescent="0.3">
      <c r="A484" s="1">
        <v>44495</v>
      </c>
      <c r="B484" t="s">
        <v>14</v>
      </c>
      <c r="C484">
        <v>6</v>
      </c>
      <c r="D484" t="s">
        <v>113</v>
      </c>
      <c r="E484" t="s">
        <v>111</v>
      </c>
      <c r="F484">
        <v>0</v>
      </c>
      <c r="G484" t="str">
        <f>VLOOKUP(InputData[[#This Row],[PRODUCT ID]],MasterData[],2,0)</f>
        <v>Product04</v>
      </c>
      <c r="H484" t="str">
        <f>VLOOKUP(InputData[[#This Row],[PRODUCT ID]],MasterData[],3,0)</f>
        <v>Category01</v>
      </c>
      <c r="I484" t="str">
        <f>VLOOKUP(InputData[[#This Row],[PRODUCT ID]],MasterData[],4,0)</f>
        <v>Lt</v>
      </c>
      <c r="J484" s="2">
        <f>VLOOKUP(InputData[[#This Row],[PRODUCT ID]],MasterData[],5,0)</f>
        <v>44</v>
      </c>
      <c r="K484" s="2">
        <f>VLOOKUP(InputData[[#This Row],[PRODUCT ID]],MasterData[],6,0)</f>
        <v>48.84</v>
      </c>
      <c r="L484" s="2">
        <f>InputData[[#This Row],[BUYING PRIZE]]*InputData[[#This Row],[QUANTITY]]</f>
        <v>264</v>
      </c>
      <c r="M484" s="2">
        <f>InputData[[#This Row],[SELLING PRICE]]*InputData[[#This Row],[QUANTITY]]*(1-InputData[[#This Row],[DISCOUNT %]])</f>
        <v>293.04000000000002</v>
      </c>
      <c r="N484">
        <f>DAY(InputData[[#This Row],[DATE]])</f>
        <v>26</v>
      </c>
      <c r="O484" t="str">
        <f>TEXT(InputData[[#This Row],[DATE]],"mmm")</f>
        <v>Oct</v>
      </c>
      <c r="P484">
        <f>YEAR(InputData[[#This Row],[DATE]])</f>
        <v>2021</v>
      </c>
    </row>
    <row r="485" spans="1:16" x14ac:dyDescent="0.3">
      <c r="A485" s="1">
        <v>44511</v>
      </c>
      <c r="B485" t="s">
        <v>93</v>
      </c>
      <c r="C485">
        <v>12</v>
      </c>
      <c r="D485" t="s">
        <v>113</v>
      </c>
      <c r="E485" t="s">
        <v>112</v>
      </c>
      <c r="F485">
        <v>0</v>
      </c>
      <c r="G485" t="str">
        <f>VLOOKUP(InputData[[#This Row],[PRODUCT ID]],MasterData[],2,0)</f>
        <v>Product40</v>
      </c>
      <c r="H485" t="str">
        <f>VLOOKUP(InputData[[#This Row],[PRODUCT ID]],MasterData[],3,0)</f>
        <v>Category05</v>
      </c>
      <c r="I485" t="str">
        <f>VLOOKUP(InputData[[#This Row],[PRODUCT ID]],MasterData[],4,0)</f>
        <v>Kg</v>
      </c>
      <c r="J485" s="2">
        <f>VLOOKUP(InputData[[#This Row],[PRODUCT ID]],MasterData[],5,0)</f>
        <v>90</v>
      </c>
      <c r="K485" s="2">
        <f>VLOOKUP(InputData[[#This Row],[PRODUCT ID]],MasterData[],6,0)</f>
        <v>115.2</v>
      </c>
      <c r="L485" s="2">
        <f>InputData[[#This Row],[BUYING PRIZE]]*InputData[[#This Row],[QUANTITY]]</f>
        <v>1080</v>
      </c>
      <c r="M485" s="2">
        <f>InputData[[#This Row],[SELLING PRICE]]*InputData[[#This Row],[QUANTITY]]*(1-InputData[[#This Row],[DISCOUNT %]])</f>
        <v>1382.4</v>
      </c>
      <c r="N485">
        <f>DAY(InputData[[#This Row],[DATE]])</f>
        <v>11</v>
      </c>
      <c r="O485" t="str">
        <f>TEXT(InputData[[#This Row],[DATE]],"mmm")</f>
        <v>Nov</v>
      </c>
      <c r="P485">
        <f>YEAR(InputData[[#This Row],[DATE]])</f>
        <v>2021</v>
      </c>
    </row>
    <row r="486" spans="1:16" x14ac:dyDescent="0.3">
      <c r="A486" s="1">
        <v>44521</v>
      </c>
      <c r="B486" t="s">
        <v>38</v>
      </c>
      <c r="C486">
        <v>1</v>
      </c>
      <c r="D486" t="s">
        <v>113</v>
      </c>
      <c r="E486" t="s">
        <v>112</v>
      </c>
      <c r="F486">
        <v>0</v>
      </c>
      <c r="G486" t="str">
        <f>VLOOKUP(InputData[[#This Row],[PRODUCT ID]],MasterData[],2,0)</f>
        <v>Product14</v>
      </c>
      <c r="H486" t="str">
        <f>VLOOKUP(InputData[[#This Row],[PRODUCT ID]],MasterData[],3,0)</f>
        <v>Category02</v>
      </c>
      <c r="I486" t="str">
        <f>VLOOKUP(InputData[[#This Row],[PRODUCT ID]],MasterData[],4,0)</f>
        <v>Kg</v>
      </c>
      <c r="J486" s="2">
        <f>VLOOKUP(InputData[[#This Row],[PRODUCT ID]],MasterData[],5,0)</f>
        <v>112</v>
      </c>
      <c r="K486" s="2">
        <f>VLOOKUP(InputData[[#This Row],[PRODUCT ID]],MasterData[],6,0)</f>
        <v>146.72</v>
      </c>
      <c r="L486" s="2">
        <f>InputData[[#This Row],[BUYING PRIZE]]*InputData[[#This Row],[QUANTITY]]</f>
        <v>112</v>
      </c>
      <c r="M486" s="2">
        <f>InputData[[#This Row],[SELLING PRICE]]*InputData[[#This Row],[QUANTITY]]*(1-InputData[[#This Row],[DISCOUNT %]])</f>
        <v>146.72</v>
      </c>
      <c r="N486">
        <f>DAY(InputData[[#This Row],[DATE]])</f>
        <v>21</v>
      </c>
      <c r="O486" t="str">
        <f>TEXT(InputData[[#This Row],[DATE]],"mmm")</f>
        <v>Nov</v>
      </c>
      <c r="P486">
        <f>YEAR(InputData[[#This Row],[DATE]])</f>
        <v>2021</v>
      </c>
    </row>
    <row r="487" spans="1:16" x14ac:dyDescent="0.3">
      <c r="A487" s="1">
        <v>44549</v>
      </c>
      <c r="B487" t="s">
        <v>70</v>
      </c>
      <c r="C487">
        <v>3</v>
      </c>
      <c r="D487" t="s">
        <v>113</v>
      </c>
      <c r="E487" t="s">
        <v>112</v>
      </c>
      <c r="F487">
        <v>0</v>
      </c>
      <c r="G487" t="str">
        <f>VLOOKUP(InputData[[#This Row],[PRODUCT ID]],MasterData[],2,0)</f>
        <v>Product29</v>
      </c>
      <c r="H487" t="str">
        <f>VLOOKUP(InputData[[#This Row],[PRODUCT ID]],MasterData[],3,0)</f>
        <v>Category04</v>
      </c>
      <c r="I487" t="str">
        <f>VLOOKUP(InputData[[#This Row],[PRODUCT ID]],MasterData[],4,0)</f>
        <v>Lt</v>
      </c>
      <c r="J487" s="2">
        <f>VLOOKUP(InputData[[#This Row],[PRODUCT ID]],MasterData[],5,0)</f>
        <v>47</v>
      </c>
      <c r="K487" s="2">
        <f>VLOOKUP(InputData[[#This Row],[PRODUCT ID]],MasterData[],6,0)</f>
        <v>53.11</v>
      </c>
      <c r="L487" s="2">
        <f>InputData[[#This Row],[BUYING PRIZE]]*InputData[[#This Row],[QUANTITY]]</f>
        <v>141</v>
      </c>
      <c r="M487" s="2">
        <f>InputData[[#This Row],[SELLING PRICE]]*InputData[[#This Row],[QUANTITY]]*(1-InputData[[#This Row],[DISCOUNT %]])</f>
        <v>159.32999999999998</v>
      </c>
      <c r="N487">
        <f>DAY(InputData[[#This Row],[DATE]])</f>
        <v>19</v>
      </c>
      <c r="O487" t="str">
        <f>TEXT(InputData[[#This Row],[DATE]],"mmm")</f>
        <v>Dec</v>
      </c>
      <c r="P487">
        <f>YEAR(InputData[[#This Row],[DATE]])</f>
        <v>2021</v>
      </c>
    </row>
    <row r="488" spans="1:16" x14ac:dyDescent="0.3">
      <c r="A488" s="1">
        <v>44554</v>
      </c>
      <c r="B488" t="s">
        <v>97</v>
      </c>
      <c r="C488">
        <v>8</v>
      </c>
      <c r="D488" t="s">
        <v>113</v>
      </c>
      <c r="E488" t="s">
        <v>111</v>
      </c>
      <c r="F488">
        <v>0</v>
      </c>
      <c r="G488" t="str">
        <f>VLOOKUP(InputData[[#This Row],[PRODUCT ID]],MasterData[],2,0)</f>
        <v>Product42</v>
      </c>
      <c r="H488" t="str">
        <f>VLOOKUP(InputData[[#This Row],[PRODUCT ID]],MasterData[],3,0)</f>
        <v>Category05</v>
      </c>
      <c r="I488" t="str">
        <f>VLOOKUP(InputData[[#This Row],[PRODUCT ID]],MasterData[],4,0)</f>
        <v>Ft</v>
      </c>
      <c r="J488" s="2">
        <f>VLOOKUP(InputData[[#This Row],[PRODUCT ID]],MasterData[],5,0)</f>
        <v>120</v>
      </c>
      <c r="K488" s="2">
        <f>VLOOKUP(InputData[[#This Row],[PRODUCT ID]],MasterData[],6,0)</f>
        <v>162</v>
      </c>
      <c r="L488" s="2">
        <f>InputData[[#This Row],[BUYING PRIZE]]*InputData[[#This Row],[QUANTITY]]</f>
        <v>960</v>
      </c>
      <c r="M488" s="2">
        <f>InputData[[#This Row],[SELLING PRICE]]*InputData[[#This Row],[QUANTITY]]*(1-InputData[[#This Row],[DISCOUNT %]])</f>
        <v>1296</v>
      </c>
      <c r="N488">
        <f>DAY(InputData[[#This Row],[DATE]])</f>
        <v>24</v>
      </c>
      <c r="O488" t="str">
        <f>TEXT(InputData[[#This Row],[DATE]],"mmm")</f>
        <v>Dec</v>
      </c>
      <c r="P488">
        <f>YEAR(InputData[[#This Row],[DATE]])</f>
        <v>2021</v>
      </c>
    </row>
    <row r="489" spans="1:16" x14ac:dyDescent="0.3">
      <c r="A489" s="1">
        <v>44554</v>
      </c>
      <c r="B489" t="s">
        <v>84</v>
      </c>
      <c r="C489">
        <v>8</v>
      </c>
      <c r="D489" t="s">
        <v>113</v>
      </c>
      <c r="E489" t="s">
        <v>112</v>
      </c>
      <c r="F489">
        <v>0</v>
      </c>
      <c r="G489" t="str">
        <f>VLOOKUP(InputData[[#This Row],[PRODUCT ID]],MasterData[],2,0)</f>
        <v>Product36</v>
      </c>
      <c r="H489" t="str">
        <f>VLOOKUP(InputData[[#This Row],[PRODUCT ID]],MasterData[],3,0)</f>
        <v>Category04</v>
      </c>
      <c r="I489" t="str">
        <f>VLOOKUP(InputData[[#This Row],[PRODUCT ID]],MasterData[],4,0)</f>
        <v>Kg</v>
      </c>
      <c r="J489" s="2">
        <f>VLOOKUP(InputData[[#This Row],[PRODUCT ID]],MasterData[],5,0)</f>
        <v>90</v>
      </c>
      <c r="K489" s="2">
        <f>VLOOKUP(InputData[[#This Row],[PRODUCT ID]],MasterData[],6,0)</f>
        <v>96.3</v>
      </c>
      <c r="L489" s="2">
        <f>InputData[[#This Row],[BUYING PRIZE]]*InputData[[#This Row],[QUANTITY]]</f>
        <v>720</v>
      </c>
      <c r="M489" s="2">
        <f>InputData[[#This Row],[SELLING PRICE]]*InputData[[#This Row],[QUANTITY]]*(1-InputData[[#This Row],[DISCOUNT %]])</f>
        <v>770.4</v>
      </c>
      <c r="N489">
        <f>DAY(InputData[[#This Row],[DATE]])</f>
        <v>24</v>
      </c>
      <c r="O489" t="str">
        <f>TEXT(InputData[[#This Row],[DATE]],"mmm")</f>
        <v>Dec</v>
      </c>
      <c r="P489">
        <f>YEAR(InputData[[#This Row],[DATE]])</f>
        <v>2021</v>
      </c>
    </row>
    <row r="490" spans="1:16" x14ac:dyDescent="0.3">
      <c r="A490" s="1">
        <v>44562</v>
      </c>
      <c r="B490" t="s">
        <v>55</v>
      </c>
      <c r="C490">
        <v>1</v>
      </c>
      <c r="D490" t="s">
        <v>113</v>
      </c>
      <c r="E490" t="s">
        <v>111</v>
      </c>
      <c r="F490">
        <v>0</v>
      </c>
      <c r="G490" t="str">
        <f>VLOOKUP(InputData[[#This Row],[PRODUCT ID]],MasterData[],2,0)</f>
        <v>Product22</v>
      </c>
      <c r="H490" t="str">
        <f>VLOOKUP(InputData[[#This Row],[PRODUCT ID]],MasterData[],3,0)</f>
        <v>Category03</v>
      </c>
      <c r="I490" t="str">
        <f>VLOOKUP(InputData[[#This Row],[PRODUCT ID]],MasterData[],4,0)</f>
        <v>Ft</v>
      </c>
      <c r="J490" s="2">
        <f>VLOOKUP(InputData[[#This Row],[PRODUCT ID]],MasterData[],5,0)</f>
        <v>121</v>
      </c>
      <c r="K490" s="2">
        <f>VLOOKUP(InputData[[#This Row],[PRODUCT ID]],MasterData[],6,0)</f>
        <v>141.57</v>
      </c>
      <c r="L490" s="2">
        <f>InputData[[#This Row],[BUYING PRIZE]]*InputData[[#This Row],[QUANTITY]]</f>
        <v>121</v>
      </c>
      <c r="M490" s="2">
        <f>InputData[[#This Row],[SELLING PRICE]]*InputData[[#This Row],[QUANTITY]]*(1-InputData[[#This Row],[DISCOUNT %]])</f>
        <v>141.57</v>
      </c>
      <c r="N490">
        <f>DAY(InputData[[#This Row],[DATE]])</f>
        <v>1</v>
      </c>
      <c r="O490" t="str">
        <f>TEXT(InputData[[#This Row],[DATE]],"mmm")</f>
        <v>Jan</v>
      </c>
      <c r="P490">
        <f>YEAR(InputData[[#This Row],[DATE]])</f>
        <v>2022</v>
      </c>
    </row>
    <row r="491" spans="1:16" x14ac:dyDescent="0.3">
      <c r="A491" s="1">
        <v>44579</v>
      </c>
      <c r="B491" t="s">
        <v>24</v>
      </c>
      <c r="C491">
        <v>9</v>
      </c>
      <c r="D491" t="s">
        <v>113</v>
      </c>
      <c r="E491" t="s">
        <v>111</v>
      </c>
      <c r="F491">
        <v>0</v>
      </c>
      <c r="G491" t="str">
        <f>VLOOKUP(InputData[[#This Row],[PRODUCT ID]],MasterData[],2,0)</f>
        <v>Product08</v>
      </c>
      <c r="H491" t="str">
        <f>VLOOKUP(InputData[[#This Row],[PRODUCT ID]],MasterData[],3,0)</f>
        <v>Category01</v>
      </c>
      <c r="I491" t="str">
        <f>VLOOKUP(InputData[[#This Row],[PRODUCT ID]],MasterData[],4,0)</f>
        <v>Kg</v>
      </c>
      <c r="J491" s="2">
        <f>VLOOKUP(InputData[[#This Row],[PRODUCT ID]],MasterData[],5,0)</f>
        <v>83</v>
      </c>
      <c r="K491" s="2">
        <f>VLOOKUP(InputData[[#This Row],[PRODUCT ID]],MasterData[],6,0)</f>
        <v>94.62</v>
      </c>
      <c r="L491" s="2">
        <f>InputData[[#This Row],[BUYING PRIZE]]*InputData[[#This Row],[QUANTITY]]</f>
        <v>747</v>
      </c>
      <c r="M491" s="2">
        <f>InputData[[#This Row],[SELLING PRICE]]*InputData[[#This Row],[QUANTITY]]*(1-InputData[[#This Row],[DISCOUNT %]])</f>
        <v>851.58</v>
      </c>
      <c r="N491">
        <f>DAY(InputData[[#This Row],[DATE]])</f>
        <v>18</v>
      </c>
      <c r="O491" t="str">
        <f>TEXT(InputData[[#This Row],[DATE]],"mmm")</f>
        <v>Jan</v>
      </c>
      <c r="P491">
        <f>YEAR(InputData[[#This Row],[DATE]])</f>
        <v>2022</v>
      </c>
    </row>
    <row r="492" spans="1:16" x14ac:dyDescent="0.3">
      <c r="A492" s="1">
        <v>44584</v>
      </c>
      <c r="B492" t="s">
        <v>10</v>
      </c>
      <c r="C492">
        <v>5</v>
      </c>
      <c r="D492" t="s">
        <v>113</v>
      </c>
      <c r="E492" t="s">
        <v>111</v>
      </c>
      <c r="F492">
        <v>0</v>
      </c>
      <c r="G492" t="str">
        <f>VLOOKUP(InputData[[#This Row],[PRODUCT ID]],MasterData[],2,0)</f>
        <v>Product02</v>
      </c>
      <c r="H492" t="str">
        <f>VLOOKUP(InputData[[#This Row],[PRODUCT ID]],MasterData[],3,0)</f>
        <v>Category01</v>
      </c>
      <c r="I492" t="str">
        <f>VLOOKUP(InputData[[#This Row],[PRODUCT ID]],MasterData[],4,0)</f>
        <v>Kg</v>
      </c>
      <c r="J492" s="2">
        <f>VLOOKUP(InputData[[#This Row],[PRODUCT ID]],MasterData[],5,0)</f>
        <v>105</v>
      </c>
      <c r="K492" s="2">
        <f>VLOOKUP(InputData[[#This Row],[PRODUCT ID]],MasterData[],6,0)</f>
        <v>142.80000000000001</v>
      </c>
      <c r="L492" s="2">
        <f>InputData[[#This Row],[BUYING PRIZE]]*InputData[[#This Row],[QUANTITY]]</f>
        <v>525</v>
      </c>
      <c r="M492" s="2">
        <f>InputData[[#This Row],[SELLING PRICE]]*InputData[[#This Row],[QUANTITY]]*(1-InputData[[#This Row],[DISCOUNT %]])</f>
        <v>714</v>
      </c>
      <c r="N492">
        <f>DAY(InputData[[#This Row],[DATE]])</f>
        <v>23</v>
      </c>
      <c r="O492" t="str">
        <f>TEXT(InputData[[#This Row],[DATE]],"mmm")</f>
        <v>Jan</v>
      </c>
      <c r="P492">
        <f>YEAR(InputData[[#This Row],[DATE]])</f>
        <v>2022</v>
      </c>
    </row>
    <row r="493" spans="1:16" x14ac:dyDescent="0.3">
      <c r="A493" s="1">
        <v>44624</v>
      </c>
      <c r="B493" t="s">
        <v>63</v>
      </c>
      <c r="C493">
        <v>13</v>
      </c>
      <c r="D493" t="s">
        <v>113</v>
      </c>
      <c r="E493" t="s">
        <v>112</v>
      </c>
      <c r="F493">
        <v>0</v>
      </c>
      <c r="G493" t="str">
        <f>VLOOKUP(InputData[[#This Row],[PRODUCT ID]],MasterData[],2,0)</f>
        <v>Product26</v>
      </c>
      <c r="H493" t="str">
        <f>VLOOKUP(InputData[[#This Row],[PRODUCT ID]],MasterData[],3,0)</f>
        <v>Category04</v>
      </c>
      <c r="I493" t="str">
        <f>VLOOKUP(InputData[[#This Row],[PRODUCT ID]],MasterData[],4,0)</f>
        <v>No.</v>
      </c>
      <c r="J493" s="2">
        <f>VLOOKUP(InputData[[#This Row],[PRODUCT ID]],MasterData[],5,0)</f>
        <v>18</v>
      </c>
      <c r="K493" s="2">
        <f>VLOOKUP(InputData[[#This Row],[PRODUCT ID]],MasterData[],6,0)</f>
        <v>24.66</v>
      </c>
      <c r="L493" s="2">
        <f>InputData[[#This Row],[BUYING PRIZE]]*InputData[[#This Row],[QUANTITY]]</f>
        <v>234</v>
      </c>
      <c r="M493" s="2">
        <f>InputData[[#This Row],[SELLING PRICE]]*InputData[[#This Row],[QUANTITY]]*(1-InputData[[#This Row],[DISCOUNT %]])</f>
        <v>320.58</v>
      </c>
      <c r="N493">
        <f>DAY(InputData[[#This Row],[DATE]])</f>
        <v>4</v>
      </c>
      <c r="O493" t="str">
        <f>TEXT(InputData[[#This Row],[DATE]],"mmm")</f>
        <v>Mar</v>
      </c>
      <c r="P493">
        <f>YEAR(InputData[[#This Row],[DATE]])</f>
        <v>2022</v>
      </c>
    </row>
    <row r="494" spans="1:16" x14ac:dyDescent="0.3">
      <c r="A494" s="1">
        <v>44630</v>
      </c>
      <c r="B494" t="s">
        <v>78</v>
      </c>
      <c r="C494">
        <v>12</v>
      </c>
      <c r="D494" t="s">
        <v>113</v>
      </c>
      <c r="E494" t="s">
        <v>112</v>
      </c>
      <c r="F494">
        <v>0</v>
      </c>
      <c r="G494" t="str">
        <f>VLOOKUP(InputData[[#This Row],[PRODUCT ID]],MasterData[],2,0)</f>
        <v>Product33</v>
      </c>
      <c r="H494" t="str">
        <f>VLOOKUP(InputData[[#This Row],[PRODUCT ID]],MasterData[],3,0)</f>
        <v>Category04</v>
      </c>
      <c r="I494" t="str">
        <f>VLOOKUP(InputData[[#This Row],[PRODUCT ID]],MasterData[],4,0)</f>
        <v>Kg</v>
      </c>
      <c r="J494" s="2">
        <f>VLOOKUP(InputData[[#This Row],[PRODUCT ID]],MasterData[],5,0)</f>
        <v>95</v>
      </c>
      <c r="K494" s="2">
        <f>VLOOKUP(InputData[[#This Row],[PRODUCT ID]],MasterData[],6,0)</f>
        <v>119.7</v>
      </c>
      <c r="L494" s="2">
        <f>InputData[[#This Row],[BUYING PRIZE]]*InputData[[#This Row],[QUANTITY]]</f>
        <v>1140</v>
      </c>
      <c r="M494" s="2">
        <f>InputData[[#This Row],[SELLING PRICE]]*InputData[[#This Row],[QUANTITY]]*(1-InputData[[#This Row],[DISCOUNT %]])</f>
        <v>1436.4</v>
      </c>
      <c r="N494">
        <f>DAY(InputData[[#This Row],[DATE]])</f>
        <v>10</v>
      </c>
      <c r="O494" t="str">
        <f>TEXT(InputData[[#This Row],[DATE]],"mmm")</f>
        <v>Mar</v>
      </c>
      <c r="P494">
        <f>YEAR(InputData[[#This Row],[DATE]])</f>
        <v>2022</v>
      </c>
    </row>
    <row r="495" spans="1:16" x14ac:dyDescent="0.3">
      <c r="A495" s="1">
        <v>44639</v>
      </c>
      <c r="B495" t="s">
        <v>95</v>
      </c>
      <c r="C495">
        <v>6</v>
      </c>
      <c r="D495" t="s">
        <v>113</v>
      </c>
      <c r="E495" t="s">
        <v>111</v>
      </c>
      <c r="F495">
        <v>0</v>
      </c>
      <c r="G495" t="str">
        <f>VLOOKUP(InputData[[#This Row],[PRODUCT ID]],MasterData[],2,0)</f>
        <v>Product41</v>
      </c>
      <c r="H495" t="str">
        <f>VLOOKUP(InputData[[#This Row],[PRODUCT ID]],MasterData[],3,0)</f>
        <v>Category05</v>
      </c>
      <c r="I495" t="str">
        <f>VLOOKUP(InputData[[#This Row],[PRODUCT ID]],MasterData[],4,0)</f>
        <v>Ft</v>
      </c>
      <c r="J495" s="2">
        <f>VLOOKUP(InputData[[#This Row],[PRODUCT ID]],MasterData[],5,0)</f>
        <v>138</v>
      </c>
      <c r="K495" s="2">
        <f>VLOOKUP(InputData[[#This Row],[PRODUCT ID]],MasterData[],6,0)</f>
        <v>173.88</v>
      </c>
      <c r="L495" s="2">
        <f>InputData[[#This Row],[BUYING PRIZE]]*InputData[[#This Row],[QUANTITY]]</f>
        <v>828</v>
      </c>
      <c r="M495" s="2">
        <f>InputData[[#This Row],[SELLING PRICE]]*InputData[[#This Row],[QUANTITY]]*(1-InputData[[#This Row],[DISCOUNT %]])</f>
        <v>1043.28</v>
      </c>
      <c r="N495">
        <f>DAY(InputData[[#This Row],[DATE]])</f>
        <v>19</v>
      </c>
      <c r="O495" t="str">
        <f>TEXT(InputData[[#This Row],[DATE]],"mmm")</f>
        <v>Mar</v>
      </c>
      <c r="P495">
        <f>YEAR(InputData[[#This Row],[DATE]])</f>
        <v>2022</v>
      </c>
    </row>
    <row r="496" spans="1:16" x14ac:dyDescent="0.3">
      <c r="A496" s="1">
        <v>44645</v>
      </c>
      <c r="B496" t="s">
        <v>6</v>
      </c>
      <c r="C496">
        <v>2</v>
      </c>
      <c r="D496" t="s">
        <v>113</v>
      </c>
      <c r="E496" t="s">
        <v>112</v>
      </c>
      <c r="F496">
        <v>0</v>
      </c>
      <c r="G496" t="str">
        <f>VLOOKUP(InputData[[#This Row],[PRODUCT ID]],MasterData[],2,0)</f>
        <v>Product01</v>
      </c>
      <c r="H496" t="str">
        <f>VLOOKUP(InputData[[#This Row],[PRODUCT ID]],MasterData[],3,0)</f>
        <v>Category01</v>
      </c>
      <c r="I496" t="str">
        <f>VLOOKUP(InputData[[#This Row],[PRODUCT ID]],MasterData[],4,0)</f>
        <v>Kg</v>
      </c>
      <c r="J496" s="2">
        <f>VLOOKUP(InputData[[#This Row],[PRODUCT ID]],MasterData[],5,0)</f>
        <v>98</v>
      </c>
      <c r="K496" s="2">
        <f>VLOOKUP(InputData[[#This Row],[PRODUCT ID]],MasterData[],6,0)</f>
        <v>103.88</v>
      </c>
      <c r="L496" s="2">
        <f>InputData[[#This Row],[BUYING PRIZE]]*InputData[[#This Row],[QUANTITY]]</f>
        <v>196</v>
      </c>
      <c r="M496" s="2">
        <f>InputData[[#This Row],[SELLING PRICE]]*InputData[[#This Row],[QUANTITY]]*(1-InputData[[#This Row],[DISCOUNT %]])</f>
        <v>207.76</v>
      </c>
      <c r="N496">
        <f>DAY(InputData[[#This Row],[DATE]])</f>
        <v>25</v>
      </c>
      <c r="O496" t="str">
        <f>TEXT(InputData[[#This Row],[DATE]],"mmm")</f>
        <v>Mar</v>
      </c>
      <c r="P496">
        <f>YEAR(InputData[[#This Row],[DATE]])</f>
        <v>2022</v>
      </c>
    </row>
    <row r="497" spans="1:16" x14ac:dyDescent="0.3">
      <c r="A497" s="1">
        <v>44657</v>
      </c>
      <c r="B497" t="s">
        <v>93</v>
      </c>
      <c r="C497">
        <v>2</v>
      </c>
      <c r="D497" t="s">
        <v>113</v>
      </c>
      <c r="E497" t="s">
        <v>111</v>
      </c>
      <c r="F497">
        <v>0</v>
      </c>
      <c r="G497" t="str">
        <f>VLOOKUP(InputData[[#This Row],[PRODUCT ID]],MasterData[],2,0)</f>
        <v>Product40</v>
      </c>
      <c r="H497" t="str">
        <f>VLOOKUP(InputData[[#This Row],[PRODUCT ID]],MasterData[],3,0)</f>
        <v>Category05</v>
      </c>
      <c r="I497" t="str">
        <f>VLOOKUP(InputData[[#This Row],[PRODUCT ID]],MasterData[],4,0)</f>
        <v>Kg</v>
      </c>
      <c r="J497" s="2">
        <f>VLOOKUP(InputData[[#This Row],[PRODUCT ID]],MasterData[],5,0)</f>
        <v>90</v>
      </c>
      <c r="K497" s="2">
        <f>VLOOKUP(InputData[[#This Row],[PRODUCT ID]],MasterData[],6,0)</f>
        <v>115.2</v>
      </c>
      <c r="L497" s="2">
        <f>InputData[[#This Row],[BUYING PRIZE]]*InputData[[#This Row],[QUANTITY]]</f>
        <v>180</v>
      </c>
      <c r="M497" s="2">
        <f>InputData[[#This Row],[SELLING PRICE]]*InputData[[#This Row],[QUANTITY]]*(1-InputData[[#This Row],[DISCOUNT %]])</f>
        <v>230.4</v>
      </c>
      <c r="N497">
        <f>DAY(InputData[[#This Row],[DATE]])</f>
        <v>6</v>
      </c>
      <c r="O497" t="str">
        <f>TEXT(InputData[[#This Row],[DATE]],"mmm")</f>
        <v>Apr</v>
      </c>
      <c r="P497">
        <f>YEAR(InputData[[#This Row],[DATE]])</f>
        <v>2022</v>
      </c>
    </row>
    <row r="498" spans="1:16" x14ac:dyDescent="0.3">
      <c r="A498" s="1">
        <v>44660</v>
      </c>
      <c r="B498" t="s">
        <v>91</v>
      </c>
      <c r="C498">
        <v>12</v>
      </c>
      <c r="D498" t="s">
        <v>113</v>
      </c>
      <c r="E498" t="s">
        <v>111</v>
      </c>
      <c r="F498">
        <v>0</v>
      </c>
      <c r="G498" t="str">
        <f>VLOOKUP(InputData[[#This Row],[PRODUCT ID]],MasterData[],2,0)</f>
        <v>Product39</v>
      </c>
      <c r="H498" t="str">
        <f>VLOOKUP(InputData[[#This Row],[PRODUCT ID]],MasterData[],3,0)</f>
        <v>Category05</v>
      </c>
      <c r="I498" t="str">
        <f>VLOOKUP(InputData[[#This Row],[PRODUCT ID]],MasterData[],4,0)</f>
        <v>No.</v>
      </c>
      <c r="J498" s="2">
        <f>VLOOKUP(InputData[[#This Row],[PRODUCT ID]],MasterData[],5,0)</f>
        <v>37</v>
      </c>
      <c r="K498" s="2">
        <f>VLOOKUP(InputData[[#This Row],[PRODUCT ID]],MasterData[],6,0)</f>
        <v>42.55</v>
      </c>
      <c r="L498" s="2">
        <f>InputData[[#This Row],[BUYING PRIZE]]*InputData[[#This Row],[QUANTITY]]</f>
        <v>444</v>
      </c>
      <c r="M498" s="2">
        <f>InputData[[#This Row],[SELLING PRICE]]*InputData[[#This Row],[QUANTITY]]*(1-InputData[[#This Row],[DISCOUNT %]])</f>
        <v>510.59999999999997</v>
      </c>
      <c r="N498">
        <f>DAY(InputData[[#This Row],[DATE]])</f>
        <v>9</v>
      </c>
      <c r="O498" t="str">
        <f>TEXT(InputData[[#This Row],[DATE]],"mmm")</f>
        <v>Apr</v>
      </c>
      <c r="P498">
        <f>YEAR(InputData[[#This Row],[DATE]])</f>
        <v>2022</v>
      </c>
    </row>
    <row r="499" spans="1:16" x14ac:dyDescent="0.3">
      <c r="A499" s="1">
        <v>44664</v>
      </c>
      <c r="B499" t="s">
        <v>42</v>
      </c>
      <c r="C499">
        <v>14</v>
      </c>
      <c r="D499" t="s">
        <v>113</v>
      </c>
      <c r="E499" t="s">
        <v>112</v>
      </c>
      <c r="F499">
        <v>0</v>
      </c>
      <c r="G499" t="str">
        <f>VLOOKUP(InputData[[#This Row],[PRODUCT ID]],MasterData[],2,0)</f>
        <v>Product16</v>
      </c>
      <c r="H499" t="str">
        <f>VLOOKUP(InputData[[#This Row],[PRODUCT ID]],MasterData[],3,0)</f>
        <v>Category02</v>
      </c>
      <c r="I499" t="str">
        <f>VLOOKUP(InputData[[#This Row],[PRODUCT ID]],MasterData[],4,0)</f>
        <v>No.</v>
      </c>
      <c r="J499" s="2">
        <f>VLOOKUP(InputData[[#This Row],[PRODUCT ID]],MasterData[],5,0)</f>
        <v>13</v>
      </c>
      <c r="K499" s="2">
        <f>VLOOKUP(InputData[[#This Row],[PRODUCT ID]],MasterData[],6,0)</f>
        <v>16.64</v>
      </c>
      <c r="L499" s="2">
        <f>InputData[[#This Row],[BUYING PRIZE]]*InputData[[#This Row],[QUANTITY]]</f>
        <v>182</v>
      </c>
      <c r="M499" s="2">
        <f>InputData[[#This Row],[SELLING PRICE]]*InputData[[#This Row],[QUANTITY]]*(1-InputData[[#This Row],[DISCOUNT %]])</f>
        <v>232.96</v>
      </c>
      <c r="N499">
        <f>DAY(InputData[[#This Row],[DATE]])</f>
        <v>13</v>
      </c>
      <c r="O499" t="str">
        <f>TEXT(InputData[[#This Row],[DATE]],"mmm")</f>
        <v>Apr</v>
      </c>
      <c r="P499">
        <f>YEAR(InputData[[#This Row],[DATE]])</f>
        <v>2022</v>
      </c>
    </row>
    <row r="500" spans="1:16" x14ac:dyDescent="0.3">
      <c r="A500" s="1">
        <v>44671</v>
      </c>
      <c r="B500" t="s">
        <v>46</v>
      </c>
      <c r="C500">
        <v>2</v>
      </c>
      <c r="D500" t="s">
        <v>113</v>
      </c>
      <c r="E500" t="s">
        <v>112</v>
      </c>
      <c r="F500">
        <v>0</v>
      </c>
      <c r="G500" t="str">
        <f>VLOOKUP(InputData[[#This Row],[PRODUCT ID]],MasterData[],2,0)</f>
        <v>Product18</v>
      </c>
      <c r="H500" t="str">
        <f>VLOOKUP(InputData[[#This Row],[PRODUCT ID]],MasterData[],3,0)</f>
        <v>Category02</v>
      </c>
      <c r="I500" t="str">
        <f>VLOOKUP(InputData[[#This Row],[PRODUCT ID]],MasterData[],4,0)</f>
        <v>No.</v>
      </c>
      <c r="J500" s="2">
        <f>VLOOKUP(InputData[[#This Row],[PRODUCT ID]],MasterData[],5,0)</f>
        <v>37</v>
      </c>
      <c r="K500" s="2">
        <f>VLOOKUP(InputData[[#This Row],[PRODUCT ID]],MasterData[],6,0)</f>
        <v>49.21</v>
      </c>
      <c r="L500" s="2">
        <f>InputData[[#This Row],[BUYING PRIZE]]*InputData[[#This Row],[QUANTITY]]</f>
        <v>74</v>
      </c>
      <c r="M500" s="2">
        <f>InputData[[#This Row],[SELLING PRICE]]*InputData[[#This Row],[QUANTITY]]*(1-InputData[[#This Row],[DISCOUNT %]])</f>
        <v>98.42</v>
      </c>
      <c r="N500">
        <f>DAY(InputData[[#This Row],[DATE]])</f>
        <v>20</v>
      </c>
      <c r="O500" t="str">
        <f>TEXT(InputData[[#This Row],[DATE]],"mmm")</f>
        <v>Apr</v>
      </c>
      <c r="P500">
        <f>YEAR(InputData[[#This Row],[DATE]])</f>
        <v>2022</v>
      </c>
    </row>
    <row r="501" spans="1:16" x14ac:dyDescent="0.3">
      <c r="A501" s="1">
        <v>44682</v>
      </c>
      <c r="B501" t="s">
        <v>80</v>
      </c>
      <c r="C501">
        <v>9</v>
      </c>
      <c r="D501" t="s">
        <v>113</v>
      </c>
      <c r="E501" t="s">
        <v>112</v>
      </c>
      <c r="F501">
        <v>0</v>
      </c>
      <c r="G501" t="str">
        <f>VLOOKUP(InputData[[#This Row],[PRODUCT ID]],MasterData[],2,0)</f>
        <v>Product34</v>
      </c>
      <c r="H501" t="str">
        <f>VLOOKUP(InputData[[#This Row],[PRODUCT ID]],MasterData[],3,0)</f>
        <v>Category04</v>
      </c>
      <c r="I501" t="str">
        <f>VLOOKUP(InputData[[#This Row],[PRODUCT ID]],MasterData[],4,0)</f>
        <v>Lt</v>
      </c>
      <c r="J501" s="2">
        <f>VLOOKUP(InputData[[#This Row],[PRODUCT ID]],MasterData[],5,0)</f>
        <v>55</v>
      </c>
      <c r="K501" s="2">
        <f>VLOOKUP(InputData[[#This Row],[PRODUCT ID]],MasterData[],6,0)</f>
        <v>58.3</v>
      </c>
      <c r="L501" s="2">
        <f>InputData[[#This Row],[BUYING PRIZE]]*InputData[[#This Row],[QUANTITY]]</f>
        <v>495</v>
      </c>
      <c r="M501" s="2">
        <f>InputData[[#This Row],[SELLING PRICE]]*InputData[[#This Row],[QUANTITY]]*(1-InputData[[#This Row],[DISCOUNT %]])</f>
        <v>524.69999999999993</v>
      </c>
      <c r="N501">
        <f>DAY(InputData[[#This Row],[DATE]])</f>
        <v>1</v>
      </c>
      <c r="O501" t="str">
        <f>TEXT(InputData[[#This Row],[DATE]],"mmm")</f>
        <v>May</v>
      </c>
      <c r="P501">
        <f>YEAR(InputData[[#This Row],[DATE]])</f>
        <v>2022</v>
      </c>
    </row>
    <row r="502" spans="1:16" x14ac:dyDescent="0.3">
      <c r="A502" s="1">
        <v>44690</v>
      </c>
      <c r="B502" t="s">
        <v>44</v>
      </c>
      <c r="C502">
        <v>12</v>
      </c>
      <c r="D502" t="s">
        <v>113</v>
      </c>
      <c r="E502" t="s">
        <v>111</v>
      </c>
      <c r="F502">
        <v>0</v>
      </c>
      <c r="G502" t="str">
        <f>VLOOKUP(InputData[[#This Row],[PRODUCT ID]],MasterData[],2,0)</f>
        <v>Product17</v>
      </c>
      <c r="H502" t="str">
        <f>VLOOKUP(InputData[[#This Row],[PRODUCT ID]],MasterData[],3,0)</f>
        <v>Category02</v>
      </c>
      <c r="I502" t="str">
        <f>VLOOKUP(InputData[[#This Row],[PRODUCT ID]],MasterData[],4,0)</f>
        <v>Ft</v>
      </c>
      <c r="J502" s="2">
        <f>VLOOKUP(InputData[[#This Row],[PRODUCT ID]],MasterData[],5,0)</f>
        <v>134</v>
      </c>
      <c r="K502" s="2">
        <f>VLOOKUP(InputData[[#This Row],[PRODUCT ID]],MasterData[],6,0)</f>
        <v>156.78</v>
      </c>
      <c r="L502" s="2">
        <f>InputData[[#This Row],[BUYING PRIZE]]*InputData[[#This Row],[QUANTITY]]</f>
        <v>1608</v>
      </c>
      <c r="M502" s="2">
        <f>InputData[[#This Row],[SELLING PRICE]]*InputData[[#This Row],[QUANTITY]]*(1-InputData[[#This Row],[DISCOUNT %]])</f>
        <v>1881.3600000000001</v>
      </c>
      <c r="N502">
        <f>DAY(InputData[[#This Row],[DATE]])</f>
        <v>9</v>
      </c>
      <c r="O502" t="str">
        <f>TEXT(InputData[[#This Row],[DATE]],"mmm")</f>
        <v>May</v>
      </c>
      <c r="P502">
        <f>YEAR(InputData[[#This Row],[DATE]])</f>
        <v>2022</v>
      </c>
    </row>
    <row r="503" spans="1:16" x14ac:dyDescent="0.3">
      <c r="A503" s="1">
        <v>44699</v>
      </c>
      <c r="B503" t="s">
        <v>66</v>
      </c>
      <c r="C503">
        <v>4</v>
      </c>
      <c r="D503" t="s">
        <v>113</v>
      </c>
      <c r="E503" t="s">
        <v>112</v>
      </c>
      <c r="F503">
        <v>0</v>
      </c>
      <c r="G503" t="str">
        <f>VLOOKUP(InputData[[#This Row],[PRODUCT ID]],MasterData[],2,0)</f>
        <v>Product27</v>
      </c>
      <c r="H503" t="str">
        <f>VLOOKUP(InputData[[#This Row],[PRODUCT ID]],MasterData[],3,0)</f>
        <v>Category04</v>
      </c>
      <c r="I503" t="str">
        <f>VLOOKUP(InputData[[#This Row],[PRODUCT ID]],MasterData[],4,0)</f>
        <v>Lt</v>
      </c>
      <c r="J503" s="2">
        <f>VLOOKUP(InputData[[#This Row],[PRODUCT ID]],MasterData[],5,0)</f>
        <v>48</v>
      </c>
      <c r="K503" s="2">
        <f>VLOOKUP(InputData[[#This Row],[PRODUCT ID]],MasterData[],6,0)</f>
        <v>57.120000000000005</v>
      </c>
      <c r="L503" s="2">
        <f>InputData[[#This Row],[BUYING PRIZE]]*InputData[[#This Row],[QUANTITY]]</f>
        <v>192</v>
      </c>
      <c r="M503" s="2">
        <f>InputData[[#This Row],[SELLING PRICE]]*InputData[[#This Row],[QUANTITY]]*(1-InputData[[#This Row],[DISCOUNT %]])</f>
        <v>228.48000000000002</v>
      </c>
      <c r="N503">
        <f>DAY(InputData[[#This Row],[DATE]])</f>
        <v>18</v>
      </c>
      <c r="O503" t="str">
        <f>TEXT(InputData[[#This Row],[DATE]],"mmm")</f>
        <v>May</v>
      </c>
      <c r="P503">
        <f>YEAR(InputData[[#This Row],[DATE]])</f>
        <v>2022</v>
      </c>
    </row>
    <row r="504" spans="1:16" x14ac:dyDescent="0.3">
      <c r="A504" s="1">
        <v>44699</v>
      </c>
      <c r="B504" t="s">
        <v>89</v>
      </c>
      <c r="C504">
        <v>8</v>
      </c>
      <c r="D504" t="s">
        <v>113</v>
      </c>
      <c r="E504" t="s">
        <v>112</v>
      </c>
      <c r="F504">
        <v>0</v>
      </c>
      <c r="G504" t="str">
        <f>VLOOKUP(InputData[[#This Row],[PRODUCT ID]],MasterData[],2,0)</f>
        <v>Product38</v>
      </c>
      <c r="H504" t="str">
        <f>VLOOKUP(InputData[[#This Row],[PRODUCT ID]],MasterData[],3,0)</f>
        <v>Category05</v>
      </c>
      <c r="I504" t="str">
        <f>VLOOKUP(InputData[[#This Row],[PRODUCT ID]],MasterData[],4,0)</f>
        <v>Kg</v>
      </c>
      <c r="J504" s="2">
        <f>VLOOKUP(InputData[[#This Row],[PRODUCT ID]],MasterData[],5,0)</f>
        <v>72</v>
      </c>
      <c r="K504" s="2">
        <f>VLOOKUP(InputData[[#This Row],[PRODUCT ID]],MasterData[],6,0)</f>
        <v>79.92</v>
      </c>
      <c r="L504" s="2">
        <f>InputData[[#This Row],[BUYING PRIZE]]*InputData[[#This Row],[QUANTITY]]</f>
        <v>576</v>
      </c>
      <c r="M504" s="2">
        <f>InputData[[#This Row],[SELLING PRICE]]*InputData[[#This Row],[QUANTITY]]*(1-InputData[[#This Row],[DISCOUNT %]])</f>
        <v>639.36</v>
      </c>
      <c r="N504">
        <f>DAY(InputData[[#This Row],[DATE]])</f>
        <v>18</v>
      </c>
      <c r="O504" t="str">
        <f>TEXT(InputData[[#This Row],[DATE]],"mmm")</f>
        <v>May</v>
      </c>
      <c r="P504">
        <f>YEAR(InputData[[#This Row],[DATE]])</f>
        <v>2022</v>
      </c>
    </row>
    <row r="505" spans="1:16" x14ac:dyDescent="0.3">
      <c r="A505" s="1">
        <v>44709</v>
      </c>
      <c r="B505" t="s">
        <v>95</v>
      </c>
      <c r="C505">
        <v>10</v>
      </c>
      <c r="D505" t="s">
        <v>113</v>
      </c>
      <c r="E505" t="s">
        <v>111</v>
      </c>
      <c r="F505">
        <v>0</v>
      </c>
      <c r="G505" t="str">
        <f>VLOOKUP(InputData[[#This Row],[PRODUCT ID]],MasterData[],2,0)</f>
        <v>Product41</v>
      </c>
      <c r="H505" t="str">
        <f>VLOOKUP(InputData[[#This Row],[PRODUCT ID]],MasterData[],3,0)</f>
        <v>Category05</v>
      </c>
      <c r="I505" t="str">
        <f>VLOOKUP(InputData[[#This Row],[PRODUCT ID]],MasterData[],4,0)</f>
        <v>Ft</v>
      </c>
      <c r="J505" s="2">
        <f>VLOOKUP(InputData[[#This Row],[PRODUCT ID]],MasterData[],5,0)</f>
        <v>138</v>
      </c>
      <c r="K505" s="2">
        <f>VLOOKUP(InputData[[#This Row],[PRODUCT ID]],MasterData[],6,0)</f>
        <v>173.88</v>
      </c>
      <c r="L505" s="2">
        <f>InputData[[#This Row],[BUYING PRIZE]]*InputData[[#This Row],[QUANTITY]]</f>
        <v>1380</v>
      </c>
      <c r="M505" s="2">
        <f>InputData[[#This Row],[SELLING PRICE]]*InputData[[#This Row],[QUANTITY]]*(1-InputData[[#This Row],[DISCOUNT %]])</f>
        <v>1738.8</v>
      </c>
      <c r="N505">
        <f>DAY(InputData[[#This Row],[DATE]])</f>
        <v>28</v>
      </c>
      <c r="O505" t="str">
        <f>TEXT(InputData[[#This Row],[DATE]],"mmm")</f>
        <v>May</v>
      </c>
      <c r="P505">
        <f>YEAR(InputData[[#This Row],[DATE]])</f>
        <v>2022</v>
      </c>
    </row>
    <row r="506" spans="1:16" x14ac:dyDescent="0.3">
      <c r="A506" s="1">
        <v>44709</v>
      </c>
      <c r="B506" t="s">
        <v>24</v>
      </c>
      <c r="C506">
        <v>5</v>
      </c>
      <c r="D506" t="s">
        <v>113</v>
      </c>
      <c r="E506" t="s">
        <v>112</v>
      </c>
      <c r="F506">
        <v>0</v>
      </c>
      <c r="G506" t="str">
        <f>VLOOKUP(InputData[[#This Row],[PRODUCT ID]],MasterData[],2,0)</f>
        <v>Product08</v>
      </c>
      <c r="H506" t="str">
        <f>VLOOKUP(InputData[[#This Row],[PRODUCT ID]],MasterData[],3,0)</f>
        <v>Category01</v>
      </c>
      <c r="I506" t="str">
        <f>VLOOKUP(InputData[[#This Row],[PRODUCT ID]],MasterData[],4,0)</f>
        <v>Kg</v>
      </c>
      <c r="J506" s="2">
        <f>VLOOKUP(InputData[[#This Row],[PRODUCT ID]],MasterData[],5,0)</f>
        <v>83</v>
      </c>
      <c r="K506" s="2">
        <f>VLOOKUP(InputData[[#This Row],[PRODUCT ID]],MasterData[],6,0)</f>
        <v>94.62</v>
      </c>
      <c r="L506" s="2">
        <f>InputData[[#This Row],[BUYING PRIZE]]*InputData[[#This Row],[QUANTITY]]</f>
        <v>415</v>
      </c>
      <c r="M506" s="2">
        <f>InputData[[#This Row],[SELLING PRICE]]*InputData[[#This Row],[QUANTITY]]*(1-InputData[[#This Row],[DISCOUNT %]])</f>
        <v>473.1</v>
      </c>
      <c r="N506">
        <f>DAY(InputData[[#This Row],[DATE]])</f>
        <v>28</v>
      </c>
      <c r="O506" t="str">
        <f>TEXT(InputData[[#This Row],[DATE]],"mmm")</f>
        <v>May</v>
      </c>
      <c r="P506">
        <f>YEAR(InputData[[#This Row],[DATE]])</f>
        <v>2022</v>
      </c>
    </row>
    <row r="507" spans="1:16" x14ac:dyDescent="0.3">
      <c r="A507" s="1">
        <v>44711</v>
      </c>
      <c r="B507" t="s">
        <v>17</v>
      </c>
      <c r="C507">
        <v>4</v>
      </c>
      <c r="D507" t="s">
        <v>113</v>
      </c>
      <c r="E507" t="s">
        <v>111</v>
      </c>
      <c r="F507">
        <v>0</v>
      </c>
      <c r="G507" t="str">
        <f>VLOOKUP(InputData[[#This Row],[PRODUCT ID]],MasterData[],2,0)</f>
        <v>Product05</v>
      </c>
      <c r="H507" t="str">
        <f>VLOOKUP(InputData[[#This Row],[PRODUCT ID]],MasterData[],3,0)</f>
        <v>Category01</v>
      </c>
      <c r="I507" t="str">
        <f>VLOOKUP(InputData[[#This Row],[PRODUCT ID]],MasterData[],4,0)</f>
        <v>Ft</v>
      </c>
      <c r="J507" s="2">
        <f>VLOOKUP(InputData[[#This Row],[PRODUCT ID]],MasterData[],5,0)</f>
        <v>133</v>
      </c>
      <c r="K507" s="2">
        <f>VLOOKUP(InputData[[#This Row],[PRODUCT ID]],MasterData[],6,0)</f>
        <v>155.61000000000001</v>
      </c>
      <c r="L507" s="2">
        <f>InputData[[#This Row],[BUYING PRIZE]]*InputData[[#This Row],[QUANTITY]]</f>
        <v>532</v>
      </c>
      <c r="M507" s="2">
        <f>InputData[[#This Row],[SELLING PRICE]]*InputData[[#This Row],[QUANTITY]]*(1-InputData[[#This Row],[DISCOUNT %]])</f>
        <v>622.44000000000005</v>
      </c>
      <c r="N507">
        <f>DAY(InputData[[#This Row],[DATE]])</f>
        <v>30</v>
      </c>
      <c r="O507" t="str">
        <f>TEXT(InputData[[#This Row],[DATE]],"mmm")</f>
        <v>May</v>
      </c>
      <c r="P507">
        <f>YEAR(InputData[[#This Row],[DATE]])</f>
        <v>2022</v>
      </c>
    </row>
    <row r="508" spans="1:16" x14ac:dyDescent="0.3">
      <c r="A508" s="1">
        <v>44722</v>
      </c>
      <c r="B508" t="s">
        <v>68</v>
      </c>
      <c r="C508">
        <v>8</v>
      </c>
      <c r="D508" t="s">
        <v>113</v>
      </c>
      <c r="E508" t="s">
        <v>112</v>
      </c>
      <c r="F508">
        <v>0</v>
      </c>
      <c r="G508" t="str">
        <f>VLOOKUP(InputData[[#This Row],[PRODUCT ID]],MasterData[],2,0)</f>
        <v>Product28</v>
      </c>
      <c r="H508" t="str">
        <f>VLOOKUP(InputData[[#This Row],[PRODUCT ID]],MasterData[],3,0)</f>
        <v>Category04</v>
      </c>
      <c r="I508" t="str">
        <f>VLOOKUP(InputData[[#This Row],[PRODUCT ID]],MasterData[],4,0)</f>
        <v>No.</v>
      </c>
      <c r="J508" s="2">
        <f>VLOOKUP(InputData[[#This Row],[PRODUCT ID]],MasterData[],5,0)</f>
        <v>37</v>
      </c>
      <c r="K508" s="2">
        <f>VLOOKUP(InputData[[#This Row],[PRODUCT ID]],MasterData[],6,0)</f>
        <v>41.81</v>
      </c>
      <c r="L508" s="2">
        <f>InputData[[#This Row],[BUYING PRIZE]]*InputData[[#This Row],[QUANTITY]]</f>
        <v>296</v>
      </c>
      <c r="M508" s="2">
        <f>InputData[[#This Row],[SELLING PRICE]]*InputData[[#This Row],[QUANTITY]]*(1-InputData[[#This Row],[DISCOUNT %]])</f>
        <v>334.48</v>
      </c>
      <c r="N508">
        <f>DAY(InputData[[#This Row],[DATE]])</f>
        <v>10</v>
      </c>
      <c r="O508" t="str">
        <f>TEXT(InputData[[#This Row],[DATE]],"mmm")</f>
        <v>Jun</v>
      </c>
      <c r="P508">
        <f>YEAR(InputData[[#This Row],[DATE]])</f>
        <v>2022</v>
      </c>
    </row>
    <row r="509" spans="1:16" x14ac:dyDescent="0.3">
      <c r="A509" s="1">
        <v>44727</v>
      </c>
      <c r="B509" t="s">
        <v>97</v>
      </c>
      <c r="C509">
        <v>15</v>
      </c>
      <c r="D509" t="s">
        <v>113</v>
      </c>
      <c r="E509" t="s">
        <v>112</v>
      </c>
      <c r="F509">
        <v>0</v>
      </c>
      <c r="G509" t="str">
        <f>VLOOKUP(InputData[[#This Row],[PRODUCT ID]],MasterData[],2,0)</f>
        <v>Product42</v>
      </c>
      <c r="H509" t="str">
        <f>VLOOKUP(InputData[[#This Row],[PRODUCT ID]],MasterData[],3,0)</f>
        <v>Category05</v>
      </c>
      <c r="I509" t="str">
        <f>VLOOKUP(InputData[[#This Row],[PRODUCT ID]],MasterData[],4,0)</f>
        <v>Ft</v>
      </c>
      <c r="J509" s="2">
        <f>VLOOKUP(InputData[[#This Row],[PRODUCT ID]],MasterData[],5,0)</f>
        <v>120</v>
      </c>
      <c r="K509" s="2">
        <f>VLOOKUP(InputData[[#This Row],[PRODUCT ID]],MasterData[],6,0)</f>
        <v>162</v>
      </c>
      <c r="L509" s="2">
        <f>InputData[[#This Row],[BUYING PRIZE]]*InputData[[#This Row],[QUANTITY]]</f>
        <v>1800</v>
      </c>
      <c r="M509" s="2">
        <f>InputData[[#This Row],[SELLING PRICE]]*InputData[[#This Row],[QUANTITY]]*(1-InputData[[#This Row],[DISCOUNT %]])</f>
        <v>2430</v>
      </c>
      <c r="N509">
        <f>DAY(InputData[[#This Row],[DATE]])</f>
        <v>15</v>
      </c>
      <c r="O509" t="str">
        <f>TEXT(InputData[[#This Row],[DATE]],"mmm")</f>
        <v>Jun</v>
      </c>
      <c r="P509">
        <f>YEAR(InputData[[#This Row],[DATE]])</f>
        <v>2022</v>
      </c>
    </row>
    <row r="510" spans="1:16" x14ac:dyDescent="0.3">
      <c r="A510" s="1">
        <v>44762</v>
      </c>
      <c r="B510" t="s">
        <v>97</v>
      </c>
      <c r="C510">
        <v>8</v>
      </c>
      <c r="D510" t="s">
        <v>113</v>
      </c>
      <c r="E510" t="s">
        <v>112</v>
      </c>
      <c r="F510">
        <v>0</v>
      </c>
      <c r="G510" t="str">
        <f>VLOOKUP(InputData[[#This Row],[PRODUCT ID]],MasterData[],2,0)</f>
        <v>Product42</v>
      </c>
      <c r="H510" t="str">
        <f>VLOOKUP(InputData[[#This Row],[PRODUCT ID]],MasterData[],3,0)</f>
        <v>Category05</v>
      </c>
      <c r="I510" t="str">
        <f>VLOOKUP(InputData[[#This Row],[PRODUCT ID]],MasterData[],4,0)</f>
        <v>Ft</v>
      </c>
      <c r="J510" s="2">
        <f>VLOOKUP(InputData[[#This Row],[PRODUCT ID]],MasterData[],5,0)</f>
        <v>120</v>
      </c>
      <c r="K510" s="2">
        <f>VLOOKUP(InputData[[#This Row],[PRODUCT ID]],MasterData[],6,0)</f>
        <v>162</v>
      </c>
      <c r="L510" s="2">
        <f>InputData[[#This Row],[BUYING PRIZE]]*InputData[[#This Row],[QUANTITY]]</f>
        <v>960</v>
      </c>
      <c r="M510" s="2">
        <f>InputData[[#This Row],[SELLING PRICE]]*InputData[[#This Row],[QUANTITY]]*(1-InputData[[#This Row],[DISCOUNT %]])</f>
        <v>1296</v>
      </c>
      <c r="N510">
        <f>DAY(InputData[[#This Row],[DATE]])</f>
        <v>20</v>
      </c>
      <c r="O510" t="str">
        <f>TEXT(InputData[[#This Row],[DATE]],"mmm")</f>
        <v>Jul</v>
      </c>
      <c r="P510">
        <f>YEAR(InputData[[#This Row],[DATE]])</f>
        <v>2022</v>
      </c>
    </row>
    <row r="511" spans="1:16" x14ac:dyDescent="0.3">
      <c r="A511" s="1">
        <v>44788</v>
      </c>
      <c r="B511" t="s">
        <v>32</v>
      </c>
      <c r="C511">
        <v>10</v>
      </c>
      <c r="D511" t="s">
        <v>113</v>
      </c>
      <c r="E511" t="s">
        <v>111</v>
      </c>
      <c r="F511">
        <v>0</v>
      </c>
      <c r="G511" t="str">
        <f>VLOOKUP(InputData[[#This Row],[PRODUCT ID]],MasterData[],2,0)</f>
        <v>Product11</v>
      </c>
      <c r="H511" t="str">
        <f>VLOOKUP(InputData[[#This Row],[PRODUCT ID]],MasterData[],3,0)</f>
        <v>Category02</v>
      </c>
      <c r="I511" t="str">
        <f>VLOOKUP(InputData[[#This Row],[PRODUCT ID]],MasterData[],4,0)</f>
        <v>Lt</v>
      </c>
      <c r="J511" s="2">
        <f>VLOOKUP(InputData[[#This Row],[PRODUCT ID]],MasterData[],5,0)</f>
        <v>44</v>
      </c>
      <c r="K511" s="2">
        <f>VLOOKUP(InputData[[#This Row],[PRODUCT ID]],MasterData[],6,0)</f>
        <v>48.4</v>
      </c>
      <c r="L511" s="2">
        <f>InputData[[#This Row],[BUYING PRIZE]]*InputData[[#This Row],[QUANTITY]]</f>
        <v>440</v>
      </c>
      <c r="M511" s="2">
        <f>InputData[[#This Row],[SELLING PRICE]]*InputData[[#This Row],[QUANTITY]]*(1-InputData[[#This Row],[DISCOUNT %]])</f>
        <v>484</v>
      </c>
      <c r="N511">
        <f>DAY(InputData[[#This Row],[DATE]])</f>
        <v>15</v>
      </c>
      <c r="O511" t="str">
        <f>TEXT(InputData[[#This Row],[DATE]],"mmm")</f>
        <v>Aug</v>
      </c>
      <c r="P511">
        <f>YEAR(InputData[[#This Row],[DATE]])</f>
        <v>2022</v>
      </c>
    </row>
    <row r="512" spans="1:16" x14ac:dyDescent="0.3">
      <c r="A512" s="1">
        <v>44799</v>
      </c>
      <c r="B512" t="s">
        <v>48</v>
      </c>
      <c r="C512">
        <v>13</v>
      </c>
      <c r="D512" t="s">
        <v>113</v>
      </c>
      <c r="E512" t="s">
        <v>111</v>
      </c>
      <c r="F512">
        <v>0</v>
      </c>
      <c r="G512" t="str">
        <f>VLOOKUP(InputData[[#This Row],[PRODUCT ID]],MasterData[],2,0)</f>
        <v>Product19</v>
      </c>
      <c r="H512" t="str">
        <f>VLOOKUP(InputData[[#This Row],[PRODUCT ID]],MasterData[],3,0)</f>
        <v>Category02</v>
      </c>
      <c r="I512" t="str">
        <f>VLOOKUP(InputData[[#This Row],[PRODUCT ID]],MasterData[],4,0)</f>
        <v>Ft</v>
      </c>
      <c r="J512" s="2">
        <f>VLOOKUP(InputData[[#This Row],[PRODUCT ID]],MasterData[],5,0)</f>
        <v>150</v>
      </c>
      <c r="K512" s="2">
        <f>VLOOKUP(InputData[[#This Row],[PRODUCT ID]],MasterData[],6,0)</f>
        <v>210</v>
      </c>
      <c r="L512" s="2">
        <f>InputData[[#This Row],[BUYING PRIZE]]*InputData[[#This Row],[QUANTITY]]</f>
        <v>1950</v>
      </c>
      <c r="M512" s="2">
        <f>InputData[[#This Row],[SELLING PRICE]]*InputData[[#This Row],[QUANTITY]]*(1-InputData[[#This Row],[DISCOUNT %]])</f>
        <v>2730</v>
      </c>
      <c r="N512">
        <f>DAY(InputData[[#This Row],[DATE]])</f>
        <v>26</v>
      </c>
      <c r="O512" t="str">
        <f>TEXT(InputData[[#This Row],[DATE]],"mmm")</f>
        <v>Aug</v>
      </c>
      <c r="P512">
        <f>YEAR(InputData[[#This Row],[DATE]])</f>
        <v>2022</v>
      </c>
    </row>
    <row r="513" spans="1:16" x14ac:dyDescent="0.3">
      <c r="A513" s="1">
        <v>44800</v>
      </c>
      <c r="B513" t="s">
        <v>91</v>
      </c>
      <c r="C513">
        <v>15</v>
      </c>
      <c r="D513" t="s">
        <v>113</v>
      </c>
      <c r="E513" t="s">
        <v>112</v>
      </c>
      <c r="F513">
        <v>0</v>
      </c>
      <c r="G513" t="str">
        <f>VLOOKUP(InputData[[#This Row],[PRODUCT ID]],MasterData[],2,0)</f>
        <v>Product39</v>
      </c>
      <c r="H513" t="str">
        <f>VLOOKUP(InputData[[#This Row],[PRODUCT ID]],MasterData[],3,0)</f>
        <v>Category05</v>
      </c>
      <c r="I513" t="str">
        <f>VLOOKUP(InputData[[#This Row],[PRODUCT ID]],MasterData[],4,0)</f>
        <v>No.</v>
      </c>
      <c r="J513" s="2">
        <f>VLOOKUP(InputData[[#This Row],[PRODUCT ID]],MasterData[],5,0)</f>
        <v>37</v>
      </c>
      <c r="K513" s="2">
        <f>VLOOKUP(InputData[[#This Row],[PRODUCT ID]],MasterData[],6,0)</f>
        <v>42.55</v>
      </c>
      <c r="L513" s="2">
        <f>InputData[[#This Row],[BUYING PRIZE]]*InputData[[#This Row],[QUANTITY]]</f>
        <v>555</v>
      </c>
      <c r="M513" s="2">
        <f>InputData[[#This Row],[SELLING PRICE]]*InputData[[#This Row],[QUANTITY]]*(1-InputData[[#This Row],[DISCOUNT %]])</f>
        <v>638.25</v>
      </c>
      <c r="N513">
        <f>DAY(InputData[[#This Row],[DATE]])</f>
        <v>27</v>
      </c>
      <c r="O513" t="str">
        <f>TEXT(InputData[[#This Row],[DATE]],"mmm")</f>
        <v>Aug</v>
      </c>
      <c r="P513">
        <f>YEAR(InputData[[#This Row],[DATE]])</f>
        <v>2022</v>
      </c>
    </row>
    <row r="514" spans="1:16" x14ac:dyDescent="0.3">
      <c r="A514" s="1">
        <v>44810</v>
      </c>
      <c r="B514" t="s">
        <v>17</v>
      </c>
      <c r="C514">
        <v>12</v>
      </c>
      <c r="D514" t="s">
        <v>113</v>
      </c>
      <c r="E514" t="s">
        <v>112</v>
      </c>
      <c r="F514">
        <v>0</v>
      </c>
      <c r="G514" t="str">
        <f>VLOOKUP(InputData[[#This Row],[PRODUCT ID]],MasterData[],2,0)</f>
        <v>Product05</v>
      </c>
      <c r="H514" t="str">
        <f>VLOOKUP(InputData[[#This Row],[PRODUCT ID]],MasterData[],3,0)</f>
        <v>Category01</v>
      </c>
      <c r="I514" t="str">
        <f>VLOOKUP(InputData[[#This Row],[PRODUCT ID]],MasterData[],4,0)</f>
        <v>Ft</v>
      </c>
      <c r="J514" s="2">
        <f>VLOOKUP(InputData[[#This Row],[PRODUCT ID]],MasterData[],5,0)</f>
        <v>133</v>
      </c>
      <c r="K514" s="2">
        <f>VLOOKUP(InputData[[#This Row],[PRODUCT ID]],MasterData[],6,0)</f>
        <v>155.61000000000001</v>
      </c>
      <c r="L514" s="2">
        <f>InputData[[#This Row],[BUYING PRIZE]]*InputData[[#This Row],[QUANTITY]]</f>
        <v>1596</v>
      </c>
      <c r="M514" s="2">
        <f>InputData[[#This Row],[SELLING PRICE]]*InputData[[#This Row],[QUANTITY]]*(1-InputData[[#This Row],[DISCOUNT %]])</f>
        <v>1867.3200000000002</v>
      </c>
      <c r="N514">
        <f>DAY(InputData[[#This Row],[DATE]])</f>
        <v>6</v>
      </c>
      <c r="O514" t="str">
        <f>TEXT(InputData[[#This Row],[DATE]],"mmm")</f>
        <v>Sep</v>
      </c>
      <c r="P514">
        <f>YEAR(InputData[[#This Row],[DATE]])</f>
        <v>2022</v>
      </c>
    </row>
    <row r="515" spans="1:16" x14ac:dyDescent="0.3">
      <c r="A515" s="1">
        <v>44823</v>
      </c>
      <c r="B515" t="s">
        <v>78</v>
      </c>
      <c r="C515">
        <v>8</v>
      </c>
      <c r="D515" t="s">
        <v>113</v>
      </c>
      <c r="E515" t="s">
        <v>111</v>
      </c>
      <c r="F515">
        <v>0</v>
      </c>
      <c r="G515" t="str">
        <f>VLOOKUP(InputData[[#This Row],[PRODUCT ID]],MasterData[],2,0)</f>
        <v>Product33</v>
      </c>
      <c r="H515" t="str">
        <f>VLOOKUP(InputData[[#This Row],[PRODUCT ID]],MasterData[],3,0)</f>
        <v>Category04</v>
      </c>
      <c r="I515" t="str">
        <f>VLOOKUP(InputData[[#This Row],[PRODUCT ID]],MasterData[],4,0)</f>
        <v>Kg</v>
      </c>
      <c r="J515" s="2">
        <f>VLOOKUP(InputData[[#This Row],[PRODUCT ID]],MasterData[],5,0)</f>
        <v>95</v>
      </c>
      <c r="K515" s="2">
        <f>VLOOKUP(InputData[[#This Row],[PRODUCT ID]],MasterData[],6,0)</f>
        <v>119.7</v>
      </c>
      <c r="L515" s="2">
        <f>InputData[[#This Row],[BUYING PRIZE]]*InputData[[#This Row],[QUANTITY]]</f>
        <v>760</v>
      </c>
      <c r="M515" s="2">
        <f>InputData[[#This Row],[SELLING PRICE]]*InputData[[#This Row],[QUANTITY]]*(1-InputData[[#This Row],[DISCOUNT %]])</f>
        <v>957.6</v>
      </c>
      <c r="N515">
        <f>DAY(InputData[[#This Row],[DATE]])</f>
        <v>19</v>
      </c>
      <c r="O515" t="str">
        <f>TEXT(InputData[[#This Row],[DATE]],"mmm")</f>
        <v>Sep</v>
      </c>
      <c r="P515">
        <f>YEAR(InputData[[#This Row],[DATE]])</f>
        <v>2022</v>
      </c>
    </row>
    <row r="516" spans="1:16" x14ac:dyDescent="0.3">
      <c r="A516" s="1">
        <v>44831</v>
      </c>
      <c r="B516" t="s">
        <v>89</v>
      </c>
      <c r="C516">
        <v>3</v>
      </c>
      <c r="D516" t="s">
        <v>113</v>
      </c>
      <c r="E516" t="s">
        <v>111</v>
      </c>
      <c r="F516">
        <v>0</v>
      </c>
      <c r="G516" t="str">
        <f>VLOOKUP(InputData[[#This Row],[PRODUCT ID]],MasterData[],2,0)</f>
        <v>Product38</v>
      </c>
      <c r="H516" t="str">
        <f>VLOOKUP(InputData[[#This Row],[PRODUCT ID]],MasterData[],3,0)</f>
        <v>Category05</v>
      </c>
      <c r="I516" t="str">
        <f>VLOOKUP(InputData[[#This Row],[PRODUCT ID]],MasterData[],4,0)</f>
        <v>Kg</v>
      </c>
      <c r="J516" s="2">
        <f>VLOOKUP(InputData[[#This Row],[PRODUCT ID]],MasterData[],5,0)</f>
        <v>72</v>
      </c>
      <c r="K516" s="2">
        <f>VLOOKUP(InputData[[#This Row],[PRODUCT ID]],MasterData[],6,0)</f>
        <v>79.92</v>
      </c>
      <c r="L516" s="2">
        <f>InputData[[#This Row],[BUYING PRIZE]]*InputData[[#This Row],[QUANTITY]]</f>
        <v>216</v>
      </c>
      <c r="M516" s="2">
        <f>InputData[[#This Row],[SELLING PRICE]]*InputData[[#This Row],[QUANTITY]]*(1-InputData[[#This Row],[DISCOUNT %]])</f>
        <v>239.76</v>
      </c>
      <c r="N516">
        <f>DAY(InputData[[#This Row],[DATE]])</f>
        <v>27</v>
      </c>
      <c r="O516" t="str">
        <f>TEXT(InputData[[#This Row],[DATE]],"mmm")</f>
        <v>Sep</v>
      </c>
      <c r="P516">
        <f>YEAR(InputData[[#This Row],[DATE]])</f>
        <v>2022</v>
      </c>
    </row>
    <row r="517" spans="1:16" x14ac:dyDescent="0.3">
      <c r="A517" s="1">
        <v>44848</v>
      </c>
      <c r="B517" t="s">
        <v>101</v>
      </c>
      <c r="C517">
        <v>15</v>
      </c>
      <c r="D517" t="s">
        <v>113</v>
      </c>
      <c r="E517" t="s">
        <v>112</v>
      </c>
      <c r="F517">
        <v>0</v>
      </c>
      <c r="G517" t="str">
        <f>VLOOKUP(InputData[[#This Row],[PRODUCT ID]],MasterData[],2,0)</f>
        <v>Product44</v>
      </c>
      <c r="H517" t="str">
        <f>VLOOKUP(InputData[[#This Row],[PRODUCT ID]],MasterData[],3,0)</f>
        <v>Category05</v>
      </c>
      <c r="I517" t="str">
        <f>VLOOKUP(InputData[[#This Row],[PRODUCT ID]],MasterData[],4,0)</f>
        <v>Kg</v>
      </c>
      <c r="J517" s="2">
        <f>VLOOKUP(InputData[[#This Row],[PRODUCT ID]],MasterData[],5,0)</f>
        <v>76</v>
      </c>
      <c r="K517" s="2">
        <f>VLOOKUP(InputData[[#This Row],[PRODUCT ID]],MasterData[],6,0)</f>
        <v>82.08</v>
      </c>
      <c r="L517" s="2">
        <f>InputData[[#This Row],[BUYING PRIZE]]*InputData[[#This Row],[QUANTITY]]</f>
        <v>1140</v>
      </c>
      <c r="M517" s="2">
        <f>InputData[[#This Row],[SELLING PRICE]]*InputData[[#This Row],[QUANTITY]]*(1-InputData[[#This Row],[DISCOUNT %]])</f>
        <v>1231.2</v>
      </c>
      <c r="N517">
        <f>DAY(InputData[[#This Row],[DATE]])</f>
        <v>14</v>
      </c>
      <c r="O517" t="str">
        <f>TEXT(InputData[[#This Row],[DATE]],"mmm")</f>
        <v>Oct</v>
      </c>
      <c r="P517">
        <f>YEAR(InputData[[#This Row],[DATE]])</f>
        <v>2022</v>
      </c>
    </row>
    <row r="518" spans="1:16" x14ac:dyDescent="0.3">
      <c r="A518" s="1">
        <v>44866</v>
      </c>
      <c r="B518" t="s">
        <v>34</v>
      </c>
      <c r="C518">
        <v>15</v>
      </c>
      <c r="D518" t="s">
        <v>113</v>
      </c>
      <c r="E518" t="s">
        <v>112</v>
      </c>
      <c r="F518">
        <v>0</v>
      </c>
      <c r="G518" t="str">
        <f>VLOOKUP(InputData[[#This Row],[PRODUCT ID]],MasterData[],2,0)</f>
        <v>Product12</v>
      </c>
      <c r="H518" t="str">
        <f>VLOOKUP(InputData[[#This Row],[PRODUCT ID]],MasterData[],3,0)</f>
        <v>Category02</v>
      </c>
      <c r="I518" t="str">
        <f>VLOOKUP(InputData[[#This Row],[PRODUCT ID]],MasterData[],4,0)</f>
        <v>Kg</v>
      </c>
      <c r="J518" s="2">
        <f>VLOOKUP(InputData[[#This Row],[PRODUCT ID]],MasterData[],5,0)</f>
        <v>73</v>
      </c>
      <c r="K518" s="2">
        <f>VLOOKUP(InputData[[#This Row],[PRODUCT ID]],MasterData[],6,0)</f>
        <v>94.17</v>
      </c>
      <c r="L518" s="2">
        <f>InputData[[#This Row],[BUYING PRIZE]]*InputData[[#This Row],[QUANTITY]]</f>
        <v>1095</v>
      </c>
      <c r="M518" s="2">
        <f>InputData[[#This Row],[SELLING PRICE]]*InputData[[#This Row],[QUANTITY]]*(1-InputData[[#This Row],[DISCOUNT %]])</f>
        <v>1412.55</v>
      </c>
      <c r="N518">
        <f>DAY(InputData[[#This Row],[DATE]])</f>
        <v>1</v>
      </c>
      <c r="O518" t="str">
        <f>TEXT(InputData[[#This Row],[DATE]],"mmm")</f>
        <v>Nov</v>
      </c>
      <c r="P518">
        <f>YEAR(InputData[[#This Row],[DATE]])</f>
        <v>2022</v>
      </c>
    </row>
    <row r="519" spans="1:16" x14ac:dyDescent="0.3">
      <c r="A519" s="1">
        <v>44867</v>
      </c>
      <c r="B519" t="s">
        <v>40</v>
      </c>
      <c r="C519">
        <v>15</v>
      </c>
      <c r="D519" t="s">
        <v>113</v>
      </c>
      <c r="E519" t="s">
        <v>111</v>
      </c>
      <c r="F519">
        <v>0</v>
      </c>
      <c r="G519" t="str">
        <f>VLOOKUP(InputData[[#This Row],[PRODUCT ID]],MasterData[],2,0)</f>
        <v>Product15</v>
      </c>
      <c r="H519" t="str">
        <f>VLOOKUP(InputData[[#This Row],[PRODUCT ID]],MasterData[],3,0)</f>
        <v>Category02</v>
      </c>
      <c r="I519" t="str">
        <f>VLOOKUP(InputData[[#This Row],[PRODUCT ID]],MasterData[],4,0)</f>
        <v>No.</v>
      </c>
      <c r="J519" s="2">
        <f>VLOOKUP(InputData[[#This Row],[PRODUCT ID]],MasterData[],5,0)</f>
        <v>12</v>
      </c>
      <c r="K519" s="2">
        <f>VLOOKUP(InputData[[#This Row],[PRODUCT ID]],MasterData[],6,0)</f>
        <v>15.719999999999999</v>
      </c>
      <c r="L519" s="2">
        <f>InputData[[#This Row],[BUYING PRIZE]]*InputData[[#This Row],[QUANTITY]]</f>
        <v>180</v>
      </c>
      <c r="M519" s="2">
        <f>InputData[[#This Row],[SELLING PRICE]]*InputData[[#This Row],[QUANTITY]]*(1-InputData[[#This Row],[DISCOUNT %]])</f>
        <v>235.79999999999998</v>
      </c>
      <c r="N519">
        <f>DAY(InputData[[#This Row],[DATE]])</f>
        <v>2</v>
      </c>
      <c r="O519" t="str">
        <f>TEXT(InputData[[#This Row],[DATE]],"mmm")</f>
        <v>Nov</v>
      </c>
      <c r="P519">
        <f>YEAR(InputData[[#This Row],[DATE]])</f>
        <v>2022</v>
      </c>
    </row>
    <row r="520" spans="1:16" x14ac:dyDescent="0.3">
      <c r="A520" s="1">
        <v>44873</v>
      </c>
      <c r="B520" t="s">
        <v>84</v>
      </c>
      <c r="C520">
        <v>11</v>
      </c>
      <c r="D520" t="s">
        <v>113</v>
      </c>
      <c r="E520" t="s">
        <v>111</v>
      </c>
      <c r="F520">
        <v>0</v>
      </c>
      <c r="G520" t="str">
        <f>VLOOKUP(InputData[[#This Row],[PRODUCT ID]],MasterData[],2,0)</f>
        <v>Product36</v>
      </c>
      <c r="H520" t="str">
        <f>VLOOKUP(InputData[[#This Row],[PRODUCT ID]],MasterData[],3,0)</f>
        <v>Category04</v>
      </c>
      <c r="I520" t="str">
        <f>VLOOKUP(InputData[[#This Row],[PRODUCT ID]],MasterData[],4,0)</f>
        <v>Kg</v>
      </c>
      <c r="J520" s="2">
        <f>VLOOKUP(InputData[[#This Row],[PRODUCT ID]],MasterData[],5,0)</f>
        <v>90</v>
      </c>
      <c r="K520" s="2">
        <f>VLOOKUP(InputData[[#This Row],[PRODUCT ID]],MasterData[],6,0)</f>
        <v>96.3</v>
      </c>
      <c r="L520" s="2">
        <f>InputData[[#This Row],[BUYING PRIZE]]*InputData[[#This Row],[QUANTITY]]</f>
        <v>990</v>
      </c>
      <c r="M520" s="2">
        <f>InputData[[#This Row],[SELLING PRICE]]*InputData[[#This Row],[QUANTITY]]*(1-InputData[[#This Row],[DISCOUNT %]])</f>
        <v>1059.3</v>
      </c>
      <c r="N520">
        <f>DAY(InputData[[#This Row],[DATE]])</f>
        <v>8</v>
      </c>
      <c r="O520" t="str">
        <f>TEXT(InputData[[#This Row],[DATE]],"mmm")</f>
        <v>Nov</v>
      </c>
      <c r="P520">
        <f>YEAR(InputData[[#This Row],[DATE]])</f>
        <v>2022</v>
      </c>
    </row>
    <row r="521" spans="1:16" x14ac:dyDescent="0.3">
      <c r="A521" s="1">
        <v>44873</v>
      </c>
      <c r="B521" t="s">
        <v>48</v>
      </c>
      <c r="C521">
        <v>10</v>
      </c>
      <c r="D521" t="s">
        <v>113</v>
      </c>
      <c r="E521" t="s">
        <v>112</v>
      </c>
      <c r="F521">
        <v>0</v>
      </c>
      <c r="G521" t="str">
        <f>VLOOKUP(InputData[[#This Row],[PRODUCT ID]],MasterData[],2,0)</f>
        <v>Product19</v>
      </c>
      <c r="H521" t="str">
        <f>VLOOKUP(InputData[[#This Row],[PRODUCT ID]],MasterData[],3,0)</f>
        <v>Category02</v>
      </c>
      <c r="I521" t="str">
        <f>VLOOKUP(InputData[[#This Row],[PRODUCT ID]],MasterData[],4,0)</f>
        <v>Ft</v>
      </c>
      <c r="J521" s="2">
        <f>VLOOKUP(InputData[[#This Row],[PRODUCT ID]],MasterData[],5,0)</f>
        <v>150</v>
      </c>
      <c r="K521" s="2">
        <f>VLOOKUP(InputData[[#This Row],[PRODUCT ID]],MasterData[],6,0)</f>
        <v>210</v>
      </c>
      <c r="L521" s="2">
        <f>InputData[[#This Row],[BUYING PRIZE]]*InputData[[#This Row],[QUANTITY]]</f>
        <v>1500</v>
      </c>
      <c r="M521" s="2">
        <f>InputData[[#This Row],[SELLING PRICE]]*InputData[[#This Row],[QUANTITY]]*(1-InputData[[#This Row],[DISCOUNT %]])</f>
        <v>2100</v>
      </c>
      <c r="N521">
        <f>DAY(InputData[[#This Row],[DATE]])</f>
        <v>8</v>
      </c>
      <c r="O521" t="str">
        <f>TEXT(InputData[[#This Row],[DATE]],"mmm")</f>
        <v>Nov</v>
      </c>
      <c r="P521">
        <f>YEAR(InputData[[#This Row],[DATE]])</f>
        <v>2022</v>
      </c>
    </row>
    <row r="522" spans="1:16" x14ac:dyDescent="0.3">
      <c r="A522" s="1">
        <v>44878</v>
      </c>
      <c r="B522" t="s">
        <v>66</v>
      </c>
      <c r="C522">
        <v>10</v>
      </c>
      <c r="D522" t="s">
        <v>113</v>
      </c>
      <c r="E522" t="s">
        <v>111</v>
      </c>
      <c r="F522">
        <v>0</v>
      </c>
      <c r="G522" t="str">
        <f>VLOOKUP(InputData[[#This Row],[PRODUCT ID]],MasterData[],2,0)</f>
        <v>Product27</v>
      </c>
      <c r="H522" t="str">
        <f>VLOOKUP(InputData[[#This Row],[PRODUCT ID]],MasterData[],3,0)</f>
        <v>Category04</v>
      </c>
      <c r="I522" t="str">
        <f>VLOOKUP(InputData[[#This Row],[PRODUCT ID]],MasterData[],4,0)</f>
        <v>Lt</v>
      </c>
      <c r="J522" s="2">
        <f>VLOOKUP(InputData[[#This Row],[PRODUCT ID]],MasterData[],5,0)</f>
        <v>48</v>
      </c>
      <c r="K522" s="2">
        <f>VLOOKUP(InputData[[#This Row],[PRODUCT ID]],MasterData[],6,0)</f>
        <v>57.120000000000005</v>
      </c>
      <c r="L522" s="2">
        <f>InputData[[#This Row],[BUYING PRIZE]]*InputData[[#This Row],[QUANTITY]]</f>
        <v>480</v>
      </c>
      <c r="M522" s="2">
        <f>InputData[[#This Row],[SELLING PRICE]]*InputData[[#This Row],[QUANTITY]]*(1-InputData[[#This Row],[DISCOUNT %]])</f>
        <v>571.20000000000005</v>
      </c>
      <c r="N522">
        <f>DAY(InputData[[#This Row],[DATE]])</f>
        <v>13</v>
      </c>
      <c r="O522" t="str">
        <f>TEXT(InputData[[#This Row],[DATE]],"mmm")</f>
        <v>Nov</v>
      </c>
      <c r="P522">
        <f>YEAR(InputData[[#This Row],[DATE]])</f>
        <v>2022</v>
      </c>
    </row>
    <row r="523" spans="1:16" x14ac:dyDescent="0.3">
      <c r="A523" s="1">
        <v>44898</v>
      </c>
      <c r="B523" t="s">
        <v>68</v>
      </c>
      <c r="C523">
        <v>5</v>
      </c>
      <c r="D523" t="s">
        <v>113</v>
      </c>
      <c r="E523" t="s">
        <v>111</v>
      </c>
      <c r="F523">
        <v>0</v>
      </c>
      <c r="G523" t="str">
        <f>VLOOKUP(InputData[[#This Row],[PRODUCT ID]],MasterData[],2,0)</f>
        <v>Product28</v>
      </c>
      <c r="H523" t="str">
        <f>VLOOKUP(InputData[[#This Row],[PRODUCT ID]],MasterData[],3,0)</f>
        <v>Category04</v>
      </c>
      <c r="I523" t="str">
        <f>VLOOKUP(InputData[[#This Row],[PRODUCT ID]],MasterData[],4,0)</f>
        <v>No.</v>
      </c>
      <c r="J523" s="2">
        <f>VLOOKUP(InputData[[#This Row],[PRODUCT ID]],MasterData[],5,0)</f>
        <v>37</v>
      </c>
      <c r="K523" s="2">
        <f>VLOOKUP(InputData[[#This Row],[PRODUCT ID]],MasterData[],6,0)</f>
        <v>41.81</v>
      </c>
      <c r="L523" s="2">
        <f>InputData[[#This Row],[BUYING PRIZE]]*InputData[[#This Row],[QUANTITY]]</f>
        <v>185</v>
      </c>
      <c r="M523" s="2">
        <f>InputData[[#This Row],[SELLING PRICE]]*InputData[[#This Row],[QUANTITY]]*(1-InputData[[#This Row],[DISCOUNT %]])</f>
        <v>209.05</v>
      </c>
      <c r="N523">
        <f>DAY(InputData[[#This Row],[DATE]])</f>
        <v>3</v>
      </c>
      <c r="O523" t="str">
        <f>TEXT(InputData[[#This Row],[DATE]],"mmm")</f>
        <v>Dec</v>
      </c>
      <c r="P523">
        <f>YEAR(InputData[[#This Row],[DATE]])</f>
        <v>2022</v>
      </c>
    </row>
    <row r="524" spans="1:16" x14ac:dyDescent="0.3">
      <c r="A524" s="1">
        <v>44906</v>
      </c>
      <c r="B524" t="s">
        <v>36</v>
      </c>
      <c r="C524">
        <v>9</v>
      </c>
      <c r="D524" t="s">
        <v>113</v>
      </c>
      <c r="E524" t="s">
        <v>112</v>
      </c>
      <c r="F524">
        <v>0</v>
      </c>
      <c r="G524" t="str">
        <f>VLOOKUP(InputData[[#This Row],[PRODUCT ID]],MasterData[],2,0)</f>
        <v>Product13</v>
      </c>
      <c r="H524" t="str">
        <f>VLOOKUP(InputData[[#This Row],[PRODUCT ID]],MasterData[],3,0)</f>
        <v>Category02</v>
      </c>
      <c r="I524" t="str">
        <f>VLOOKUP(InputData[[#This Row],[PRODUCT ID]],MasterData[],4,0)</f>
        <v>Kg</v>
      </c>
      <c r="J524" s="2">
        <f>VLOOKUP(InputData[[#This Row],[PRODUCT ID]],MasterData[],5,0)</f>
        <v>112</v>
      </c>
      <c r="K524" s="2">
        <f>VLOOKUP(InputData[[#This Row],[PRODUCT ID]],MasterData[],6,0)</f>
        <v>122.08</v>
      </c>
      <c r="L524" s="2">
        <f>InputData[[#This Row],[BUYING PRIZE]]*InputData[[#This Row],[QUANTITY]]</f>
        <v>1008</v>
      </c>
      <c r="M524" s="2">
        <f>InputData[[#This Row],[SELLING PRICE]]*InputData[[#This Row],[QUANTITY]]*(1-InputData[[#This Row],[DISCOUNT %]])</f>
        <v>1098.72</v>
      </c>
      <c r="N524">
        <f>DAY(InputData[[#This Row],[DATE]])</f>
        <v>11</v>
      </c>
      <c r="O524" t="str">
        <f>TEXT(InputData[[#This Row],[DATE]],"mmm")</f>
        <v>Dec</v>
      </c>
      <c r="P524">
        <f>YEAR(InputData[[#This Row],[DATE]])</f>
        <v>2022</v>
      </c>
    </row>
    <row r="525" spans="1:16" x14ac:dyDescent="0.3">
      <c r="A525" s="1">
        <v>44907</v>
      </c>
      <c r="B525" t="s">
        <v>72</v>
      </c>
      <c r="C525">
        <v>9</v>
      </c>
      <c r="D525" t="s">
        <v>113</v>
      </c>
      <c r="E525" t="s">
        <v>111</v>
      </c>
      <c r="F525">
        <v>0</v>
      </c>
      <c r="G525" t="str">
        <f>VLOOKUP(InputData[[#This Row],[PRODUCT ID]],MasterData[],2,0)</f>
        <v>Product30</v>
      </c>
      <c r="H525" t="str">
        <f>VLOOKUP(InputData[[#This Row],[PRODUCT ID]],MasterData[],3,0)</f>
        <v>Category04</v>
      </c>
      <c r="I525" t="str">
        <f>VLOOKUP(InputData[[#This Row],[PRODUCT ID]],MasterData[],4,0)</f>
        <v>Ft</v>
      </c>
      <c r="J525" s="2">
        <f>VLOOKUP(InputData[[#This Row],[PRODUCT ID]],MasterData[],5,0)</f>
        <v>148</v>
      </c>
      <c r="K525" s="2">
        <f>VLOOKUP(InputData[[#This Row],[PRODUCT ID]],MasterData[],6,0)</f>
        <v>201.28</v>
      </c>
      <c r="L525" s="2">
        <f>InputData[[#This Row],[BUYING PRIZE]]*InputData[[#This Row],[QUANTITY]]</f>
        <v>1332</v>
      </c>
      <c r="M525" s="2">
        <f>InputData[[#This Row],[SELLING PRICE]]*InputData[[#This Row],[QUANTITY]]*(1-InputData[[#This Row],[DISCOUNT %]])</f>
        <v>1811.52</v>
      </c>
      <c r="N525">
        <f>DAY(InputData[[#This Row],[DATE]])</f>
        <v>12</v>
      </c>
      <c r="O525" t="str">
        <f>TEXT(InputData[[#This Row],[DATE]],"mmm")</f>
        <v>Dec</v>
      </c>
      <c r="P525">
        <f>YEAR(InputData[[#This Row],[DATE]])</f>
        <v>2022</v>
      </c>
    </row>
    <row r="526" spans="1:16" x14ac:dyDescent="0.3">
      <c r="A526" s="1">
        <v>44907</v>
      </c>
      <c r="B526" t="s">
        <v>95</v>
      </c>
      <c r="C526">
        <v>10</v>
      </c>
      <c r="D526" t="s">
        <v>113</v>
      </c>
      <c r="E526" t="s">
        <v>112</v>
      </c>
      <c r="F526">
        <v>0</v>
      </c>
      <c r="G526" t="str">
        <f>VLOOKUP(InputData[[#This Row],[PRODUCT ID]],MasterData[],2,0)</f>
        <v>Product41</v>
      </c>
      <c r="H526" t="str">
        <f>VLOOKUP(InputData[[#This Row],[PRODUCT ID]],MasterData[],3,0)</f>
        <v>Category05</v>
      </c>
      <c r="I526" t="str">
        <f>VLOOKUP(InputData[[#This Row],[PRODUCT ID]],MasterData[],4,0)</f>
        <v>Ft</v>
      </c>
      <c r="J526" s="2">
        <f>VLOOKUP(InputData[[#This Row],[PRODUCT ID]],MasterData[],5,0)</f>
        <v>138</v>
      </c>
      <c r="K526" s="2">
        <f>VLOOKUP(InputData[[#This Row],[PRODUCT ID]],MasterData[],6,0)</f>
        <v>173.88</v>
      </c>
      <c r="L526" s="2">
        <f>InputData[[#This Row],[BUYING PRIZE]]*InputData[[#This Row],[QUANTITY]]</f>
        <v>1380</v>
      </c>
      <c r="M526" s="2">
        <f>InputData[[#This Row],[SELLING PRICE]]*InputData[[#This Row],[QUANTITY]]*(1-InputData[[#This Row],[DISCOUNT %]])</f>
        <v>1738.8</v>
      </c>
      <c r="N526">
        <f>DAY(InputData[[#This Row],[DATE]])</f>
        <v>12</v>
      </c>
      <c r="O526" t="str">
        <f>TEXT(InputData[[#This Row],[DATE]],"mmm")</f>
        <v>Dec</v>
      </c>
      <c r="P526">
        <f>YEAR(InputData[[#This Row],[DATE]])</f>
        <v>2022</v>
      </c>
    </row>
    <row r="527" spans="1:16" x14ac:dyDescent="0.3">
      <c r="A527" s="1">
        <v>44924</v>
      </c>
      <c r="B527" t="s">
        <v>97</v>
      </c>
      <c r="C527">
        <v>1</v>
      </c>
      <c r="D527" t="s">
        <v>113</v>
      </c>
      <c r="E527" t="s">
        <v>111</v>
      </c>
      <c r="F527">
        <v>0</v>
      </c>
      <c r="G527" t="str">
        <f>VLOOKUP(InputData[[#This Row],[PRODUCT ID]],MasterData[],2,0)</f>
        <v>Product42</v>
      </c>
      <c r="H527" t="str">
        <f>VLOOKUP(InputData[[#This Row],[PRODUCT ID]],MasterData[],3,0)</f>
        <v>Category05</v>
      </c>
      <c r="I527" t="str">
        <f>VLOOKUP(InputData[[#This Row],[PRODUCT ID]],MasterData[],4,0)</f>
        <v>Ft</v>
      </c>
      <c r="J527" s="2">
        <f>VLOOKUP(InputData[[#This Row],[PRODUCT ID]],MasterData[],5,0)</f>
        <v>120</v>
      </c>
      <c r="K527" s="2">
        <f>VLOOKUP(InputData[[#This Row],[PRODUCT ID]],MasterData[],6,0)</f>
        <v>162</v>
      </c>
      <c r="L527" s="2">
        <f>InputData[[#This Row],[BUYING PRIZE]]*InputData[[#This Row],[QUANTITY]]</f>
        <v>120</v>
      </c>
      <c r="M527" s="2">
        <f>InputData[[#This Row],[SELLING PRICE]]*InputData[[#This Row],[QUANTITY]]*(1-InputData[[#This Row],[DISCOUNT %]])</f>
        <v>162</v>
      </c>
      <c r="N527">
        <f>DAY(InputData[[#This Row],[DATE]])</f>
        <v>29</v>
      </c>
      <c r="O527" t="str">
        <f>TEXT(InputData[[#This Row],[DATE]],"mmm")</f>
        <v>Dec</v>
      </c>
      <c r="P527">
        <f>YEAR(InputData[[#This Row],[DATE]])</f>
        <v>2022</v>
      </c>
    </row>
    <row r="528" spans="1:16" x14ac:dyDescent="0.3">
      <c r="A528" s="1">
        <v>44926</v>
      </c>
      <c r="B528" t="s">
        <v>32</v>
      </c>
      <c r="C528">
        <v>3</v>
      </c>
      <c r="D528" t="s">
        <v>113</v>
      </c>
      <c r="E528" t="s">
        <v>111</v>
      </c>
      <c r="F528">
        <v>0</v>
      </c>
      <c r="G528" t="str">
        <f>VLOOKUP(InputData[[#This Row],[PRODUCT ID]],MasterData[],2,0)</f>
        <v>Product11</v>
      </c>
      <c r="H528" t="str">
        <f>VLOOKUP(InputData[[#This Row],[PRODUCT ID]],MasterData[],3,0)</f>
        <v>Category02</v>
      </c>
      <c r="I528" t="str">
        <f>VLOOKUP(InputData[[#This Row],[PRODUCT ID]],MasterData[],4,0)</f>
        <v>Lt</v>
      </c>
      <c r="J528" s="2">
        <f>VLOOKUP(InputData[[#This Row],[PRODUCT ID]],MasterData[],5,0)</f>
        <v>44</v>
      </c>
      <c r="K528" s="2">
        <f>VLOOKUP(InputData[[#This Row],[PRODUCT ID]],MasterData[],6,0)</f>
        <v>48.4</v>
      </c>
      <c r="L528" s="2">
        <f>InputData[[#This Row],[BUYING PRIZE]]*InputData[[#This Row],[QUANTITY]]</f>
        <v>132</v>
      </c>
      <c r="M528" s="2">
        <f>InputData[[#This Row],[SELLING PRICE]]*InputData[[#This Row],[QUANTITY]]*(1-InputData[[#This Row],[DISCOUNT %]])</f>
        <v>145.19999999999999</v>
      </c>
      <c r="N528">
        <f>DAY(InputData[[#This Row],[DATE]])</f>
        <v>31</v>
      </c>
      <c r="O528" t="str">
        <f>TEXT(InputData[[#This Row],[DATE]],"mmm")</f>
        <v>Dec</v>
      </c>
      <c r="P528">
        <f>YEAR(InputData[[#This Row],[DATE]])</f>
        <v>2022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0C9A-FE6D-4F7F-97FD-7E5982B6C939}">
  <dimension ref="A1:AE63"/>
  <sheetViews>
    <sheetView topLeftCell="P1" workbookViewId="0">
      <selection activeCell="Q20" sqref="Q20"/>
    </sheetView>
  </sheetViews>
  <sheetFormatPr defaultRowHeight="14.4" x14ac:dyDescent="0.3"/>
  <cols>
    <col min="1" max="1" width="12.5546875" bestFit="1" customWidth="1"/>
    <col min="2" max="2" width="22.44140625" bestFit="1" customWidth="1"/>
    <col min="5" max="5" width="22.44140625" bestFit="1" customWidth="1"/>
    <col min="6" max="6" width="22.77734375" bestFit="1" customWidth="1"/>
    <col min="8" max="8" width="9.88671875" bestFit="1" customWidth="1"/>
    <col min="9" max="9" width="22.44140625" bestFit="1" customWidth="1"/>
    <col min="10" max="10" width="16.33203125" bestFit="1" customWidth="1"/>
    <col min="11" max="11" width="8" bestFit="1" customWidth="1"/>
    <col min="12" max="12" width="10.77734375" customWidth="1"/>
    <col min="13" max="13" width="16.33203125" bestFit="1" customWidth="1"/>
    <col min="14" max="14" width="14" customWidth="1"/>
    <col min="15" max="15" width="10.77734375" customWidth="1"/>
    <col min="16" max="16" width="16.44140625" customWidth="1"/>
    <col min="17" max="17" width="27.21875" bestFit="1" customWidth="1"/>
    <col min="18" max="18" width="21.109375" bestFit="1" customWidth="1"/>
    <col min="27" max="27" width="12.5546875" bestFit="1" customWidth="1"/>
    <col min="28" max="28" width="22.44140625" bestFit="1" customWidth="1"/>
  </cols>
  <sheetData>
    <row r="1" spans="1:31" x14ac:dyDescent="0.3">
      <c r="AA1" s="3" t="s">
        <v>119</v>
      </c>
      <c r="AB1" t="s">
        <v>120</v>
      </c>
    </row>
    <row r="2" spans="1:31" x14ac:dyDescent="0.3">
      <c r="A2" s="3" t="s">
        <v>119</v>
      </c>
      <c r="B2" t="s">
        <v>120</v>
      </c>
      <c r="M2" t="b">
        <v>1</v>
      </c>
      <c r="N2" t="b">
        <v>1</v>
      </c>
      <c r="O2" t="b">
        <v>1</v>
      </c>
      <c r="AA2" s="4" t="s">
        <v>8</v>
      </c>
      <c r="AB2">
        <v>69261.95</v>
      </c>
      <c r="AD2" s="4" t="s">
        <v>8</v>
      </c>
      <c r="AE2">
        <v>69261.95</v>
      </c>
    </row>
    <row r="3" spans="1:31" x14ac:dyDescent="0.3">
      <c r="A3" s="4">
        <v>1</v>
      </c>
      <c r="B3" s="5">
        <v>13167.81</v>
      </c>
      <c r="E3" t="s">
        <v>120</v>
      </c>
      <c r="F3" t="s">
        <v>121</v>
      </c>
      <c r="H3" s="3" t="s">
        <v>119</v>
      </c>
      <c r="I3" t="s">
        <v>121</v>
      </c>
      <c r="J3" t="s">
        <v>120</v>
      </c>
      <c r="L3" t="s">
        <v>117</v>
      </c>
      <c r="M3" t="s">
        <v>138</v>
      </c>
      <c r="N3" t="s">
        <v>139</v>
      </c>
      <c r="O3" t="s">
        <v>137</v>
      </c>
      <c r="AA3" s="4" t="s">
        <v>31</v>
      </c>
      <c r="AB3">
        <v>92963.87</v>
      </c>
      <c r="AD3" s="4" t="s">
        <v>31</v>
      </c>
      <c r="AE3">
        <v>92963.87</v>
      </c>
    </row>
    <row r="4" spans="1:31" x14ac:dyDescent="0.3">
      <c r="A4" s="4">
        <v>2</v>
      </c>
      <c r="B4" s="5">
        <v>13210.22</v>
      </c>
      <c r="E4">
        <v>401411.92000000016</v>
      </c>
      <c r="F4">
        <v>332504</v>
      </c>
      <c r="H4" s="4" t="s">
        <v>122</v>
      </c>
      <c r="I4">
        <v>34290</v>
      </c>
      <c r="J4">
        <v>41346.959999999999</v>
      </c>
      <c r="L4" s="4" t="s">
        <v>122</v>
      </c>
      <c r="M4" s="5">
        <f>IF($M$2=TRUE,VLOOKUP(L4,H4:J15,3,0),NA())</f>
        <v>41346.959999999999</v>
      </c>
      <c r="N4" s="5">
        <f>IF($N$2=TRUE,M4-VLOOKUP(L4,H4:J15,2,0),NA())</f>
        <v>7056.9599999999991</v>
      </c>
      <c r="O4" s="6">
        <f>IF($O$2=TRUE,N4/VLOOKUP(L4,H4:J15,2,0),"")</f>
        <v>0.20580227471566051</v>
      </c>
      <c r="AA4" s="4" t="s">
        <v>52</v>
      </c>
      <c r="AB4">
        <v>52299.510000000009</v>
      </c>
      <c r="AD4" s="4" t="s">
        <v>52</v>
      </c>
      <c r="AE4">
        <v>52299.510000000009</v>
      </c>
    </row>
    <row r="5" spans="1:31" x14ac:dyDescent="0.3">
      <c r="A5" s="4">
        <v>3</v>
      </c>
      <c r="B5" s="5">
        <v>20202.099999999995</v>
      </c>
      <c r="E5" t="s">
        <v>135</v>
      </c>
      <c r="F5" s="5">
        <f>GETPIVOTDATA("Sum of Total Selling Price",$E$3)</f>
        <v>401411.92000000016</v>
      </c>
      <c r="H5" s="4" t="s">
        <v>123</v>
      </c>
      <c r="I5">
        <v>25341</v>
      </c>
      <c r="J5">
        <v>30857.300000000003</v>
      </c>
      <c r="L5" s="4" t="s">
        <v>123</v>
      </c>
      <c r="M5" s="5">
        <f t="shared" ref="M5:M15" si="0">IF($M$2=TRUE,VLOOKUP(L5,H5:J16,3,0),NA())</f>
        <v>30857.300000000003</v>
      </c>
      <c r="N5" s="5">
        <f t="shared" ref="N5:N15" si="1">IF($N$2=TRUE,M5-VLOOKUP(L5,H5:J16,2,0),NA())</f>
        <v>5516.3000000000029</v>
      </c>
      <c r="O5" s="6">
        <f t="shared" ref="O5:O15" si="2">IF($O$2=TRUE,N5/VLOOKUP(L5,H5:J16,2,0),"")</f>
        <v>0.21768280651907987</v>
      </c>
      <c r="AA5" s="4" t="s">
        <v>65</v>
      </c>
      <c r="AB5">
        <v>95269.400000000009</v>
      </c>
      <c r="AD5" s="4" t="s">
        <v>65</v>
      </c>
      <c r="AE5">
        <v>95269.400000000009</v>
      </c>
    </row>
    <row r="6" spans="1:31" x14ac:dyDescent="0.3">
      <c r="A6" s="4">
        <v>4</v>
      </c>
      <c r="B6" s="5">
        <v>11312.2</v>
      </c>
      <c r="E6" t="s">
        <v>136</v>
      </c>
      <c r="F6" s="5">
        <f>GETPIVOTDATA("Sum of Total Selling Price",$E$3)-GETPIVOTDATA("Sum of Total Buying Price",$E$3)</f>
        <v>68907.920000000158</v>
      </c>
      <c r="H6" s="4" t="s">
        <v>124</v>
      </c>
      <c r="I6">
        <v>23437</v>
      </c>
      <c r="J6">
        <v>28616.649999999994</v>
      </c>
      <c r="L6" s="4" t="s">
        <v>124</v>
      </c>
      <c r="M6" s="5">
        <f t="shared" si="0"/>
        <v>28616.649999999994</v>
      </c>
      <c r="N6" s="5">
        <f t="shared" si="1"/>
        <v>5179.6499999999942</v>
      </c>
      <c r="O6" s="6">
        <f t="shared" si="2"/>
        <v>0.22100311473311407</v>
      </c>
      <c r="AA6" s="4" t="s">
        <v>88</v>
      </c>
      <c r="AB6">
        <v>91617.189999999973</v>
      </c>
      <c r="AD6" s="4" t="s">
        <v>88</v>
      </c>
      <c r="AE6">
        <v>91617.189999999973</v>
      </c>
    </row>
    <row r="7" spans="1:31" x14ac:dyDescent="0.3">
      <c r="A7" s="4">
        <v>5</v>
      </c>
      <c r="B7" s="5">
        <v>11711.449999999999</v>
      </c>
      <c r="E7" t="s">
        <v>137</v>
      </c>
      <c r="F7" s="6">
        <f>F6/GETPIVOTDATA("Sum of Total Buying Price",$E$3)</f>
        <v>0.20723937155643288</v>
      </c>
      <c r="H7" s="4" t="s">
        <v>125</v>
      </c>
      <c r="I7">
        <v>21282</v>
      </c>
      <c r="J7">
        <v>26579.110000000004</v>
      </c>
      <c r="L7" s="4" t="s">
        <v>125</v>
      </c>
      <c r="M7" s="5">
        <f t="shared" si="0"/>
        <v>26579.110000000004</v>
      </c>
      <c r="N7" s="5">
        <f t="shared" si="1"/>
        <v>5297.1100000000042</v>
      </c>
      <c r="O7" s="6">
        <f t="shared" si="2"/>
        <v>0.24890094915891384</v>
      </c>
    </row>
    <row r="8" spans="1:31" x14ac:dyDescent="0.3">
      <c r="A8" s="4">
        <v>6</v>
      </c>
      <c r="B8" s="5">
        <v>14365.540000000003</v>
      </c>
      <c r="H8" s="4" t="s">
        <v>126</v>
      </c>
      <c r="I8">
        <v>26526</v>
      </c>
      <c r="J8">
        <v>30910.45</v>
      </c>
      <c r="L8" s="4" t="s">
        <v>126</v>
      </c>
      <c r="M8" s="5">
        <f t="shared" si="0"/>
        <v>30910.45</v>
      </c>
      <c r="N8" s="5">
        <f t="shared" si="1"/>
        <v>4384.4500000000007</v>
      </c>
      <c r="O8" s="6">
        <f t="shared" si="2"/>
        <v>0.16528877327904701</v>
      </c>
    </row>
    <row r="9" spans="1:31" x14ac:dyDescent="0.3">
      <c r="A9" s="4">
        <v>7</v>
      </c>
      <c r="B9" s="5">
        <v>7132.7900000000009</v>
      </c>
      <c r="H9" s="4" t="s">
        <v>127</v>
      </c>
      <c r="I9">
        <v>24879</v>
      </c>
      <c r="J9">
        <v>30533.71</v>
      </c>
      <c r="L9" s="4" t="s">
        <v>127</v>
      </c>
      <c r="M9" s="5">
        <f t="shared" si="0"/>
        <v>30533.71</v>
      </c>
      <c r="N9" s="5">
        <f t="shared" si="1"/>
        <v>5654.7099999999991</v>
      </c>
      <c r="O9" s="6">
        <f t="shared" si="2"/>
        <v>0.22728847622492862</v>
      </c>
    </row>
    <row r="10" spans="1:31" x14ac:dyDescent="0.3">
      <c r="A10" s="4">
        <v>8</v>
      </c>
      <c r="B10" s="5">
        <v>14262.459999999997</v>
      </c>
      <c r="E10" s="3" t="s">
        <v>119</v>
      </c>
      <c r="F10" t="s">
        <v>120</v>
      </c>
      <c r="H10" s="4" t="s">
        <v>128</v>
      </c>
      <c r="I10">
        <v>29878</v>
      </c>
      <c r="J10">
        <v>35251.789999999994</v>
      </c>
      <c r="L10" s="4" t="s">
        <v>128</v>
      </c>
      <c r="M10" s="5">
        <f t="shared" si="0"/>
        <v>35251.789999999994</v>
      </c>
      <c r="N10" s="5">
        <f t="shared" si="1"/>
        <v>5373.7899999999936</v>
      </c>
      <c r="O10" s="6">
        <f t="shared" si="2"/>
        <v>0.17985775486980365</v>
      </c>
    </row>
    <row r="11" spans="1:31" x14ac:dyDescent="0.3">
      <c r="A11" s="4">
        <v>9</v>
      </c>
      <c r="B11" s="5">
        <v>16824.669999999998</v>
      </c>
      <c r="E11" s="4" t="s">
        <v>8</v>
      </c>
      <c r="F11">
        <v>69261.95</v>
      </c>
      <c r="H11" s="4" t="s">
        <v>129</v>
      </c>
      <c r="I11">
        <v>29831</v>
      </c>
      <c r="J11">
        <v>35350.399999999994</v>
      </c>
      <c r="L11" s="4" t="s">
        <v>129</v>
      </c>
      <c r="M11" s="5">
        <f t="shared" si="0"/>
        <v>35350.399999999994</v>
      </c>
      <c r="N11" s="5">
        <f t="shared" si="1"/>
        <v>5519.3999999999942</v>
      </c>
      <c r="O11" s="6">
        <f t="shared" si="2"/>
        <v>0.18502229224632075</v>
      </c>
    </row>
    <row r="12" spans="1:31" x14ac:dyDescent="0.3">
      <c r="A12" s="4">
        <v>10</v>
      </c>
      <c r="B12" s="5">
        <v>15229.349999999999</v>
      </c>
      <c r="E12" s="4" t="s">
        <v>31</v>
      </c>
      <c r="F12">
        <v>92963.87</v>
      </c>
      <c r="H12" s="4" t="s">
        <v>130</v>
      </c>
      <c r="I12">
        <v>28758</v>
      </c>
      <c r="J12">
        <v>35242.81</v>
      </c>
      <c r="L12" s="4" t="s">
        <v>130</v>
      </c>
      <c r="M12" s="5">
        <f t="shared" si="0"/>
        <v>35242.81</v>
      </c>
      <c r="N12" s="5">
        <f t="shared" si="1"/>
        <v>6484.8099999999977</v>
      </c>
      <c r="O12" s="6">
        <f t="shared" si="2"/>
        <v>0.22549586202100277</v>
      </c>
    </row>
    <row r="13" spans="1:31" x14ac:dyDescent="0.3">
      <c r="A13" s="4">
        <v>11</v>
      </c>
      <c r="B13" s="5">
        <v>11915.58</v>
      </c>
      <c r="E13" s="4" t="s">
        <v>52</v>
      </c>
      <c r="F13">
        <v>52299.510000000009</v>
      </c>
      <c r="H13" s="4" t="s">
        <v>131</v>
      </c>
      <c r="I13">
        <v>27842</v>
      </c>
      <c r="J13">
        <v>33500.69</v>
      </c>
      <c r="L13" s="4" t="s">
        <v>131</v>
      </c>
      <c r="M13" s="5">
        <f t="shared" si="0"/>
        <v>33500.69</v>
      </c>
      <c r="N13" s="5">
        <f t="shared" si="1"/>
        <v>5658.6900000000023</v>
      </c>
      <c r="O13" s="6">
        <f t="shared" si="2"/>
        <v>0.20324294231736234</v>
      </c>
    </row>
    <row r="14" spans="1:31" x14ac:dyDescent="0.3">
      <c r="A14" s="4">
        <v>12</v>
      </c>
      <c r="B14" s="5">
        <v>14837.359999999999</v>
      </c>
      <c r="E14" s="4" t="s">
        <v>65</v>
      </c>
      <c r="F14">
        <v>95269.400000000009</v>
      </c>
      <c r="H14" s="4" t="s">
        <v>132</v>
      </c>
      <c r="I14">
        <v>29306</v>
      </c>
      <c r="J14">
        <v>36124.07</v>
      </c>
      <c r="L14" s="4" t="s">
        <v>132</v>
      </c>
      <c r="M14" s="5">
        <f t="shared" si="0"/>
        <v>36124.07</v>
      </c>
      <c r="N14" s="5">
        <f t="shared" si="1"/>
        <v>6818.07</v>
      </c>
      <c r="O14" s="6">
        <f t="shared" si="2"/>
        <v>0.2326509929707227</v>
      </c>
    </row>
    <row r="15" spans="1:31" x14ac:dyDescent="0.3">
      <c r="A15" s="4">
        <v>13</v>
      </c>
      <c r="B15" s="5">
        <v>8084.26</v>
      </c>
      <c r="E15" s="4" t="s">
        <v>88</v>
      </c>
      <c r="F15">
        <v>91617.189999999973</v>
      </c>
      <c r="H15" s="4" t="s">
        <v>133</v>
      </c>
      <c r="I15">
        <v>31134</v>
      </c>
      <c r="J15">
        <v>37097.980000000003</v>
      </c>
      <c r="L15" s="4" t="s">
        <v>133</v>
      </c>
      <c r="M15" s="5">
        <f t="shared" si="0"/>
        <v>37097.980000000003</v>
      </c>
      <c r="N15" s="5">
        <f t="shared" si="1"/>
        <v>5963.9800000000032</v>
      </c>
      <c r="O15" s="6">
        <f t="shared" si="2"/>
        <v>0.19155842487312916</v>
      </c>
    </row>
    <row r="16" spans="1:31" x14ac:dyDescent="0.3">
      <c r="A16" s="4">
        <v>14</v>
      </c>
      <c r="B16" s="5">
        <v>9461.1400000000031</v>
      </c>
      <c r="O16" s="6"/>
    </row>
    <row r="17" spans="1:18" x14ac:dyDescent="0.3">
      <c r="A17" s="4">
        <v>15</v>
      </c>
      <c r="B17" s="5">
        <v>12189.7</v>
      </c>
      <c r="O17" s="6"/>
    </row>
    <row r="18" spans="1:18" x14ac:dyDescent="0.3">
      <c r="A18" s="4">
        <v>16</v>
      </c>
      <c r="B18" s="5">
        <v>12762.63</v>
      </c>
      <c r="L18" t="str">
        <f ca="1">VLOOKUP(1,K20:N63,2,0)</f>
        <v>Product41</v>
      </c>
      <c r="M18">
        <f ca="1">VLOOKUP(1,K20:N63,3,0)</f>
        <v>22952.159999999996</v>
      </c>
      <c r="N18">
        <f ca="1">VLOOKUP(1,K20:N63,4,0)</f>
        <v>132</v>
      </c>
      <c r="P18">
        <v>1</v>
      </c>
      <c r="Q18">
        <f>COUNT(J:J)</f>
        <v>56</v>
      </c>
      <c r="R18">
        <f>MIN(P18:Q18)</f>
        <v>1</v>
      </c>
    </row>
    <row r="19" spans="1:18" x14ac:dyDescent="0.3">
      <c r="A19" s="4">
        <v>17</v>
      </c>
      <c r="B19" s="5">
        <v>3659.2400000000002</v>
      </c>
      <c r="H19" s="3" t="s">
        <v>140</v>
      </c>
      <c r="I19" t="s">
        <v>120</v>
      </c>
      <c r="J19" t="s">
        <v>134</v>
      </c>
    </row>
    <row r="20" spans="1:18" x14ac:dyDescent="0.3">
      <c r="A20" s="4">
        <v>18</v>
      </c>
      <c r="B20" s="5">
        <v>18582.39</v>
      </c>
      <c r="E20" s="3" t="s">
        <v>119</v>
      </c>
      <c r="F20" t="s">
        <v>120</v>
      </c>
      <c r="H20" s="4" t="s">
        <v>7</v>
      </c>
      <c r="I20">
        <v>9764.7200000000012</v>
      </c>
      <c r="J20">
        <v>94</v>
      </c>
      <c r="K20">
        <f ca="1">RANK(M20,M20:M63)</f>
        <v>19</v>
      </c>
      <c r="L20" t="str">
        <f ca="1">OFFSET($H$19,1,0,COUNT($I:$I))</f>
        <v>Product01</v>
      </c>
      <c r="M20">
        <f ca="1">OFFSET($H$19,1,1,COUNT($I:$I))</f>
        <v>9764.7200000000012</v>
      </c>
      <c r="N20">
        <f ca="1">OFFSET($H$19,1,2,COUNT($I:$I))</f>
        <v>94</v>
      </c>
      <c r="P20" t="str">
        <f ca="1">OFFSET($H$19,$P$18,0,10)</f>
        <v>Product01</v>
      </c>
      <c r="Q20">
        <f ca="1">OFFSET($H$19,$P$18,1,10)</f>
        <v>9764.7200000000012</v>
      </c>
    </row>
    <row r="21" spans="1:18" x14ac:dyDescent="0.3">
      <c r="A21" s="4">
        <v>19</v>
      </c>
      <c r="B21" s="5">
        <v>10204.230000000001</v>
      </c>
      <c r="E21" s="4" t="s">
        <v>111</v>
      </c>
      <c r="F21">
        <v>199516.90000000005</v>
      </c>
      <c r="H21" s="4" t="s">
        <v>11</v>
      </c>
      <c r="I21">
        <v>13423.2</v>
      </c>
      <c r="J21">
        <v>94</v>
      </c>
      <c r="K21">
        <f t="shared" ref="K21:K63" ca="1" si="3">RANK(M21,M21:M64)</f>
        <v>10</v>
      </c>
      <c r="L21" t="str">
        <f t="shared" ref="L21:L63" ca="1" si="4">OFFSET($H$19,1,0,COUNT($I:$I))</f>
        <v>Product02</v>
      </c>
      <c r="M21">
        <f t="shared" ref="M21:M63" ca="1" si="5">OFFSET($H$19,1,1,COUNT($I:$I))</f>
        <v>13423.2</v>
      </c>
      <c r="N21">
        <f t="shared" ref="N21:N63" ca="1" si="6">OFFSET($H$19,1,2,COUNT($I:$I))</f>
        <v>94</v>
      </c>
      <c r="P21" t="str">
        <f t="shared" ref="P21:P29" ca="1" si="7">OFFSET($H$19,$P$18,0,10)</f>
        <v>Product02</v>
      </c>
      <c r="Q21">
        <f t="shared" ref="Q21:Q29" ca="1" si="8">OFFSET($H$19,$P$18,1,10)</f>
        <v>13423.2</v>
      </c>
    </row>
    <row r="22" spans="1:18" x14ac:dyDescent="0.3">
      <c r="A22" s="4">
        <v>20</v>
      </c>
      <c r="B22" s="5">
        <v>20482.780000000002</v>
      </c>
      <c r="E22" s="4" t="s">
        <v>112</v>
      </c>
      <c r="F22">
        <v>201895.01999999996</v>
      </c>
      <c r="H22" s="4" t="s">
        <v>13</v>
      </c>
      <c r="I22">
        <v>6394.2599999999993</v>
      </c>
      <c r="J22">
        <v>79</v>
      </c>
      <c r="K22">
        <f t="shared" ca="1" si="3"/>
        <v>24</v>
      </c>
      <c r="L22" t="str">
        <f t="shared" ca="1" si="4"/>
        <v>Product03</v>
      </c>
      <c r="M22">
        <f t="shared" ca="1" si="5"/>
        <v>6394.2599999999993</v>
      </c>
      <c r="N22">
        <f t="shared" ca="1" si="6"/>
        <v>79</v>
      </c>
      <c r="P22" t="str">
        <f t="shared" ca="1" si="7"/>
        <v>Product03</v>
      </c>
      <c r="Q22">
        <f t="shared" ca="1" si="8"/>
        <v>6394.2599999999993</v>
      </c>
    </row>
    <row r="23" spans="1:18" x14ac:dyDescent="0.3">
      <c r="A23" s="4">
        <v>21</v>
      </c>
      <c r="B23" s="5">
        <v>10665.400000000001</v>
      </c>
      <c r="H23" s="4" t="s">
        <v>15</v>
      </c>
      <c r="I23">
        <v>6056.1600000000008</v>
      </c>
      <c r="J23">
        <v>124</v>
      </c>
      <c r="K23">
        <f t="shared" ca="1" si="3"/>
        <v>27</v>
      </c>
      <c r="L23" t="str">
        <f t="shared" ca="1" si="4"/>
        <v>Product04</v>
      </c>
      <c r="M23">
        <f t="shared" ca="1" si="5"/>
        <v>6056.1600000000008</v>
      </c>
      <c r="N23">
        <f t="shared" ca="1" si="6"/>
        <v>124</v>
      </c>
      <c r="P23" t="str">
        <f t="shared" ca="1" si="7"/>
        <v>Product04</v>
      </c>
      <c r="Q23">
        <f t="shared" ca="1" si="8"/>
        <v>6056.1600000000008</v>
      </c>
    </row>
    <row r="24" spans="1:18" x14ac:dyDescent="0.3">
      <c r="A24" s="4">
        <v>22</v>
      </c>
      <c r="B24" s="5">
        <v>11315.84</v>
      </c>
      <c r="H24" s="4" t="s">
        <v>18</v>
      </c>
      <c r="I24">
        <v>15716.61</v>
      </c>
      <c r="J24">
        <v>101</v>
      </c>
      <c r="K24">
        <f t="shared" ca="1" si="3"/>
        <v>8</v>
      </c>
      <c r="L24" t="str">
        <f t="shared" ca="1" si="4"/>
        <v>Product05</v>
      </c>
      <c r="M24">
        <f t="shared" ca="1" si="5"/>
        <v>15716.61</v>
      </c>
      <c r="N24">
        <f t="shared" ca="1" si="6"/>
        <v>101</v>
      </c>
      <c r="P24" t="str">
        <f t="shared" ca="1" si="7"/>
        <v>Product05</v>
      </c>
      <c r="Q24">
        <f t="shared" ca="1" si="8"/>
        <v>15716.61</v>
      </c>
    </row>
    <row r="25" spans="1:18" x14ac:dyDescent="0.3">
      <c r="A25" s="4">
        <v>23</v>
      </c>
      <c r="B25" s="5">
        <v>18818.189999999999</v>
      </c>
      <c r="H25" s="4" t="s">
        <v>21</v>
      </c>
      <c r="I25">
        <v>4531.5</v>
      </c>
      <c r="J25">
        <v>53</v>
      </c>
      <c r="K25">
        <f t="shared" ca="1" si="3"/>
        <v>30</v>
      </c>
      <c r="L25" t="str">
        <f t="shared" ca="1" si="4"/>
        <v>Product06</v>
      </c>
      <c r="M25">
        <f t="shared" ca="1" si="5"/>
        <v>4531.5</v>
      </c>
      <c r="N25">
        <f t="shared" ca="1" si="6"/>
        <v>53</v>
      </c>
      <c r="P25" t="str">
        <f t="shared" ca="1" si="7"/>
        <v>Product06</v>
      </c>
      <c r="Q25">
        <f t="shared" ca="1" si="8"/>
        <v>4531.5</v>
      </c>
    </row>
    <row r="26" spans="1:18" x14ac:dyDescent="0.3">
      <c r="A26" s="4">
        <v>24</v>
      </c>
      <c r="B26" s="5">
        <v>11488.400000000003</v>
      </c>
      <c r="H26" s="4" t="s">
        <v>23</v>
      </c>
      <c r="I26">
        <v>2291.04</v>
      </c>
      <c r="J26">
        <v>48</v>
      </c>
      <c r="K26">
        <f t="shared" ca="1" si="3"/>
        <v>33</v>
      </c>
      <c r="L26" t="str">
        <f t="shared" ca="1" si="4"/>
        <v>Product07</v>
      </c>
      <c r="M26">
        <f t="shared" ca="1" si="5"/>
        <v>2291.04</v>
      </c>
      <c r="N26">
        <f t="shared" ca="1" si="6"/>
        <v>48</v>
      </c>
      <c r="P26" t="str">
        <f t="shared" ca="1" si="7"/>
        <v>Product07</v>
      </c>
      <c r="Q26">
        <f t="shared" ca="1" si="8"/>
        <v>2291.04</v>
      </c>
    </row>
    <row r="27" spans="1:18" x14ac:dyDescent="0.3">
      <c r="A27" s="4">
        <v>25</v>
      </c>
      <c r="B27" s="5">
        <v>18688.430000000004</v>
      </c>
      <c r="H27" s="4" t="s">
        <v>25</v>
      </c>
      <c r="I27">
        <v>10502.820000000002</v>
      </c>
      <c r="J27">
        <v>111</v>
      </c>
      <c r="K27">
        <f t="shared" ca="1" si="3"/>
        <v>13</v>
      </c>
      <c r="L27" t="str">
        <f t="shared" ca="1" si="4"/>
        <v>Product08</v>
      </c>
      <c r="M27">
        <f t="shared" ca="1" si="5"/>
        <v>10502.820000000002</v>
      </c>
      <c r="N27">
        <f t="shared" ca="1" si="6"/>
        <v>111</v>
      </c>
      <c r="P27" t="str">
        <f t="shared" ca="1" si="7"/>
        <v>Product08</v>
      </c>
      <c r="Q27">
        <f t="shared" ca="1" si="8"/>
        <v>10502.820000000002</v>
      </c>
    </row>
    <row r="28" spans="1:18" x14ac:dyDescent="0.3">
      <c r="A28" s="4">
        <v>26</v>
      </c>
      <c r="B28" s="5">
        <v>13710.08</v>
      </c>
      <c r="H28" s="4" t="s">
        <v>27</v>
      </c>
      <c r="I28">
        <v>581.63999999999987</v>
      </c>
      <c r="J28">
        <v>74</v>
      </c>
      <c r="K28">
        <f t="shared" ca="1" si="3"/>
        <v>36</v>
      </c>
      <c r="L28" t="str">
        <f t="shared" ca="1" si="4"/>
        <v>Product09</v>
      </c>
      <c r="M28">
        <f t="shared" ca="1" si="5"/>
        <v>581.63999999999987</v>
      </c>
      <c r="N28">
        <f t="shared" ca="1" si="6"/>
        <v>74</v>
      </c>
      <c r="P28" t="str">
        <f t="shared" ca="1" si="7"/>
        <v>Product09</v>
      </c>
      <c r="Q28">
        <f t="shared" ca="1" si="8"/>
        <v>581.63999999999987</v>
      </c>
    </row>
    <row r="29" spans="1:18" x14ac:dyDescent="0.3">
      <c r="A29" s="4">
        <v>27</v>
      </c>
      <c r="B29" s="5">
        <v>11440.67</v>
      </c>
      <c r="H29" s="4" t="s">
        <v>30</v>
      </c>
      <c r="I29">
        <v>16428.000000000004</v>
      </c>
      <c r="J29">
        <v>100</v>
      </c>
      <c r="K29">
        <f t="shared" ca="1" si="3"/>
        <v>5</v>
      </c>
      <c r="L29" t="str">
        <f t="shared" ca="1" si="4"/>
        <v>Product10</v>
      </c>
      <c r="M29">
        <f t="shared" ca="1" si="5"/>
        <v>16428.000000000004</v>
      </c>
      <c r="N29">
        <f t="shared" ca="1" si="6"/>
        <v>100</v>
      </c>
      <c r="P29" t="str">
        <f t="shared" ca="1" si="7"/>
        <v>Product10</v>
      </c>
      <c r="Q29">
        <f t="shared" ca="1" si="8"/>
        <v>16428.000000000004</v>
      </c>
    </row>
    <row r="30" spans="1:18" x14ac:dyDescent="0.3">
      <c r="A30" s="4">
        <v>28</v>
      </c>
      <c r="B30" s="5">
        <v>13306.16</v>
      </c>
      <c r="H30" s="4" t="s">
        <v>33</v>
      </c>
      <c r="I30">
        <v>5856.3999999999987</v>
      </c>
      <c r="J30">
        <v>121</v>
      </c>
      <c r="K30">
        <f t="shared" ca="1" si="3"/>
        <v>24</v>
      </c>
      <c r="L30" t="str">
        <f t="shared" ca="1" si="4"/>
        <v>Product11</v>
      </c>
      <c r="M30">
        <f t="shared" ca="1" si="5"/>
        <v>5856.3999999999987</v>
      </c>
      <c r="N30">
        <f t="shared" ca="1" si="6"/>
        <v>121</v>
      </c>
    </row>
    <row r="31" spans="1:18" x14ac:dyDescent="0.3">
      <c r="A31" s="4">
        <v>29</v>
      </c>
      <c r="B31" s="5">
        <v>8794.4800000000014</v>
      </c>
      <c r="H31" s="4" t="s">
        <v>35</v>
      </c>
      <c r="I31">
        <v>11582.910000000002</v>
      </c>
      <c r="J31">
        <v>123</v>
      </c>
      <c r="K31">
        <f t="shared" ca="1" si="3"/>
        <v>10</v>
      </c>
      <c r="L31" t="str">
        <f t="shared" ca="1" si="4"/>
        <v>Product12</v>
      </c>
      <c r="M31">
        <f t="shared" ca="1" si="5"/>
        <v>11582.910000000002</v>
      </c>
      <c r="N31">
        <f t="shared" ca="1" si="6"/>
        <v>123</v>
      </c>
    </row>
    <row r="32" spans="1:18" x14ac:dyDescent="0.3">
      <c r="A32" s="4">
        <v>30</v>
      </c>
      <c r="B32" s="5">
        <v>16666.269999999997</v>
      </c>
      <c r="H32" s="4" t="s">
        <v>37</v>
      </c>
      <c r="I32">
        <v>8423.5199999999986</v>
      </c>
      <c r="J32">
        <v>69</v>
      </c>
      <c r="K32">
        <f t="shared" ca="1" si="3"/>
        <v>16</v>
      </c>
      <c r="L32" t="str">
        <f t="shared" ca="1" si="4"/>
        <v>Product13</v>
      </c>
      <c r="M32">
        <f t="shared" ca="1" si="5"/>
        <v>8423.5199999999986</v>
      </c>
      <c r="N32">
        <f t="shared" ca="1" si="6"/>
        <v>69</v>
      </c>
    </row>
    <row r="33" spans="1:14" x14ac:dyDescent="0.3">
      <c r="A33" s="4">
        <v>31</v>
      </c>
      <c r="B33" s="5">
        <v>6920.0999999999995</v>
      </c>
      <c r="H33" s="4" t="s">
        <v>39</v>
      </c>
      <c r="I33">
        <v>12764.640000000001</v>
      </c>
      <c r="J33">
        <v>87</v>
      </c>
      <c r="K33">
        <f t="shared" ca="1" si="3"/>
        <v>9</v>
      </c>
      <c r="L33" t="str">
        <f t="shared" ca="1" si="4"/>
        <v>Product14</v>
      </c>
      <c r="M33">
        <f t="shared" ca="1" si="5"/>
        <v>12764.640000000001</v>
      </c>
      <c r="N33">
        <f t="shared" ca="1" si="6"/>
        <v>87</v>
      </c>
    </row>
    <row r="34" spans="1:14" x14ac:dyDescent="0.3">
      <c r="H34" s="4" t="s">
        <v>41</v>
      </c>
      <c r="I34">
        <v>1839.24</v>
      </c>
      <c r="J34">
        <v>117</v>
      </c>
      <c r="K34">
        <f t="shared" ca="1" si="3"/>
        <v>28</v>
      </c>
      <c r="L34" t="str">
        <f t="shared" ca="1" si="4"/>
        <v>Product15</v>
      </c>
      <c r="M34">
        <f t="shared" ca="1" si="5"/>
        <v>1839.24</v>
      </c>
      <c r="N34">
        <f t="shared" ca="1" si="6"/>
        <v>117</v>
      </c>
    </row>
    <row r="35" spans="1:14" x14ac:dyDescent="0.3">
      <c r="H35" s="4" t="s">
        <v>43</v>
      </c>
      <c r="I35">
        <v>1996.8</v>
      </c>
      <c r="J35">
        <v>120</v>
      </c>
      <c r="K35">
        <f t="shared" ca="1" si="3"/>
        <v>27</v>
      </c>
      <c r="L35" t="str">
        <f t="shared" ca="1" si="4"/>
        <v>Product16</v>
      </c>
      <c r="M35">
        <f t="shared" ca="1" si="5"/>
        <v>1996.8</v>
      </c>
      <c r="N35">
        <f t="shared" ca="1" si="6"/>
        <v>120</v>
      </c>
    </row>
    <row r="36" spans="1:14" x14ac:dyDescent="0.3">
      <c r="H36" s="4" t="s">
        <v>45</v>
      </c>
      <c r="I36">
        <v>9877.1400000000012</v>
      </c>
      <c r="J36">
        <v>63</v>
      </c>
      <c r="K36">
        <f t="shared" ca="1" si="3"/>
        <v>12</v>
      </c>
      <c r="L36" t="str">
        <f t="shared" ca="1" si="4"/>
        <v>Product17</v>
      </c>
      <c r="M36">
        <f t="shared" ca="1" si="5"/>
        <v>9877.1400000000012</v>
      </c>
      <c r="N36">
        <f t="shared" ca="1" si="6"/>
        <v>63</v>
      </c>
    </row>
    <row r="37" spans="1:14" x14ac:dyDescent="0.3">
      <c r="H37" s="4" t="s">
        <v>47</v>
      </c>
      <c r="I37">
        <v>4035.2200000000003</v>
      </c>
      <c r="J37">
        <v>82</v>
      </c>
      <c r="K37">
        <f t="shared" ca="1" si="3"/>
        <v>23</v>
      </c>
      <c r="L37" t="str">
        <f t="shared" ca="1" si="4"/>
        <v>Product18</v>
      </c>
      <c r="M37">
        <f t="shared" ca="1" si="5"/>
        <v>4035.2200000000003</v>
      </c>
      <c r="N37">
        <f t="shared" ca="1" si="6"/>
        <v>82</v>
      </c>
    </row>
    <row r="38" spans="1:14" x14ac:dyDescent="0.3">
      <c r="H38" s="4" t="s">
        <v>49</v>
      </c>
      <c r="I38">
        <v>20160</v>
      </c>
      <c r="J38">
        <v>96</v>
      </c>
      <c r="K38">
        <f t="shared" ca="1" si="3"/>
        <v>4</v>
      </c>
      <c r="L38" t="str">
        <f t="shared" ca="1" si="4"/>
        <v>Product19</v>
      </c>
      <c r="M38">
        <f t="shared" ca="1" si="5"/>
        <v>20160</v>
      </c>
      <c r="N38">
        <f t="shared" ca="1" si="6"/>
        <v>96</v>
      </c>
    </row>
    <row r="39" spans="1:14" x14ac:dyDescent="0.3">
      <c r="H39" s="4" t="s">
        <v>51</v>
      </c>
      <c r="I39">
        <v>8006.25</v>
      </c>
      <c r="J39">
        <v>105</v>
      </c>
      <c r="K39">
        <f t="shared" ca="1" si="3"/>
        <v>13</v>
      </c>
      <c r="L39" t="str">
        <f t="shared" ca="1" si="4"/>
        <v>Product20</v>
      </c>
      <c r="M39">
        <f t="shared" ca="1" si="5"/>
        <v>8006.25</v>
      </c>
      <c r="N39">
        <f t="shared" ca="1" si="6"/>
        <v>105</v>
      </c>
    </row>
    <row r="40" spans="1:14" x14ac:dyDescent="0.3">
      <c r="H40" s="4" t="s">
        <v>54</v>
      </c>
      <c r="I40">
        <v>10727.64</v>
      </c>
      <c r="J40">
        <v>66</v>
      </c>
      <c r="K40">
        <f t="shared" ca="1" si="3"/>
        <v>8</v>
      </c>
      <c r="L40" t="str">
        <f t="shared" ca="1" si="4"/>
        <v>Product21</v>
      </c>
      <c r="M40">
        <f t="shared" ca="1" si="5"/>
        <v>10727.64</v>
      </c>
      <c r="N40">
        <f t="shared" ca="1" si="6"/>
        <v>66</v>
      </c>
    </row>
    <row r="41" spans="1:14" x14ac:dyDescent="0.3">
      <c r="H41" s="4" t="s">
        <v>56</v>
      </c>
      <c r="I41">
        <v>9909.9</v>
      </c>
      <c r="J41">
        <v>70</v>
      </c>
      <c r="K41">
        <f t="shared" ca="1" si="3"/>
        <v>9</v>
      </c>
      <c r="L41" t="str">
        <f t="shared" ca="1" si="4"/>
        <v>Product22</v>
      </c>
      <c r="M41">
        <f t="shared" ca="1" si="5"/>
        <v>9909.9</v>
      </c>
      <c r="N41">
        <f t="shared" ca="1" si="6"/>
        <v>70</v>
      </c>
    </row>
    <row r="42" spans="1:14" x14ac:dyDescent="0.3">
      <c r="H42" s="4" t="s">
        <v>58</v>
      </c>
      <c r="I42">
        <v>12853.559999999998</v>
      </c>
      <c r="J42">
        <v>86</v>
      </c>
      <c r="K42">
        <f t="shared" ca="1" si="3"/>
        <v>7</v>
      </c>
      <c r="L42" t="str">
        <f t="shared" ca="1" si="4"/>
        <v>Product23</v>
      </c>
      <c r="M42">
        <f t="shared" ca="1" si="5"/>
        <v>12853.559999999998</v>
      </c>
      <c r="N42">
        <f t="shared" ca="1" si="6"/>
        <v>86</v>
      </c>
    </row>
    <row r="43" spans="1:14" x14ac:dyDescent="0.3">
      <c r="H43" s="4" t="s">
        <v>60</v>
      </c>
      <c r="I43">
        <v>10202.4</v>
      </c>
      <c r="J43">
        <v>65</v>
      </c>
      <c r="K43">
        <f t="shared" ca="1" si="3"/>
        <v>7</v>
      </c>
      <c r="L43" t="str">
        <f t="shared" ca="1" si="4"/>
        <v>Product24</v>
      </c>
      <c r="M43">
        <f t="shared" ca="1" si="5"/>
        <v>10202.4</v>
      </c>
      <c r="N43">
        <f t="shared" ca="1" si="6"/>
        <v>65</v>
      </c>
    </row>
    <row r="44" spans="1:14" x14ac:dyDescent="0.3">
      <c r="H44" s="4" t="s">
        <v>62</v>
      </c>
      <c r="I44">
        <v>599.76</v>
      </c>
      <c r="J44">
        <v>72</v>
      </c>
      <c r="K44">
        <f t="shared" ca="1" si="3"/>
        <v>20</v>
      </c>
      <c r="L44" t="str">
        <f t="shared" ca="1" si="4"/>
        <v>Product25</v>
      </c>
      <c r="M44">
        <f t="shared" ca="1" si="5"/>
        <v>599.76</v>
      </c>
      <c r="N44">
        <f t="shared" ca="1" si="6"/>
        <v>72</v>
      </c>
    </row>
    <row r="45" spans="1:14" x14ac:dyDescent="0.3">
      <c r="H45" s="4" t="s">
        <v>64</v>
      </c>
      <c r="I45">
        <v>2761.92</v>
      </c>
      <c r="J45">
        <v>112</v>
      </c>
      <c r="K45">
        <f t="shared" ca="1" si="3"/>
        <v>18</v>
      </c>
      <c r="L45" t="str">
        <f t="shared" ca="1" si="4"/>
        <v>Product26</v>
      </c>
      <c r="M45">
        <f t="shared" ca="1" si="5"/>
        <v>2761.92</v>
      </c>
      <c r="N45">
        <f t="shared" ca="1" si="6"/>
        <v>112</v>
      </c>
    </row>
    <row r="46" spans="1:14" x14ac:dyDescent="0.3">
      <c r="H46" s="4" t="s">
        <v>67</v>
      </c>
      <c r="I46">
        <v>6226.079999999999</v>
      </c>
      <c r="J46">
        <v>109</v>
      </c>
      <c r="K46">
        <f t="shared" ca="1" si="3"/>
        <v>12</v>
      </c>
      <c r="L46" t="str">
        <f t="shared" ca="1" si="4"/>
        <v>Product27</v>
      </c>
      <c r="M46">
        <f t="shared" ca="1" si="5"/>
        <v>6226.079999999999</v>
      </c>
      <c r="N46">
        <f t="shared" ca="1" si="6"/>
        <v>109</v>
      </c>
    </row>
    <row r="47" spans="1:14" x14ac:dyDescent="0.3">
      <c r="H47" s="4" t="s">
        <v>69</v>
      </c>
      <c r="I47">
        <v>4682.72</v>
      </c>
      <c r="J47">
        <v>112</v>
      </c>
      <c r="K47">
        <f t="shared" ca="1" si="3"/>
        <v>15</v>
      </c>
      <c r="L47" t="str">
        <f t="shared" ca="1" si="4"/>
        <v>Product28</v>
      </c>
      <c r="M47">
        <f t="shared" ca="1" si="5"/>
        <v>4682.72</v>
      </c>
      <c r="N47">
        <f t="shared" ca="1" si="6"/>
        <v>112</v>
      </c>
    </row>
    <row r="48" spans="1:14" x14ac:dyDescent="0.3">
      <c r="H48" s="4" t="s">
        <v>71</v>
      </c>
      <c r="I48">
        <v>5523.44</v>
      </c>
      <c r="J48">
        <v>104</v>
      </c>
      <c r="K48">
        <f t="shared" ca="1" si="3"/>
        <v>13</v>
      </c>
      <c r="L48" t="str">
        <f t="shared" ca="1" si="4"/>
        <v>Product29</v>
      </c>
      <c r="M48">
        <f t="shared" ca="1" si="5"/>
        <v>5523.44</v>
      </c>
      <c r="N48">
        <f t="shared" ca="1" si="6"/>
        <v>104</v>
      </c>
    </row>
    <row r="49" spans="1:14" x14ac:dyDescent="0.3">
      <c r="H49" s="4" t="s">
        <v>73</v>
      </c>
      <c r="I49">
        <v>22945.920000000002</v>
      </c>
      <c r="J49">
        <v>114</v>
      </c>
      <c r="K49">
        <f t="shared" ca="1" si="3"/>
        <v>2</v>
      </c>
      <c r="L49" t="str">
        <f t="shared" ca="1" si="4"/>
        <v>Product30</v>
      </c>
      <c r="M49">
        <f t="shared" ca="1" si="5"/>
        <v>22945.920000000002</v>
      </c>
      <c r="N49">
        <f t="shared" ca="1" si="6"/>
        <v>114</v>
      </c>
    </row>
    <row r="50" spans="1:14" x14ac:dyDescent="0.3">
      <c r="A50" s="3" t="s">
        <v>119</v>
      </c>
      <c r="B50" t="s">
        <v>120</v>
      </c>
      <c r="H50" s="4" t="s">
        <v>75</v>
      </c>
      <c r="I50">
        <v>6249.5999999999995</v>
      </c>
      <c r="J50">
        <v>60</v>
      </c>
      <c r="K50">
        <f t="shared" ca="1" si="3"/>
        <v>10</v>
      </c>
      <c r="L50" t="str">
        <f t="shared" ca="1" si="4"/>
        <v>Product31</v>
      </c>
      <c r="M50">
        <f t="shared" ca="1" si="5"/>
        <v>6249.5999999999995</v>
      </c>
      <c r="N50">
        <f t="shared" ca="1" si="6"/>
        <v>60</v>
      </c>
    </row>
    <row r="51" spans="1:14" x14ac:dyDescent="0.3">
      <c r="A51" s="4" t="s">
        <v>110</v>
      </c>
      <c r="B51">
        <v>208140.15000000005</v>
      </c>
      <c r="H51" s="4" t="s">
        <v>77</v>
      </c>
      <c r="I51">
        <v>16329.720000000001</v>
      </c>
      <c r="J51">
        <v>139</v>
      </c>
      <c r="K51">
        <f t="shared" ca="1" si="3"/>
        <v>4</v>
      </c>
      <c r="L51" t="str">
        <f t="shared" ca="1" si="4"/>
        <v>Product32</v>
      </c>
      <c r="M51">
        <f t="shared" ca="1" si="5"/>
        <v>16329.720000000001</v>
      </c>
      <c r="N51">
        <f t="shared" ca="1" si="6"/>
        <v>139</v>
      </c>
    </row>
    <row r="52" spans="1:14" x14ac:dyDescent="0.3">
      <c r="A52" s="4" t="s">
        <v>112</v>
      </c>
      <c r="B52">
        <v>133923.87000000002</v>
      </c>
      <c r="H52" s="4" t="s">
        <v>79</v>
      </c>
      <c r="I52">
        <v>13645.8</v>
      </c>
      <c r="J52">
        <v>114</v>
      </c>
      <c r="K52">
        <f t="shared" ca="1" si="3"/>
        <v>4</v>
      </c>
      <c r="L52" t="str">
        <f t="shared" ca="1" si="4"/>
        <v>Product33</v>
      </c>
      <c r="M52">
        <f t="shared" ca="1" si="5"/>
        <v>13645.8</v>
      </c>
      <c r="N52">
        <f t="shared" ca="1" si="6"/>
        <v>114</v>
      </c>
    </row>
    <row r="53" spans="1:14" x14ac:dyDescent="0.3">
      <c r="A53" s="4" t="s">
        <v>113</v>
      </c>
      <c r="B53">
        <v>59347.900000000009</v>
      </c>
      <c r="H53" s="4" t="s">
        <v>81</v>
      </c>
      <c r="I53">
        <v>8978.1999999999989</v>
      </c>
      <c r="J53">
        <v>154</v>
      </c>
      <c r="K53">
        <f t="shared" ca="1" si="3"/>
        <v>4</v>
      </c>
      <c r="L53" t="str">
        <f t="shared" ca="1" si="4"/>
        <v>Product34</v>
      </c>
      <c r="M53">
        <f t="shared" ca="1" si="5"/>
        <v>8978.1999999999989</v>
      </c>
      <c r="N53">
        <f t="shared" ca="1" si="6"/>
        <v>154</v>
      </c>
    </row>
    <row r="54" spans="1:14" x14ac:dyDescent="0.3">
      <c r="H54" s="4" t="s">
        <v>83</v>
      </c>
      <c r="I54">
        <v>703.5</v>
      </c>
      <c r="J54">
        <v>105</v>
      </c>
      <c r="K54">
        <f t="shared" ca="1" si="3"/>
        <v>10</v>
      </c>
      <c r="L54" t="str">
        <f t="shared" ca="1" si="4"/>
        <v>Product35</v>
      </c>
      <c r="M54">
        <f t="shared" ca="1" si="5"/>
        <v>703.5</v>
      </c>
      <c r="N54">
        <f t="shared" ca="1" si="6"/>
        <v>105</v>
      </c>
    </row>
    <row r="55" spans="1:14" x14ac:dyDescent="0.3">
      <c r="H55" s="4" t="s">
        <v>85</v>
      </c>
      <c r="I55">
        <v>7222.5</v>
      </c>
      <c r="J55">
        <v>75</v>
      </c>
      <c r="K55">
        <f t="shared" ca="1" si="3"/>
        <v>6</v>
      </c>
      <c r="L55" t="str">
        <f t="shared" ca="1" si="4"/>
        <v>Product36</v>
      </c>
      <c r="M55">
        <f t="shared" ca="1" si="5"/>
        <v>7222.5</v>
      </c>
      <c r="N55">
        <f t="shared" ca="1" si="6"/>
        <v>75</v>
      </c>
    </row>
    <row r="56" spans="1:14" x14ac:dyDescent="0.3">
      <c r="H56" s="4" t="s">
        <v>87</v>
      </c>
      <c r="I56">
        <v>5145.6000000000004</v>
      </c>
      <c r="J56">
        <v>60</v>
      </c>
      <c r="K56">
        <f t="shared" ca="1" si="3"/>
        <v>7</v>
      </c>
      <c r="L56" t="str">
        <f t="shared" ca="1" si="4"/>
        <v>Product37</v>
      </c>
      <c r="M56">
        <f t="shared" ca="1" si="5"/>
        <v>5145.6000000000004</v>
      </c>
      <c r="N56">
        <f t="shared" ca="1" si="6"/>
        <v>60</v>
      </c>
    </row>
    <row r="57" spans="1:14" x14ac:dyDescent="0.3">
      <c r="H57" s="4" t="s">
        <v>90</v>
      </c>
      <c r="I57">
        <v>8871.1200000000008</v>
      </c>
      <c r="J57">
        <v>111</v>
      </c>
      <c r="K57">
        <f t="shared" ca="1" si="3"/>
        <v>4</v>
      </c>
      <c r="L57" t="str">
        <f t="shared" ca="1" si="4"/>
        <v>Product38</v>
      </c>
      <c r="M57">
        <f t="shared" ca="1" si="5"/>
        <v>8871.1200000000008</v>
      </c>
      <c r="N57">
        <f t="shared" ca="1" si="6"/>
        <v>111</v>
      </c>
    </row>
    <row r="58" spans="1:14" x14ac:dyDescent="0.3">
      <c r="H58" s="4" t="s">
        <v>92</v>
      </c>
      <c r="I58">
        <v>3957.1499999999996</v>
      </c>
      <c r="J58">
        <v>93</v>
      </c>
      <c r="K58">
        <f t="shared" ca="1" si="3"/>
        <v>6</v>
      </c>
      <c r="L58" t="str">
        <f t="shared" ca="1" si="4"/>
        <v>Product39</v>
      </c>
      <c r="M58">
        <f t="shared" ca="1" si="5"/>
        <v>3957.1499999999996</v>
      </c>
      <c r="N58">
        <f t="shared" ca="1" si="6"/>
        <v>93</v>
      </c>
    </row>
    <row r="59" spans="1:14" x14ac:dyDescent="0.3">
      <c r="H59" s="4" t="s">
        <v>94</v>
      </c>
      <c r="I59">
        <v>7718.4</v>
      </c>
      <c r="J59">
        <v>67</v>
      </c>
      <c r="K59">
        <f t="shared" ca="1" si="3"/>
        <v>4</v>
      </c>
      <c r="L59" t="str">
        <f t="shared" ca="1" si="4"/>
        <v>Product40</v>
      </c>
      <c r="M59">
        <f t="shared" ca="1" si="5"/>
        <v>7718.4</v>
      </c>
      <c r="N59">
        <f t="shared" ca="1" si="6"/>
        <v>67</v>
      </c>
    </row>
    <row r="60" spans="1:14" x14ac:dyDescent="0.3">
      <c r="H60" s="4" t="s">
        <v>96</v>
      </c>
      <c r="I60">
        <v>22952.159999999996</v>
      </c>
      <c r="J60">
        <v>132</v>
      </c>
      <c r="K60">
        <f t="shared" ca="1" si="3"/>
        <v>1</v>
      </c>
      <c r="L60" t="str">
        <f t="shared" ca="1" si="4"/>
        <v>Product41</v>
      </c>
      <c r="M60">
        <f t="shared" ca="1" si="5"/>
        <v>22952.159999999996</v>
      </c>
      <c r="N60">
        <f t="shared" ca="1" si="6"/>
        <v>132</v>
      </c>
    </row>
    <row r="61" spans="1:14" x14ac:dyDescent="0.3">
      <c r="H61" s="4" t="s">
        <v>98</v>
      </c>
      <c r="I61">
        <v>20574</v>
      </c>
      <c r="J61">
        <v>127</v>
      </c>
      <c r="K61">
        <f t="shared" ca="1" si="3"/>
        <v>1</v>
      </c>
      <c r="L61" t="str">
        <f t="shared" ca="1" si="4"/>
        <v>Product42</v>
      </c>
      <c r="M61">
        <f t="shared" ca="1" si="5"/>
        <v>20574</v>
      </c>
      <c r="N61">
        <f t="shared" ca="1" si="6"/>
        <v>127</v>
      </c>
    </row>
    <row r="62" spans="1:14" x14ac:dyDescent="0.3">
      <c r="H62" s="4" t="s">
        <v>100</v>
      </c>
      <c r="I62">
        <v>6064.84</v>
      </c>
      <c r="J62">
        <v>73</v>
      </c>
      <c r="K62">
        <f t="shared" ca="1" si="3"/>
        <v>2</v>
      </c>
      <c r="L62" t="str">
        <f t="shared" ca="1" si="4"/>
        <v>Product43</v>
      </c>
      <c r="M62">
        <f t="shared" ca="1" si="5"/>
        <v>6064.84</v>
      </c>
      <c r="N62">
        <f t="shared" ca="1" si="6"/>
        <v>73</v>
      </c>
    </row>
    <row r="63" spans="1:14" x14ac:dyDescent="0.3">
      <c r="H63" s="4" t="s">
        <v>102</v>
      </c>
      <c r="I63">
        <v>16333.919999999998</v>
      </c>
      <c r="J63">
        <v>199</v>
      </c>
      <c r="K63">
        <f t="shared" ca="1" si="3"/>
        <v>1</v>
      </c>
      <c r="L63" t="str">
        <f t="shared" ca="1" si="4"/>
        <v>Product44</v>
      </c>
      <c r="M63">
        <f t="shared" ca="1" si="5"/>
        <v>16333.919999999998</v>
      </c>
      <c r="N63">
        <f t="shared" ca="1" si="6"/>
        <v>199</v>
      </c>
    </row>
  </sheetData>
  <pageMargins left="0.7" right="0.7" top="0.75" bottom="0.75" header="0.3" footer="0.3"/>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23</xdr:col>
                    <xdr:colOff>220980</xdr:colOff>
                    <xdr:row>2</xdr:row>
                    <xdr:rowOff>91440</xdr:rowOff>
                  </from>
                  <to>
                    <xdr:col>25</xdr:col>
                    <xdr:colOff>144780</xdr:colOff>
                    <xdr:row>4</xdr:row>
                    <xdr:rowOff>121920</xdr:rowOff>
                  </to>
                </anchor>
              </controlPr>
            </control>
          </mc:Choice>
        </mc:AlternateContent>
        <mc:AlternateContent xmlns:mc="http://schemas.openxmlformats.org/markup-compatibility/2006">
          <mc:Choice Requires="x14">
            <control shapeId="1026" r:id="rId12" name="Check Box 2">
              <controlPr defaultSize="0" autoFill="0" autoLine="0" autoPict="0">
                <anchor moveWithCells="1">
                  <from>
                    <xdr:col>23</xdr:col>
                    <xdr:colOff>243840</xdr:colOff>
                    <xdr:row>3</xdr:row>
                    <xdr:rowOff>121920</xdr:rowOff>
                  </from>
                  <to>
                    <xdr:col>25</xdr:col>
                    <xdr:colOff>167640</xdr:colOff>
                    <xdr:row>5</xdr:row>
                    <xdr:rowOff>152400</xdr:rowOff>
                  </to>
                </anchor>
              </controlPr>
            </control>
          </mc:Choice>
        </mc:AlternateContent>
        <mc:AlternateContent xmlns:mc="http://schemas.openxmlformats.org/markup-compatibility/2006">
          <mc:Choice Requires="x14">
            <control shapeId="1027" r:id="rId13" name="Check Box 3">
              <controlPr defaultSize="0" autoFill="0" autoLine="0" autoPict="0">
                <anchor moveWithCells="1">
                  <from>
                    <xdr:col>23</xdr:col>
                    <xdr:colOff>274320</xdr:colOff>
                    <xdr:row>4</xdr:row>
                    <xdr:rowOff>160020</xdr:rowOff>
                  </from>
                  <to>
                    <xdr:col>25</xdr:col>
                    <xdr:colOff>198120</xdr:colOff>
                    <xdr:row>7</xdr:row>
                    <xdr:rowOff>7620</xdr:rowOff>
                  </to>
                </anchor>
              </controlPr>
            </control>
          </mc:Choice>
        </mc:AlternateContent>
        <mc:AlternateContent xmlns:mc="http://schemas.openxmlformats.org/markup-compatibility/2006">
          <mc:Choice Requires="x14">
            <control shapeId="1030" r:id="rId14" name="Scroll Bar 6">
              <controlPr defaultSize="0" autoPict="0">
                <anchor moveWithCells="1">
                  <from>
                    <xdr:col>15</xdr:col>
                    <xdr:colOff>350520</xdr:colOff>
                    <xdr:row>30</xdr:row>
                    <xdr:rowOff>99060</xdr:rowOff>
                  </from>
                  <to>
                    <xdr:col>15</xdr:col>
                    <xdr:colOff>640080</xdr:colOff>
                    <xdr:row>45</xdr:row>
                    <xdr:rowOff>0</xdr:rowOff>
                  </to>
                </anchor>
              </controlPr>
            </control>
          </mc:Choice>
        </mc:AlternateContent>
      </controls>
    </mc:Choice>
  </mc:AlternateContent>
  <extLst>
    <ext xmlns:x14="http://schemas.microsoft.com/office/spreadsheetml/2009/9/main" uri="{A8765BA9-456A-4dab-B4F3-ACF838C121DE}">
      <x14:slicerList>
        <x14:slicer r:id="rId1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B9EB-CB75-4CFB-82A8-508005A09482}">
  <dimension ref="A1:BN519"/>
  <sheetViews>
    <sheetView showRowColHeaders="0" tabSelected="1" zoomScale="89" zoomScaleNormal="89" workbookViewId="0">
      <selection activeCell="Z7" sqref="Z7"/>
    </sheetView>
  </sheetViews>
  <sheetFormatPr defaultRowHeight="14.4" x14ac:dyDescent="0.3"/>
  <sheetData>
    <row r="1" spans="1:66"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row>
    <row r="2" spans="1:66"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row>
    <row r="3" spans="1:66"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row>
    <row r="4" spans="1:66"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row>
    <row r="5" spans="1:66"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row>
    <row r="6" spans="1:66"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row>
    <row r="7" spans="1:66"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row>
    <row r="8" spans="1:66"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row>
    <row r="9" spans="1:66"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row>
    <row r="10" spans="1:66"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row>
    <row r="11" spans="1:66"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row>
    <row r="12" spans="1:66"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row>
    <row r="13" spans="1:66"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row>
    <row r="14" spans="1:66"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row>
    <row r="15" spans="1:66"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row>
    <row r="16" spans="1:66"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row>
    <row r="17" spans="1:66"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row>
    <row r="18" spans="1:66"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row>
    <row r="19" spans="1:66"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row>
    <row r="20" spans="1:66"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row>
    <row r="21" spans="1:66"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row>
    <row r="22" spans="1:66"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row>
    <row r="23" spans="1:66"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row>
    <row r="24" spans="1:66"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row>
    <row r="25" spans="1:66"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row>
    <row r="26" spans="1:66"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row>
    <row r="27" spans="1:66"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row>
    <row r="28" spans="1:66"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row>
    <row r="29" spans="1:66"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row>
    <row r="30" spans="1:66"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row>
    <row r="31" spans="1:66"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row>
    <row r="32" spans="1:66"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row>
    <row r="33" spans="1:66"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row>
    <row r="34" spans="1:66"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row>
    <row r="35" spans="1:66"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row>
    <row r="36" spans="1:66"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row>
    <row r="37" spans="1:66"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row>
    <row r="38" spans="1:66"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row>
    <row r="39" spans="1:66"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row>
    <row r="40" spans="1:66"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row>
    <row r="41" spans="1:66"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row>
    <row r="42" spans="1:66"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row>
    <row r="43" spans="1:66"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row>
    <row r="44" spans="1:66"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row>
    <row r="45" spans="1:66"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row>
    <row r="46" spans="1:66"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row>
    <row r="47" spans="1:66"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row>
    <row r="48" spans="1:66"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row>
    <row r="49" spans="1:66"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row>
    <row r="50" spans="1:66"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row>
    <row r="51" spans="1:66"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row>
    <row r="52" spans="1:66"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row>
    <row r="53" spans="1:66"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row>
    <row r="54" spans="1:66" x14ac:dyDescent="0.3">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row>
    <row r="55" spans="1:66" x14ac:dyDescent="0.3">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row>
    <row r="56" spans="1:66" x14ac:dyDescent="0.3">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row>
    <row r="57" spans="1:66" x14ac:dyDescent="0.3">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row>
    <row r="58" spans="1:66" x14ac:dyDescent="0.3">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row>
    <row r="59" spans="1:66" x14ac:dyDescent="0.3">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row>
    <row r="60" spans="1:66" x14ac:dyDescent="0.3">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row>
    <row r="61" spans="1:66" x14ac:dyDescent="0.3">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row>
    <row r="62" spans="1:66" x14ac:dyDescent="0.3">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row>
    <row r="63" spans="1:66" x14ac:dyDescent="0.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row>
    <row r="64" spans="1:66" x14ac:dyDescent="0.3">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row>
    <row r="65" spans="1:66" x14ac:dyDescent="0.3">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row>
    <row r="66" spans="1:66" x14ac:dyDescent="0.3">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row>
    <row r="67" spans="1:66" x14ac:dyDescent="0.3">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row>
    <row r="68" spans="1:66" x14ac:dyDescent="0.3">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row>
    <row r="69" spans="1:66" x14ac:dyDescent="0.3">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row>
    <row r="70" spans="1:66" x14ac:dyDescent="0.3">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row>
    <row r="71" spans="1:66" x14ac:dyDescent="0.3">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row>
    <row r="72" spans="1:66" x14ac:dyDescent="0.3">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row>
    <row r="73" spans="1:66" x14ac:dyDescent="0.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row>
    <row r="74" spans="1:66" x14ac:dyDescent="0.3">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row>
    <row r="75" spans="1:66" x14ac:dyDescent="0.3">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row>
    <row r="76" spans="1:66" x14ac:dyDescent="0.3">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row>
    <row r="77" spans="1:66" x14ac:dyDescent="0.3">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row>
    <row r="78" spans="1:66" x14ac:dyDescent="0.3">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row>
    <row r="79" spans="1:66" x14ac:dyDescent="0.3">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row>
    <row r="80" spans="1:66" x14ac:dyDescent="0.3">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row>
    <row r="81" spans="1:66" x14ac:dyDescent="0.3">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row>
    <row r="82" spans="1:66" x14ac:dyDescent="0.3">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row>
    <row r="83" spans="1:66" x14ac:dyDescent="0.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row>
    <row r="84" spans="1:66" x14ac:dyDescent="0.3">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row>
    <row r="85" spans="1:66" x14ac:dyDescent="0.3">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row>
    <row r="86" spans="1:66" x14ac:dyDescent="0.3">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row>
    <row r="87" spans="1:66" x14ac:dyDescent="0.3">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row>
    <row r="88" spans="1:66" x14ac:dyDescent="0.3">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row>
    <row r="89" spans="1:66" x14ac:dyDescent="0.3">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row>
    <row r="90" spans="1:66" x14ac:dyDescent="0.3">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row>
    <row r="91" spans="1:66" x14ac:dyDescent="0.3">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row>
    <row r="92" spans="1:66" x14ac:dyDescent="0.3">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row>
    <row r="93" spans="1:66" x14ac:dyDescent="0.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row>
    <row r="94" spans="1:66" x14ac:dyDescent="0.3">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row>
    <row r="95" spans="1:66" x14ac:dyDescent="0.3">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row>
    <row r="96" spans="1:66" x14ac:dyDescent="0.3">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row>
    <row r="97" spans="1:66" x14ac:dyDescent="0.3">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row>
    <row r="98" spans="1:66" x14ac:dyDescent="0.3">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row>
    <row r="99" spans="1:66" x14ac:dyDescent="0.3">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row>
    <row r="100" spans="1:66" x14ac:dyDescent="0.3">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row>
    <row r="101" spans="1:66" x14ac:dyDescent="0.3">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row>
    <row r="102" spans="1:66" x14ac:dyDescent="0.3">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row>
    <row r="103" spans="1:66" x14ac:dyDescent="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row>
    <row r="104" spans="1:66" x14ac:dyDescent="0.3">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row>
    <row r="105" spans="1:66" x14ac:dyDescent="0.3">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row>
    <row r="106" spans="1:66" x14ac:dyDescent="0.3">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row>
    <row r="107" spans="1:66" x14ac:dyDescent="0.3">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row>
    <row r="108" spans="1:66" x14ac:dyDescent="0.3">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row>
    <row r="109" spans="1:66" x14ac:dyDescent="0.3">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row>
    <row r="110" spans="1:66" x14ac:dyDescent="0.3">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row>
    <row r="111" spans="1:66" x14ac:dyDescent="0.3">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row>
    <row r="112" spans="1:66" x14ac:dyDescent="0.3">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row>
    <row r="113" spans="1:66" x14ac:dyDescent="0.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row>
    <row r="114" spans="1:66" x14ac:dyDescent="0.3">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row>
    <row r="115" spans="1:66" x14ac:dyDescent="0.3">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row>
    <row r="116" spans="1:66" x14ac:dyDescent="0.3">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row>
    <row r="117" spans="1:66" x14ac:dyDescent="0.3">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row>
    <row r="118" spans="1:66" x14ac:dyDescent="0.3">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row>
    <row r="119" spans="1:66" x14ac:dyDescent="0.3">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row>
    <row r="120" spans="1:66" x14ac:dyDescent="0.3">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row>
    <row r="121" spans="1:66" x14ac:dyDescent="0.3">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row>
    <row r="122" spans="1:66" x14ac:dyDescent="0.3">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row>
    <row r="123" spans="1:66" x14ac:dyDescent="0.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row>
    <row r="124" spans="1:66" x14ac:dyDescent="0.3">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row>
    <row r="125" spans="1:66" x14ac:dyDescent="0.3">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row>
    <row r="126" spans="1:66" x14ac:dyDescent="0.3">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row>
    <row r="127" spans="1:66" x14ac:dyDescent="0.3">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row>
    <row r="128" spans="1:66" x14ac:dyDescent="0.3">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row>
    <row r="129" spans="1:66" x14ac:dyDescent="0.3">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row>
    <row r="130" spans="1:66" x14ac:dyDescent="0.3">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row>
    <row r="131" spans="1:66" x14ac:dyDescent="0.3">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row>
    <row r="132" spans="1:66" x14ac:dyDescent="0.3">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row>
    <row r="133" spans="1:66" x14ac:dyDescent="0.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row>
    <row r="134" spans="1:66" x14ac:dyDescent="0.3">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row>
    <row r="135" spans="1:66" x14ac:dyDescent="0.3">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row>
    <row r="136" spans="1:66" x14ac:dyDescent="0.3">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row>
    <row r="137" spans="1:66" x14ac:dyDescent="0.3">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row>
    <row r="138" spans="1:66" x14ac:dyDescent="0.3">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row>
    <row r="139" spans="1:66" x14ac:dyDescent="0.3">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row>
    <row r="140" spans="1:66" x14ac:dyDescent="0.3">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row>
    <row r="141" spans="1:66" x14ac:dyDescent="0.3">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row>
    <row r="142" spans="1:66" x14ac:dyDescent="0.3">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row>
    <row r="143" spans="1:66" x14ac:dyDescent="0.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row>
    <row r="144" spans="1:66" x14ac:dyDescent="0.3">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row>
    <row r="145" spans="1:66" x14ac:dyDescent="0.3">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row>
    <row r="146" spans="1:66" x14ac:dyDescent="0.3">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row>
    <row r="147" spans="1:66" x14ac:dyDescent="0.3">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row>
    <row r="148" spans="1:66" x14ac:dyDescent="0.3">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row>
    <row r="149" spans="1:66" x14ac:dyDescent="0.3">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row>
    <row r="150" spans="1:66" x14ac:dyDescent="0.3">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row>
    <row r="151" spans="1:66" x14ac:dyDescent="0.3">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row>
    <row r="152" spans="1:66" x14ac:dyDescent="0.3">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row>
    <row r="153" spans="1:66" x14ac:dyDescent="0.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row>
    <row r="154" spans="1:66" x14ac:dyDescent="0.3">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row>
    <row r="155" spans="1:66" x14ac:dyDescent="0.3">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row>
    <row r="156" spans="1:66" x14ac:dyDescent="0.3">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row>
    <row r="157" spans="1:66" x14ac:dyDescent="0.3">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row>
    <row r="158" spans="1:66" x14ac:dyDescent="0.3">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row>
    <row r="159" spans="1:66" x14ac:dyDescent="0.3">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row>
    <row r="160" spans="1:66" x14ac:dyDescent="0.3">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row>
    <row r="161" spans="1:66" x14ac:dyDescent="0.3">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row>
    <row r="162" spans="1:66" x14ac:dyDescent="0.3">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row>
    <row r="163" spans="1:66" x14ac:dyDescent="0.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row>
    <row r="164" spans="1:66" x14ac:dyDescent="0.3">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row>
    <row r="165" spans="1:66" x14ac:dyDescent="0.3">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row>
    <row r="166" spans="1:66" x14ac:dyDescent="0.3">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row>
    <row r="167" spans="1:66" x14ac:dyDescent="0.3">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row>
    <row r="168" spans="1:66" x14ac:dyDescent="0.3">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row>
    <row r="169" spans="1:66" x14ac:dyDescent="0.3">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row>
    <row r="170" spans="1:66" x14ac:dyDescent="0.3">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row>
    <row r="171" spans="1:66" x14ac:dyDescent="0.3">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row>
    <row r="172" spans="1:66" x14ac:dyDescent="0.3">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row>
    <row r="173" spans="1:66" x14ac:dyDescent="0.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row>
    <row r="174" spans="1:66" x14ac:dyDescent="0.3">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row>
    <row r="175" spans="1:66" x14ac:dyDescent="0.3">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row>
    <row r="176" spans="1:66" x14ac:dyDescent="0.3">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row>
    <row r="177" spans="1:66" x14ac:dyDescent="0.3">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row>
    <row r="178" spans="1:66" x14ac:dyDescent="0.3">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row>
    <row r="179" spans="1:66" x14ac:dyDescent="0.3">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row>
    <row r="180" spans="1:66" x14ac:dyDescent="0.3">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row>
    <row r="181" spans="1:66" x14ac:dyDescent="0.3">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row>
    <row r="182" spans="1:66" x14ac:dyDescent="0.3">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row>
    <row r="183" spans="1:66" x14ac:dyDescent="0.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row>
    <row r="184" spans="1:66" x14ac:dyDescent="0.3">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row>
    <row r="185" spans="1:66" x14ac:dyDescent="0.3">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row>
    <row r="186" spans="1:66" x14ac:dyDescent="0.3">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row>
    <row r="187" spans="1:66" x14ac:dyDescent="0.3">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row>
    <row r="188" spans="1:66" x14ac:dyDescent="0.3">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row>
    <row r="189" spans="1:66" x14ac:dyDescent="0.3">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row>
    <row r="190" spans="1:66" x14ac:dyDescent="0.3">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row>
    <row r="191" spans="1:66" x14ac:dyDescent="0.3">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row>
    <row r="192" spans="1:66" x14ac:dyDescent="0.3">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row>
    <row r="193" spans="1:66" x14ac:dyDescent="0.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row>
    <row r="194" spans="1:66" x14ac:dyDescent="0.3">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row>
    <row r="195" spans="1:66" x14ac:dyDescent="0.3">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row>
    <row r="196" spans="1:66" x14ac:dyDescent="0.3">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row>
    <row r="197" spans="1:66" x14ac:dyDescent="0.3">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row>
    <row r="198" spans="1:66" x14ac:dyDescent="0.3">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row>
    <row r="199" spans="1:66" x14ac:dyDescent="0.3">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row>
    <row r="200" spans="1:66" x14ac:dyDescent="0.3">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row>
    <row r="201" spans="1:66" x14ac:dyDescent="0.3">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row>
    <row r="202" spans="1:66" x14ac:dyDescent="0.3">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row>
    <row r="203" spans="1:66" x14ac:dyDescent="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row>
    <row r="204" spans="1:66" x14ac:dyDescent="0.3">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row>
    <row r="205" spans="1:66" x14ac:dyDescent="0.3">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row>
    <row r="206" spans="1:66" x14ac:dyDescent="0.3">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row>
    <row r="207" spans="1:66" x14ac:dyDescent="0.3">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row>
    <row r="208" spans="1:66" x14ac:dyDescent="0.3">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row>
    <row r="209" spans="1:66" x14ac:dyDescent="0.3">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row>
    <row r="210" spans="1:66" x14ac:dyDescent="0.3">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row>
    <row r="211" spans="1:66" x14ac:dyDescent="0.3">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row>
    <row r="212" spans="1:66" x14ac:dyDescent="0.3">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row>
    <row r="213" spans="1:66" x14ac:dyDescent="0.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row>
    <row r="214" spans="1:66" x14ac:dyDescent="0.3">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row>
    <row r="215" spans="1:66" x14ac:dyDescent="0.3">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row>
    <row r="216" spans="1:66" x14ac:dyDescent="0.3">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row>
    <row r="217" spans="1:66" x14ac:dyDescent="0.3">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row>
    <row r="218" spans="1:66" x14ac:dyDescent="0.3">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row>
    <row r="219" spans="1:66" x14ac:dyDescent="0.3">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row>
    <row r="220" spans="1:66" x14ac:dyDescent="0.3">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row>
    <row r="221" spans="1:66" x14ac:dyDescent="0.3">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row>
    <row r="222" spans="1:66" x14ac:dyDescent="0.3">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row>
    <row r="223" spans="1:66" x14ac:dyDescent="0.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row>
    <row r="224" spans="1:66" x14ac:dyDescent="0.3">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row>
    <row r="225" spans="1:66" x14ac:dyDescent="0.3">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row>
    <row r="226" spans="1:66" x14ac:dyDescent="0.3">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row>
    <row r="227" spans="1:66" x14ac:dyDescent="0.3">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row>
    <row r="228" spans="1:66" x14ac:dyDescent="0.3">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row>
    <row r="229" spans="1:66" x14ac:dyDescent="0.3">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row>
    <row r="230" spans="1:66" x14ac:dyDescent="0.3">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row>
    <row r="231" spans="1:66" x14ac:dyDescent="0.3">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row>
    <row r="232" spans="1:66" x14ac:dyDescent="0.3">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row>
    <row r="233" spans="1:66" x14ac:dyDescent="0.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row>
    <row r="234" spans="1:66" x14ac:dyDescent="0.3">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row>
    <row r="235" spans="1:66" x14ac:dyDescent="0.3">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row>
    <row r="236" spans="1:66" x14ac:dyDescent="0.3">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row>
    <row r="237" spans="1:66" x14ac:dyDescent="0.3">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row>
    <row r="238" spans="1:66" x14ac:dyDescent="0.3">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row>
    <row r="239" spans="1:66" x14ac:dyDescent="0.3">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row>
    <row r="240" spans="1:66" x14ac:dyDescent="0.3">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row>
    <row r="241" spans="1:66" x14ac:dyDescent="0.3">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row>
    <row r="242" spans="1:66" x14ac:dyDescent="0.3">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row>
    <row r="243" spans="1:66" x14ac:dyDescent="0.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row>
    <row r="244" spans="1:66" x14ac:dyDescent="0.3">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row>
    <row r="245" spans="1:66" x14ac:dyDescent="0.3">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row>
    <row r="246" spans="1:66" x14ac:dyDescent="0.3">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row>
    <row r="247" spans="1:66" x14ac:dyDescent="0.3">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row>
    <row r="248" spans="1:66" x14ac:dyDescent="0.3">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row>
    <row r="249" spans="1:66" x14ac:dyDescent="0.3">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row>
    <row r="250" spans="1:66" x14ac:dyDescent="0.3">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row>
    <row r="251" spans="1:66" x14ac:dyDescent="0.3">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row>
    <row r="252" spans="1:66" x14ac:dyDescent="0.3">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row>
    <row r="253" spans="1:66" x14ac:dyDescent="0.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row>
    <row r="254" spans="1:66" x14ac:dyDescent="0.3">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row>
    <row r="255" spans="1:66" x14ac:dyDescent="0.3">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row>
    <row r="256" spans="1:66" x14ac:dyDescent="0.3">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row>
    <row r="257" spans="1:66" x14ac:dyDescent="0.3">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row>
    <row r="258" spans="1:66" x14ac:dyDescent="0.3">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row>
    <row r="259" spans="1:66" x14ac:dyDescent="0.3">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row>
    <row r="260" spans="1:66" x14ac:dyDescent="0.3">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row>
    <row r="261" spans="1:66" x14ac:dyDescent="0.3">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row>
    <row r="262" spans="1:66" x14ac:dyDescent="0.3">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row>
    <row r="263" spans="1:66" x14ac:dyDescent="0.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row>
    <row r="264" spans="1:66" x14ac:dyDescent="0.3">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row>
    <row r="265" spans="1:66" x14ac:dyDescent="0.3">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row>
    <row r="266" spans="1:66" x14ac:dyDescent="0.3">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row>
    <row r="267" spans="1:66" x14ac:dyDescent="0.3">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row>
    <row r="268" spans="1:66" x14ac:dyDescent="0.3">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row>
    <row r="269" spans="1:66" x14ac:dyDescent="0.3">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row>
    <row r="270" spans="1:66" x14ac:dyDescent="0.3">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row>
    <row r="271" spans="1:66" x14ac:dyDescent="0.3">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row>
    <row r="272" spans="1:66" x14ac:dyDescent="0.3">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row>
    <row r="273" spans="1:66" x14ac:dyDescent="0.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row>
    <row r="274" spans="1:66" x14ac:dyDescent="0.3">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row>
    <row r="275" spans="1:66" x14ac:dyDescent="0.3">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row>
    <row r="276" spans="1:66" x14ac:dyDescent="0.3">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row>
    <row r="277" spans="1:66" x14ac:dyDescent="0.3">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row>
    <row r="278" spans="1:66" x14ac:dyDescent="0.3">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row>
    <row r="279" spans="1:66" x14ac:dyDescent="0.3">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row>
    <row r="280" spans="1:66" x14ac:dyDescent="0.3">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row>
    <row r="281" spans="1:66" x14ac:dyDescent="0.3">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row>
    <row r="282" spans="1:66" x14ac:dyDescent="0.3">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row>
    <row r="283" spans="1:66" x14ac:dyDescent="0.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row>
    <row r="284" spans="1:66" x14ac:dyDescent="0.3">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row>
    <row r="285" spans="1:66" x14ac:dyDescent="0.3">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row>
    <row r="286" spans="1:66" x14ac:dyDescent="0.3">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row>
    <row r="287" spans="1:66" x14ac:dyDescent="0.3">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row>
    <row r="288" spans="1:66" x14ac:dyDescent="0.3">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row>
    <row r="289" spans="1:66" x14ac:dyDescent="0.3">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row>
    <row r="290" spans="1:66" x14ac:dyDescent="0.3">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row>
    <row r="291" spans="1:66" x14ac:dyDescent="0.3">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row>
    <row r="292" spans="1:66" x14ac:dyDescent="0.3">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row>
    <row r="293" spans="1:66" x14ac:dyDescent="0.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row>
    <row r="294" spans="1:66" x14ac:dyDescent="0.3">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row>
    <row r="295" spans="1:66" x14ac:dyDescent="0.3">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row>
    <row r="296" spans="1:66" x14ac:dyDescent="0.3">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row>
    <row r="297" spans="1:66" x14ac:dyDescent="0.3">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row>
    <row r="298" spans="1:66" x14ac:dyDescent="0.3">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row>
    <row r="299" spans="1:66" x14ac:dyDescent="0.3">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row>
    <row r="300" spans="1:66" x14ac:dyDescent="0.3">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row>
    <row r="301" spans="1:66" x14ac:dyDescent="0.3">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row>
    <row r="302" spans="1:66" x14ac:dyDescent="0.3">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row>
    <row r="303" spans="1:66" x14ac:dyDescent="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row>
    <row r="304" spans="1:66" x14ac:dyDescent="0.3">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row>
    <row r="305" spans="1:66" x14ac:dyDescent="0.3">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row>
    <row r="306" spans="1:66" x14ac:dyDescent="0.3">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row>
    <row r="307" spans="1:66" x14ac:dyDescent="0.3">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row>
    <row r="308" spans="1:66" x14ac:dyDescent="0.3">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row>
    <row r="309" spans="1:66" x14ac:dyDescent="0.3">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row>
    <row r="310" spans="1:66" x14ac:dyDescent="0.3">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row>
    <row r="311" spans="1:66" x14ac:dyDescent="0.3">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row>
    <row r="312" spans="1:66" x14ac:dyDescent="0.3">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row>
    <row r="313" spans="1:66" x14ac:dyDescent="0.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row>
    <row r="314" spans="1:66" x14ac:dyDescent="0.3">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row>
    <row r="315" spans="1:66" x14ac:dyDescent="0.3">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row>
    <row r="316" spans="1:66" x14ac:dyDescent="0.3">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row>
    <row r="317" spans="1:66" x14ac:dyDescent="0.3">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row>
    <row r="318" spans="1:66" x14ac:dyDescent="0.3">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row>
    <row r="319" spans="1:66" x14ac:dyDescent="0.3">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row>
    <row r="320" spans="1:66" x14ac:dyDescent="0.3">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row>
    <row r="321" spans="1:66" x14ac:dyDescent="0.3">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row>
    <row r="322" spans="1:66" x14ac:dyDescent="0.3">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row>
    <row r="323" spans="1:66" x14ac:dyDescent="0.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row>
    <row r="324" spans="1:66" x14ac:dyDescent="0.3">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row>
    <row r="325" spans="1:66" x14ac:dyDescent="0.3">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row>
    <row r="326" spans="1:66" x14ac:dyDescent="0.3">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row>
    <row r="327" spans="1:66" x14ac:dyDescent="0.3">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row>
    <row r="328" spans="1:66" x14ac:dyDescent="0.3">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row>
    <row r="329" spans="1:66" x14ac:dyDescent="0.3">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row>
    <row r="330" spans="1:66" x14ac:dyDescent="0.3">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row>
    <row r="331" spans="1:66" x14ac:dyDescent="0.3">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row>
    <row r="332" spans="1:66" x14ac:dyDescent="0.3">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row>
    <row r="333" spans="1:66" x14ac:dyDescent="0.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row>
    <row r="334" spans="1:66" x14ac:dyDescent="0.3">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row>
    <row r="335" spans="1:66" x14ac:dyDescent="0.3">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row>
    <row r="336" spans="1:66" x14ac:dyDescent="0.3">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row>
    <row r="337" spans="1:66" x14ac:dyDescent="0.3">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row>
    <row r="338" spans="1:66" x14ac:dyDescent="0.3">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row>
    <row r="339" spans="1:66" x14ac:dyDescent="0.3">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row>
    <row r="340" spans="1:66" x14ac:dyDescent="0.3">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row>
    <row r="341" spans="1:66" x14ac:dyDescent="0.3">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row>
    <row r="342" spans="1:66" x14ac:dyDescent="0.3">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row>
    <row r="343" spans="1:66" x14ac:dyDescent="0.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row>
    <row r="344" spans="1:66" x14ac:dyDescent="0.3">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row>
    <row r="345" spans="1:66" x14ac:dyDescent="0.3">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row>
    <row r="346" spans="1:66" x14ac:dyDescent="0.3">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row>
    <row r="347" spans="1:66" x14ac:dyDescent="0.3">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row>
    <row r="348" spans="1:66" x14ac:dyDescent="0.3">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row>
    <row r="349" spans="1:66" x14ac:dyDescent="0.3">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row>
    <row r="350" spans="1:66" x14ac:dyDescent="0.3">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row>
    <row r="351" spans="1:66" x14ac:dyDescent="0.3">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row>
    <row r="352" spans="1:66" x14ac:dyDescent="0.3">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row>
    <row r="353" spans="1:66" x14ac:dyDescent="0.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row>
    <row r="354" spans="1:66" x14ac:dyDescent="0.3">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row>
    <row r="355" spans="1:66" x14ac:dyDescent="0.3">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row>
    <row r="356" spans="1:66" x14ac:dyDescent="0.3">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row>
    <row r="357" spans="1:66" x14ac:dyDescent="0.3">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row>
    <row r="358" spans="1:66" x14ac:dyDescent="0.3">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row>
    <row r="359" spans="1:66" x14ac:dyDescent="0.3">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row>
    <row r="360" spans="1:66" x14ac:dyDescent="0.3">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row>
    <row r="361" spans="1:66" x14ac:dyDescent="0.3">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row>
    <row r="362" spans="1:66" x14ac:dyDescent="0.3">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row>
    <row r="363" spans="1:66" x14ac:dyDescent="0.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row>
    <row r="364" spans="1:66" x14ac:dyDescent="0.3">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row>
    <row r="365" spans="1:66" x14ac:dyDescent="0.3">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row>
    <row r="366" spans="1:66" x14ac:dyDescent="0.3">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row>
    <row r="367" spans="1:66" x14ac:dyDescent="0.3">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row>
    <row r="368" spans="1:66" x14ac:dyDescent="0.3">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row>
    <row r="369" spans="1:66" x14ac:dyDescent="0.3">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row>
    <row r="370" spans="1:66" x14ac:dyDescent="0.3">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row>
    <row r="371" spans="1:66" x14ac:dyDescent="0.3">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row>
    <row r="372" spans="1:66" x14ac:dyDescent="0.3">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row>
    <row r="373" spans="1:66" x14ac:dyDescent="0.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row>
    <row r="374" spans="1:66" x14ac:dyDescent="0.3">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row>
    <row r="375" spans="1:66" x14ac:dyDescent="0.3">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row>
    <row r="376" spans="1:66" x14ac:dyDescent="0.3">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row>
    <row r="377" spans="1:66" x14ac:dyDescent="0.3">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row>
    <row r="378" spans="1:66" x14ac:dyDescent="0.3">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row>
    <row r="379" spans="1:66" x14ac:dyDescent="0.3">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row>
    <row r="380" spans="1:66" x14ac:dyDescent="0.3">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row>
    <row r="381" spans="1:66" x14ac:dyDescent="0.3">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row>
    <row r="382" spans="1:66" x14ac:dyDescent="0.3">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row>
    <row r="383" spans="1:66" x14ac:dyDescent="0.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row>
    <row r="384" spans="1:66" x14ac:dyDescent="0.3">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row>
    <row r="385" spans="1:66" x14ac:dyDescent="0.3">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row>
    <row r="386" spans="1:66" x14ac:dyDescent="0.3">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row>
    <row r="387" spans="1:66" x14ac:dyDescent="0.3">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row>
    <row r="388" spans="1:66" x14ac:dyDescent="0.3">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row>
    <row r="389" spans="1:66" x14ac:dyDescent="0.3">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row>
    <row r="390" spans="1:66" x14ac:dyDescent="0.3">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row>
    <row r="391" spans="1:66" x14ac:dyDescent="0.3">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row>
    <row r="392" spans="1:66" x14ac:dyDescent="0.3">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row>
    <row r="393" spans="1:66" x14ac:dyDescent="0.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row>
    <row r="394" spans="1:66" x14ac:dyDescent="0.3">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row>
    <row r="395" spans="1:66" x14ac:dyDescent="0.3">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row>
    <row r="396" spans="1:66" x14ac:dyDescent="0.3">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row>
    <row r="397" spans="1:66" x14ac:dyDescent="0.3">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row>
    <row r="398" spans="1:66" x14ac:dyDescent="0.3">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row>
    <row r="399" spans="1:66" x14ac:dyDescent="0.3">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row>
    <row r="400" spans="1:66" x14ac:dyDescent="0.3">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row>
    <row r="401" spans="1:66" x14ac:dyDescent="0.3">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row>
    <row r="402" spans="1:66" x14ac:dyDescent="0.3">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row>
    <row r="403" spans="1:66" x14ac:dyDescent="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row>
    <row r="404" spans="1:66" x14ac:dyDescent="0.3">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row>
    <row r="405" spans="1:66" x14ac:dyDescent="0.3">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row>
    <row r="406" spans="1:66" x14ac:dyDescent="0.3">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row>
    <row r="407" spans="1:66" x14ac:dyDescent="0.3">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row>
    <row r="408" spans="1:66" x14ac:dyDescent="0.3">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row>
    <row r="409" spans="1:66" x14ac:dyDescent="0.3">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row>
    <row r="410" spans="1:66" x14ac:dyDescent="0.3">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row>
    <row r="411" spans="1:66" x14ac:dyDescent="0.3">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row>
    <row r="412" spans="1:66" x14ac:dyDescent="0.3">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row>
    <row r="413" spans="1:66" x14ac:dyDescent="0.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row>
    <row r="414" spans="1:66" x14ac:dyDescent="0.3">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row>
    <row r="415" spans="1:66" x14ac:dyDescent="0.3">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row>
    <row r="416" spans="1:66" x14ac:dyDescent="0.3">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row>
    <row r="417" spans="1:66" x14ac:dyDescent="0.3">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row>
    <row r="418" spans="1:66" x14ac:dyDescent="0.3">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row>
    <row r="419" spans="1:66" x14ac:dyDescent="0.3">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row>
    <row r="420" spans="1:66" x14ac:dyDescent="0.3">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row>
    <row r="421" spans="1:66" x14ac:dyDescent="0.3">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row>
    <row r="422" spans="1:66" x14ac:dyDescent="0.3">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row>
    <row r="423" spans="1:66" x14ac:dyDescent="0.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row>
    <row r="424" spans="1:66" x14ac:dyDescent="0.3">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row>
    <row r="425" spans="1:66" x14ac:dyDescent="0.3">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row>
    <row r="426" spans="1:66" x14ac:dyDescent="0.3">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row>
    <row r="427" spans="1:66" x14ac:dyDescent="0.3">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row>
    <row r="428" spans="1:66" x14ac:dyDescent="0.3">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row>
    <row r="429" spans="1:66" x14ac:dyDescent="0.3">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row>
    <row r="430" spans="1:66" x14ac:dyDescent="0.3">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row>
    <row r="431" spans="1:66" x14ac:dyDescent="0.3">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row>
    <row r="432" spans="1:66" x14ac:dyDescent="0.3">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row>
    <row r="433" spans="1:66" x14ac:dyDescent="0.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row>
    <row r="434" spans="1:66" x14ac:dyDescent="0.3">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row>
    <row r="435" spans="1:66" x14ac:dyDescent="0.3">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row>
    <row r="436" spans="1:66" x14ac:dyDescent="0.3">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row>
    <row r="437" spans="1:66" x14ac:dyDescent="0.3">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row>
    <row r="438" spans="1:66" x14ac:dyDescent="0.3">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row>
    <row r="439" spans="1:66" x14ac:dyDescent="0.3">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row>
    <row r="440" spans="1:66" x14ac:dyDescent="0.3">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row>
    <row r="441" spans="1:66" x14ac:dyDescent="0.3">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row>
    <row r="442" spans="1:66" x14ac:dyDescent="0.3">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row>
    <row r="443" spans="1:66" x14ac:dyDescent="0.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row>
    <row r="444" spans="1:66" x14ac:dyDescent="0.3">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row>
    <row r="445" spans="1:66" x14ac:dyDescent="0.3">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row>
    <row r="446" spans="1:66" x14ac:dyDescent="0.3">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row>
    <row r="447" spans="1:66" x14ac:dyDescent="0.3">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row>
    <row r="448" spans="1:66" x14ac:dyDescent="0.3">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row>
    <row r="449" spans="1:66" x14ac:dyDescent="0.3">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row>
    <row r="450" spans="1:66" x14ac:dyDescent="0.3">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row>
    <row r="451" spans="1:66" x14ac:dyDescent="0.3">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row>
    <row r="452" spans="1:66" x14ac:dyDescent="0.3">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row>
    <row r="453" spans="1:66" x14ac:dyDescent="0.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row>
    <row r="454" spans="1:66" x14ac:dyDescent="0.3">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row>
    <row r="455" spans="1:66" x14ac:dyDescent="0.3">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row>
    <row r="456" spans="1:66" x14ac:dyDescent="0.3">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row>
    <row r="457" spans="1:66" x14ac:dyDescent="0.3">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row>
    <row r="458" spans="1:66" x14ac:dyDescent="0.3">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row>
    <row r="459" spans="1:66" x14ac:dyDescent="0.3">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row>
    <row r="460" spans="1:66" x14ac:dyDescent="0.3">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row>
    <row r="461" spans="1:66" x14ac:dyDescent="0.3">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row>
    <row r="462" spans="1:66" x14ac:dyDescent="0.3">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row>
    <row r="463" spans="1:66" x14ac:dyDescent="0.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row>
    <row r="464" spans="1:66" x14ac:dyDescent="0.3">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row>
    <row r="465" spans="1:66" x14ac:dyDescent="0.3">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row>
    <row r="466" spans="1:66" x14ac:dyDescent="0.3">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row>
    <row r="467" spans="1:66" x14ac:dyDescent="0.3">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row>
    <row r="468" spans="1:66" x14ac:dyDescent="0.3">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row>
    <row r="469" spans="1:66" x14ac:dyDescent="0.3">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row>
    <row r="470" spans="1:66" x14ac:dyDescent="0.3">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row>
    <row r="471" spans="1:66" x14ac:dyDescent="0.3">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row>
    <row r="472" spans="1:66" x14ac:dyDescent="0.3">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row>
    <row r="473" spans="1:66" x14ac:dyDescent="0.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row>
    <row r="474" spans="1:66" x14ac:dyDescent="0.3">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row>
    <row r="475" spans="1:66" x14ac:dyDescent="0.3">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row>
    <row r="476" spans="1:66" x14ac:dyDescent="0.3">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row>
    <row r="477" spans="1:66" x14ac:dyDescent="0.3">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row>
    <row r="478" spans="1:66" x14ac:dyDescent="0.3">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row>
    <row r="479" spans="1:66" x14ac:dyDescent="0.3">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row>
    <row r="480" spans="1:66" x14ac:dyDescent="0.3">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row>
    <row r="481" spans="1:66" x14ac:dyDescent="0.3">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row>
    <row r="482" spans="1:66" x14ac:dyDescent="0.3">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row>
    <row r="483" spans="1:66" x14ac:dyDescent="0.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row>
    <row r="484" spans="1:66" x14ac:dyDescent="0.3">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row>
    <row r="485" spans="1:66" x14ac:dyDescent="0.3">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row>
    <row r="486" spans="1:66" x14ac:dyDescent="0.3">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row>
    <row r="487" spans="1:66" x14ac:dyDescent="0.3">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row>
    <row r="488" spans="1:66" x14ac:dyDescent="0.3">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row>
    <row r="489" spans="1:66" x14ac:dyDescent="0.3">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row>
    <row r="490" spans="1:66" x14ac:dyDescent="0.3">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row>
    <row r="491" spans="1:66" x14ac:dyDescent="0.3">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row>
    <row r="492" spans="1:66" x14ac:dyDescent="0.3">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row>
    <row r="493" spans="1:66" x14ac:dyDescent="0.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row>
    <row r="494" spans="1:66" x14ac:dyDescent="0.3">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row>
    <row r="495" spans="1:66" x14ac:dyDescent="0.3">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row>
    <row r="496" spans="1:66" x14ac:dyDescent="0.3">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row>
    <row r="497" spans="1:66" x14ac:dyDescent="0.3">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row>
    <row r="498" spans="1:66" x14ac:dyDescent="0.3">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row>
    <row r="499" spans="1:66" x14ac:dyDescent="0.3">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row>
    <row r="500" spans="1:66" x14ac:dyDescent="0.3">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row>
    <row r="501" spans="1:66" x14ac:dyDescent="0.3">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row>
    <row r="502" spans="1:66" x14ac:dyDescent="0.3">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row>
    <row r="503" spans="1:66" x14ac:dyDescent="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row>
    <row r="504" spans="1:66" x14ac:dyDescent="0.3">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row>
    <row r="505" spans="1:66" x14ac:dyDescent="0.3">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row>
    <row r="506" spans="1:66" x14ac:dyDescent="0.3">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row>
    <row r="507" spans="1:66" x14ac:dyDescent="0.3">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row>
    <row r="508" spans="1:66" x14ac:dyDescent="0.3">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row>
    <row r="509" spans="1:66" x14ac:dyDescent="0.3">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row>
    <row r="510" spans="1:66" x14ac:dyDescent="0.3">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row>
    <row r="511" spans="1:66" x14ac:dyDescent="0.3">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row>
    <row r="512" spans="1:66" x14ac:dyDescent="0.3">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row>
    <row r="513" spans="1:66" x14ac:dyDescent="0.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row>
    <row r="514" spans="1:66" x14ac:dyDescent="0.3">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row>
    <row r="515" spans="1:66" x14ac:dyDescent="0.3">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row>
    <row r="516" spans="1:66" x14ac:dyDescent="0.3">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row>
    <row r="517" spans="1:66" x14ac:dyDescent="0.3">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row>
    <row r="518" spans="1:66" x14ac:dyDescent="0.3">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row>
    <row r="519" spans="1:66" x14ac:dyDescent="0.3">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Y E A A B Q S w M E F A A C A A g A b q g L 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b q g 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6 o C 1 l 0 N c k h o A E A A B o E A A A T A B w A R m 9 y b X V s Y X M v U 2 V j d G l v b j E u b S C i G A A o o B Q A A A A A A A A A A A A A A A A A A A A A A A A A A A D V k l F r 2 z A U h d 8 D + Q 9 C Z Z C A E x i M P W z k w b X c Y p r E W S x T v L o E x b l d 3 M i S k e S S E v L f K z t p 2 t V t n / Y y v U j c 7 / r c I / l o y E w u B Y o O + 9 e f 3 U 6 3 o 9 d M w Q o F o q w M Y Y a h E e J g u h 1 k V y Q r l Y G t + N s M + P B a q s 1 S y k 3 v I u c w 9 K Q w I I z u Y e 9 H G m t Q O m V Z B j o N B R C V P 0 B K Q G + M L N M 5 6 K q A R a n k v Z 2 c R o y D R g v k C s Y f d V 4 f G / 0 D G B C m 1 0 v J 1 G p Q K m a N Z j C 4 q + d t u d 7 i v o N E x b m D j K q g 7 x x s n r w v K F v y 2 u / B + O 4 m M F C M 8 I l j 5 y o X q x F u 2 v D t / q Y u 3 h 5 V z r C 3 Z u K P f Q v 6 W A K 2 K k 3 b k C o m 9 J 1 U h S d 5 V Y g a 6 t 6 b k c 5 u h 4 l L f W y N W Y 5 W z M D e Q T s 8 m 4 c k 9 i g K y D M y s D U N + h W 7 U x r Q x I J A m O / f h r V y Q y J 3 7 C O a z P z W N z M 3 m f h T i i Y h a U M S R F 4 Y W / r l b 8 l 9 v 9 v J x b u X f J 2 A C d M G 1 H 8 a g R f z H 2 T g p e H f h e D t 0 D o F n / z w I 2 r V P R u c y 3 C e t E A c T l q 1 8 z g J p p d o N g 9 + + + 8 k x x + P j 9 g 7 B U R U x R L U p z F 4 A l B L A Q I t A B Q A A g A I A G 6 o C 1 k t 3 t E W p A A A A P Y A A A A S A A A A A A A A A A A A A A A A A A A A A A B D b 2 5 m a W c v U G F j a 2 F n Z S 5 4 b W x Q S w E C L Q A U A A I A C A B u q A t Z D 8 r p q 6 Q A A A D p A A A A E w A A A A A A A A A A A A A A A A D w A A A A W 0 N v b n R l b n R f V H l w Z X N d L n h t b F B L A Q I t A B Q A A g A I A G 6 o C 1 l 0 N c k h o A E A A B o E A A A T A A A A A A A A A A A A A A A A A O E B A A B G b 3 J t d W x h c y 9 T Z W N 0 a W 9 u M S 5 t U E s F B g A A A A A D A A M A w g A A A M 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8 V A A A A A A A A j R 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l u c H V 0 R G F 0 Y T w v S X R l b V B h d G g + P C 9 J d G V t T G 9 j Y X R p b 2 4 + P F N 0 Y W J s Z U V u d H J p Z X M + P E V u d H J 5 I F R 5 c G U 9 I k l z U H J p d m F 0 Z S I g V m F s d W U 9 I m w w I i A v P j x F b n R y e S B U e X B l P S J R d W V y e U l E I i B W Y W x 1 Z T 0 i c z Y w M z M 3 Y z Q 1 L T c 3 Z D I t N G M y M y 0 5 M j k 2 L W J h Y W F i Y z R i M z A z N 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S W 5 w d X R E Y X R h L 0 N o Y W 5 n Z W Q g V H l w Z S 5 7 R E F U R S w w f S Z x d W 9 0 O y w m c X V v d D t T Z W N 0 a W 9 u M S 9 J b n B 1 d E R h d G E v Q 2 h h b m d l Z C B U e X B l L n t Q U k 9 E V U N U I E l E L D F 9 J n F 1 b 3 Q 7 L C Z x d W 9 0 O 1 N l Y 3 R p b 2 4 x L 0 l u c H V 0 R G F 0 Y S 9 D a G F u Z 2 V k I F R 5 c G U u e 1 F V Q U 5 U S V R Z L D J 9 J n F 1 b 3 Q 7 L C Z x d W 9 0 O 1 N l Y 3 R p b 2 4 x L 0 l u c H V 0 R G F 0 Y S 9 D a G F u Z 2 V k I F R 5 c G U u e 1 N B T E U g V F l Q R S w z f S Z x d W 9 0 O y w m c X V v d D t T Z W N 0 a W 9 u M S 9 J b n B 1 d E R h d G E v Q 2 h h b m d l Z C B U e X B l L n t Q Q V l N R U 5 U I E 1 P R E U s N H 0 m c X V v d D s s J n F 1 b 3 Q 7 U 2 V j d G l v b j E v S W 5 w d X R E Y X R h L 0 N o Y W 5 n Z W Q g V H l w Z S 5 7 R E l T Q 0 9 V T l Q g J S w 1 f S Z x d W 9 0 O 1 0 s J n F 1 b 3 Q 7 Q 2 9 s d W 1 u Q 2 9 1 b n Q m c X V v d D s 6 N i w m c X V v d D t L Z X l D b 2 x 1 b W 5 O Y W 1 l c y Z x d W 9 0 O z p b X S w m c X V v d D t D b 2 x 1 b W 5 J Z G V u d G l 0 a W V z J n F 1 b 3 Q 7 O l s m c X V v d D t T Z W N 0 a W 9 u M S 9 J b n B 1 d E R h d G E v Q 2 h h b m d l Z C B U e X B l L n t E Q V R F L D B 9 J n F 1 b 3 Q 7 L C Z x d W 9 0 O 1 N l Y 3 R p b 2 4 x L 0 l u c H V 0 R G F 0 Y S 9 D a G F u Z 2 V k I F R 5 c G U u e 1 B S T 0 R V Q 1 Q g S U Q s M X 0 m c X V v d D s s J n F 1 b 3 Q 7 U 2 V j d G l v b j E v S W 5 w d X R E Y X R h L 0 N o Y W 5 n Z W Q g V H l w Z S 5 7 U V V B T l R J V F k s M n 0 m c X V v d D s s J n F 1 b 3 Q 7 U 2 V j d G l v b j E v S W 5 w d X R E Y X R h L 0 N o Y W 5 n Z W Q g V H l w Z S 5 7 U 0 F M R S B U W V B F L D N 9 J n F 1 b 3 Q 7 L C Z x d W 9 0 O 1 N l Y 3 R p b 2 4 x L 0 l u c H V 0 R G F 0 Y S 9 D a G F u Z 2 V k I F R 5 c G U u e 1 B B W U 1 F T l Q g T U 9 E R S w 0 f S Z x d W 9 0 O y w m c X V v d D t T Z W N 0 a W 9 u M S 9 J b n B 1 d E R h d G E v Q 2 h h b m d l Z C B U e X B l L n t E S V N D T 1 V O V C A l L D V 9 J n F 1 b 3 Q 7 X S w m c X V v d D t S Z W x h d G l v b n N o a X B J b m Z v J n F 1 b 3 Q 7 O l t d f S I g L z 4 8 R W 5 0 c n k g V H l w Z T 0 i R m l s b F N 0 Y X R 1 c y I g V m F s d W U 9 I n N D b 2 1 w b G V 0 Z S I g L z 4 8 R W 5 0 c n k g V H l w Z T 0 i R m l s b E N v b H V t b k 5 h b W V z I i B W Y W x 1 Z T 0 i c 1 s m c X V v d D t E Q V R F J n F 1 b 3 Q 7 L C Z x d W 9 0 O 1 B S T 0 R V Q 1 Q g S U Q m c X V v d D s s J n F 1 b 3 Q 7 U V V B T l R J V F k m c X V v d D s s J n F 1 b 3 Q 7 U 0 F M R S B U W V B F J n F 1 b 3 Q 7 L C Z x d W 9 0 O 1 B B W U 1 F T l Q g T U 9 E R S Z x d W 9 0 O y w m c X V v d D t E S V N D T 1 V O V C A l J n F 1 b 3 Q 7 X S I g L z 4 8 R W 5 0 c n k g V H l w Z T 0 i R m l s b E N v b H V t b l R 5 c G V z I i B W Y W x 1 Z T 0 i c 0 N R W U R C Z 1 l E I i A v P j x F b n R y e S B U e X B l P S J G a W x s T G F z d F V w Z G F 0 Z W Q i I F Z h b H V l P S J k M j A y N C 0 w O C 0 x M V Q x N T o z M z o y O C 4 x O T Y 0 M D E 5 W i I g L z 4 8 R W 5 0 c n k g V H l w Z T 0 i R m l s b E V y c m 9 y Q 2 9 1 b n Q i I F Z h b H V l P S J s M C I g L z 4 8 R W 5 0 c n k g V H l w Z T 0 i R m l s b E V y c m 9 y Q 2 9 k Z S I g V m F s d W U 9 I n N V b m t u b 3 d u I i A v P j x F b n R y e S B U e X B l P S J G a W x s Q 2 9 1 b n Q i I F Z h b H V l P S J s N T I 3 I i A v P j x F b n R y e S B U e X B l P S J B Z G R l Z F R v R G F 0 Y U 1 v Z G V s I i B W Y W x 1 Z T 0 i b D E i I C 8 + P E V u d H J 5 I F R 5 c G U 9 I k Z p b G x U Y X J n Z X Q i I F Z h b H V l P S J z S W 5 w d X R E Y X R h I i A v P j w v U 3 R h Y m x l R W 5 0 c m l l c z 4 8 L 0 l 0 Z W 0 + P E l 0 Z W 0 + P E l 0 Z W 1 M b 2 N h d G l v b j 4 8 S X R l b V R 5 c G U + R m 9 y b X V s Y T w v S X R l b V R 5 c G U + P E l 0 Z W 1 Q Y X R o P l N l Y 3 R p b 2 4 x L 0 l u c H V 0 R G F 0 Y S 9 T b 3 V y Y 2 U 8 L 0 l 0 Z W 1 Q Y X R o P j w v S X R l b U x v Y 2 F 0 a W 9 u P j x T d G F i b G V F b n R y a W V z I C 8 + P C 9 J d G V t P j x J d G V t P j x J d G V t T G 9 j Y X R p b 2 4 + P E l 0 Z W 1 U e X B l P k Z v c m 1 1 b G E 8 L 0 l 0 Z W 1 U e X B l P j x J d G V t U G F 0 a D 5 T Z W N 0 a W 9 u M S 9 J b n B 1 d E R h d G E v S W 5 w d X R E Y X R h X 1 R h Y m x l P C 9 J d G V t U G F 0 a D 4 8 L 0 l 0 Z W 1 M b 2 N h d G l v b j 4 8 U 3 R h Y m x l R W 5 0 c m l l c y A v P j w v S X R l b T 4 8 S X R l b T 4 8 S X R l b U x v Y 2 F 0 a W 9 u P j x J d G V t V H l w Z T 5 G b 3 J t d W x h P C 9 J d G V t V H l w Z T 4 8 S X R l b V B h d G g + U 2 V j d G l v b j E v S W 5 w d X R E Y X R h L 0 N o Y W 5 n Z W Q l M j B U e X B l P C 9 J d G V t U G F 0 a D 4 8 L 0 l 0 Z W 1 M b 2 N h d G l v b j 4 8 U 3 R h Y m x l R W 5 0 c m l l c y A v P j w v S X R l b T 4 8 S X R l b T 4 8 S X R l b U x v Y 2 F 0 a W 9 u P j x J d G V t V H l w Z T 5 G b 3 J t d W x h P C 9 J d G V t V H l w Z T 4 8 S X R l b V B h d G g + U 2 V j d G l v b j E v T W F z d G V y R G F 0 Y T w v S X R l b V B h d G g + P C 9 J d G V t T G 9 j Y X R p b 2 4 + P F N 0 Y W J s Z U V u d H J p Z X M + P E V u d H J 5 I F R 5 c G U 9 I k l z U H J p d m F 0 Z S I g V m F s d W U 9 I m w w I i A v P j x F b n R y e S B U e X B l P S J R d W V y e U l E I i B W Y W x 1 Z T 0 i c 2 Q 0 M W F k N T h k L W R i M m Q t N D h j N y 0 5 Y z U x L T R l M D d h O D Q 1 Y T B i 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N Y X N 0 Z X J E Y X R h L 0 N o Y W 5 n Z W Q g V H l w Z S 5 7 U F J P R F V D V C B J R C w w f S Z x d W 9 0 O y w m c X V v d D t T Z W N 0 a W 9 u M S 9 N Y X N 0 Z X J E Y X R h L 0 N o Y W 5 n Z W Q g V H l w Z S 5 7 U F J P R F V D V C w x f S Z x d W 9 0 O y w m c X V v d D t T Z W N 0 a W 9 u M S 9 N Y X N 0 Z X J E Y X R h L 0 N o Y W 5 n Z W Q g V H l w Z S 5 7 Q 0 F U R U d P U l k s M n 0 m c X V v d D s s J n F 1 b 3 Q 7 U 2 V j d G l v b j E v T W F z d G V y R G F 0 Y S 9 D a G F u Z 2 V k I F R 5 c G U u e 1 V P T S w z f S Z x d W 9 0 O y w m c X V v d D t T Z W N 0 a W 9 u M S 9 N Y X N 0 Z X J E Y X R h L 0 N o Y W 5 n Z W Q g V H l w Z S 5 7 Q l V Z S U 5 H I F B S S V p F L D R 9 J n F 1 b 3 Q 7 L C Z x d W 9 0 O 1 N l Y 3 R p b 2 4 x L 0 1 h c 3 R l c k R h d G E v Q 2 h h b m d l Z C B U e X B l L n t T R U x M S U 5 H I F B S S U N F L D V 9 J n F 1 b 3 Q 7 X S w m c X V v d D t D b 2 x 1 b W 5 D b 3 V u d C Z x d W 9 0 O z o 2 L C Z x d W 9 0 O 0 t l e U N v b H V t b k 5 h b W V z J n F 1 b 3 Q 7 O l t d L C Z x d W 9 0 O 0 N v b H V t b k l k Z W 5 0 a X R p Z X M m c X V v d D s 6 W y Z x d W 9 0 O 1 N l Y 3 R p b 2 4 x L 0 1 h c 3 R l c k R h d G E v Q 2 h h b m d l Z C B U e X B l L n t Q U k 9 E V U N U I E l E L D B 9 J n F 1 b 3 Q 7 L C Z x d W 9 0 O 1 N l Y 3 R p b 2 4 x L 0 1 h c 3 R l c k R h d G E v Q 2 h h b m d l Z C B U e X B l L n t Q U k 9 E V U N U L D F 9 J n F 1 b 3 Q 7 L C Z x d W 9 0 O 1 N l Y 3 R p b 2 4 x L 0 1 h c 3 R l c k R h d G E v Q 2 h h b m d l Z C B U e X B l L n t D Q V R F R 0 9 S W S w y f S Z x d W 9 0 O y w m c X V v d D t T Z W N 0 a W 9 u M S 9 N Y X N 0 Z X J E Y X R h L 0 N o Y W 5 n Z W Q g V H l w Z S 5 7 V U 9 N L D N 9 J n F 1 b 3 Q 7 L C Z x d W 9 0 O 1 N l Y 3 R p b 2 4 x L 0 1 h c 3 R l c k R h d G E v Q 2 h h b m d l Z C B U e X B l L n t C V V l J T k c g U F J J W k U s N H 0 m c X V v d D s s J n F 1 b 3 Q 7 U 2 V j d G l v b j E v T W F z d G V y R G F 0 Y S 9 D a G F u Z 2 V k I F R 5 c G U u e 1 N F T E x J T k c g U F J J Q 0 U s N X 0 m c X V v d D t d L C Z x d W 9 0 O 1 J l b G F 0 a W 9 u c 2 h p c E l u Z m 8 m c X V v d D s 6 W 1 1 9 I i A v P j x F b n R y e S B U e X B l P S J G a W x s U 3 R h d H V z I i B W Y W x 1 Z T 0 i c 0 N v b X B s Z X R l I i A v P j x F b n R y e S B U e X B l P S J G a W x s Q 2 9 s d W 1 u T m F t Z X M i I F Z h b H V l P S J z W y Z x d W 9 0 O 1 B S T 0 R V Q 1 Q g S U Q m c X V v d D s s J n F 1 b 3 Q 7 U F J P R F V D V C Z x d W 9 0 O y w m c X V v d D t D Q V R F R 0 9 S W S Z x d W 9 0 O y w m c X V v d D t V T 0 0 m c X V v d D s s J n F 1 b 3 Q 7 Q l V Z S U 5 H I F B S S V p F J n F 1 b 3 Q 7 L C Z x d W 9 0 O 1 N F T E x J T k c g U F J J Q 0 U m c X V v d D t d I i A v P j x F b n R y e S B U e X B l P S J G a W x s Q 2 9 s d W 1 u V H l w Z X M i I F Z h b H V l P S J z Q m d Z R 0 J n T U Y i I C 8 + P E V u d H J 5 I F R 5 c G U 9 I k Z p b G x M Y X N 0 V X B k Y X R l Z C I g V m F s d W U 9 I m Q y M D I 0 L T A 4 L T E x V D E 1 O j M z O j A 3 L j I 5 M D E 1 N j d a I i A v P j x F b n R y e S B U e X B l P S J G a W x s R X J y b 3 J D b 3 V u d C I g V m F s d W U 9 I m w w I i A v P j x F b n R y e S B U e X B l P S J G a W x s R X J y b 3 J D b 2 R l I i B W Y W x 1 Z T 0 i c 1 V u a 2 5 v d 2 4 i I C 8 + P E V u d H J 5 I F R 5 c G U 9 I k Z p b G x D b 3 V u d C I g V m F s d W U 9 I m w 0 N S I g L z 4 8 R W 5 0 c n k g V H l w Z T 0 i Q W R k Z W R U b 0 R h d G F N b 2 R l b C I g V m F s d W U 9 I m w x I i A v P j x F b n R y e S B U e X B l P S J G a W x s V G F y Z 2 V 0 I i B W Y W x 1 Z T 0 i c 0 1 h c 3 R l c k R h d G E i I C 8 + P C 9 T d G F i b G V F b n R y a W V z P j w v S X R l b T 4 8 S X R l b T 4 8 S X R l b U x v Y 2 F 0 a W 9 u P j x J d G V t V H l w Z T 5 G b 3 J t d W x h P C 9 J d G V t V H l w Z T 4 8 S X R l b V B h d G g + U 2 V j d G l v b j E v T W F z d G V y R G F 0 Y S 9 T b 3 V y Y 2 U 8 L 0 l 0 Z W 1 Q Y X R o P j w v S X R l b U x v Y 2 F 0 a W 9 u P j x T d G F i b G V F b n R y a W V z I C 8 + P C 9 J d G V t P j x J d G V t P j x J d G V t T G 9 j Y X R p b 2 4 + P E l 0 Z W 1 U e X B l P k Z v c m 1 1 b G E 8 L 0 l 0 Z W 1 U e X B l P j x J d G V t U G F 0 a D 5 T Z W N 0 a W 9 u M S 9 N Y X N 0 Z X J E Y X R h L 0 1 h c 3 R l c k R h d G F f V G F i b G U 8 L 0 l 0 Z W 1 Q Y X R o P j w v S X R l b U x v Y 2 F 0 a W 9 u P j x T d G F i b G V F b n R y a W V z I C 8 + P C 9 J d G V t P j x J d G V t P j x J d G V t T G 9 j Y X R p b 2 4 + P E l 0 Z W 1 U e X B l P k Z v c m 1 1 b G E 8 L 0 l 0 Z W 1 U e X B l P j x J d G V t U G F 0 a D 5 T Z W N 0 a W 9 u M S 9 N Y X N 0 Z X J E Y X R h L 0 N o Y W 5 n Z W Q l M j B U e X B l P C 9 J d G V t U G F 0 a D 4 8 L 0 l 0 Z W 1 M b 2 N h d G l v b j 4 8 U 3 R h Y m x l R W 5 0 c m l l c y A v P j w v S X R l b T 4 8 L 0 l 0 Z W 1 z P j w v T G 9 j Y W x Q Y W N r Y W d l T W V 0 Y W R h d G F G a W x l P h Y A A A B Q S w U G A A A A A A A A A A A A A A A A A A A A A A A A J g E A A A E A A A D Q j J 3 f A R X R E Y x 6 A M B P w p f r A Q A A A L 8 6 v o 6 0 l B l P r 1 a l p D d U O h E A A A A A A g A A A A A A E G Y A A A A B A A A g A A A A o I j 7 H 1 j w R P g v u L D h l O 0 0 x 7 u f j 7 g s 9 O y p X y B q X R w A X b 4 A A A A A D o A A A A A C A A A g A A A A x V k W y i Z X W u p C 5 Q 4 Y z j r y E l 3 T j D b + r t W l w + 9 B p k D T 9 z 1 Q A A A A 3 H f j y s 9 s J z d y U / p B X / g Y y V 6 R / y c s m i i s C 2 R T a 6 D x x 3 J w 3 k f o t X 4 i o Q / g i H K M Q G 6 A y 5 I w r K v k x q v 2 s X R + 5 6 G M n f v y 6 d d c 0 b 2 0 z Y U g e N i w y 4 B A A A A A q Y r R v X r r y A v G z b 4 A o 4 F J 8 G v 2 z U G f x a I t 6 j C p g f O e p P / W u I / H x 3 C h m L s n J N W 4 K y I v + i 8 8 U / J O 7 I l M x m g n + 6 D O X A = = < / D a t a M a s h u p > 
</file>

<file path=customXml/itemProps1.xml><?xml version="1.0" encoding="utf-8"?>
<ds:datastoreItem xmlns:ds="http://schemas.openxmlformats.org/officeDocument/2006/customXml" ds:itemID="{DC9F9B84-F985-4D7D-9738-A4025CF1B1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MasterData</vt:lpstr>
      <vt:lpstr>InputData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Pandey</dc:creator>
  <cp:lastModifiedBy>Amit Pandey</cp:lastModifiedBy>
  <dcterms:created xsi:type="dcterms:W3CDTF">2024-08-11T15:29:41Z</dcterms:created>
  <dcterms:modified xsi:type="dcterms:W3CDTF">2024-08-20T14:57:27Z</dcterms:modified>
</cp:coreProperties>
</file>