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6530" windowHeight="7425" activeTab="4"/>
  </bookViews>
  <sheets>
    <sheet name="#1 - Axios ALL $$$" sheetId="10" r:id="rId1"/>
    <sheet name="#1a - Axios ALL Hrs" sheetId="16" r:id="rId2"/>
    <sheet name="#2 - Eric $$$" sheetId="11" r:id="rId3"/>
    <sheet name="#3 - Eric Hrs" sheetId="18" r:id="rId4"/>
    <sheet name="#4 - Oscar $$$" sheetId="12" r:id="rId5"/>
    <sheet name="#5 - Oscar Hrs" sheetId="17" r:id="rId6"/>
    <sheet name="#6 - Tom$$$" sheetId="13" r:id="rId7"/>
    <sheet name="#7 - Tom Hrs" sheetId="15" r:id="rId8"/>
    <sheet name="IR&amp;D Data Shuffle" sheetId="9" r:id="rId9"/>
    <sheet name="IR&amp;D Hours" sheetId="14" r:id="rId10"/>
  </sheets>
  <externalReferences>
    <externalReference r:id="rId11"/>
  </externalReferences>
  <definedNames>
    <definedName name="_xlnm._FilterDatabase" localSheetId="8" hidden="1">'IR&amp;D Data Shuffle'!$A$1:$T$103</definedName>
    <definedName name="_xlnm.Print_Area" localSheetId="0">'#1 - Axios ALL $$$'!$A$1:$H$21</definedName>
    <definedName name="_xlnm.Print_Area" localSheetId="1">'#1a - Axios ALL Hrs'!$A$1:$H$31</definedName>
    <definedName name="_xlnm.Print_Area" localSheetId="2">'#2 - Eric $$$'!$A$1:$G$7</definedName>
    <definedName name="_xlnm.Print_Area" localSheetId="3">'#3 - Eric Hrs'!$A$1:$G$12</definedName>
    <definedName name="_xlnm.Print_Area" localSheetId="4">'#4 - Oscar $$$'!$A$1:$E$8</definedName>
    <definedName name="_xlnm.Print_Area" localSheetId="5">'#5 - Oscar Hrs'!$A$1:$E$9</definedName>
    <definedName name="_xlnm.Print_Area" localSheetId="6">'#6 - Tom$$$'!$A$1:$G$8</definedName>
    <definedName name="_xlnm.Print_Area" localSheetId="7">'#7 - Tom Hrs'!$A$1:$G$8</definedName>
  </definedNames>
  <calcPr calcId="145621" concurrentCalc="0"/>
  <pivotCaches>
    <pivotCache cacheId="0" r:id="rId12"/>
    <pivotCache cacheId="1" r:id="rId13"/>
  </pivotCaches>
</workbook>
</file>

<file path=xl/calcChain.xml><?xml version="1.0" encoding="utf-8"?>
<calcChain xmlns="http://schemas.openxmlformats.org/spreadsheetml/2006/main">
  <c r="T103" i="9" l="1"/>
  <c r="R103" i="9"/>
  <c r="S103" i="9"/>
  <c r="Q103" i="9"/>
  <c r="P103" i="9"/>
  <c r="M103" i="9"/>
  <c r="O103" i="9"/>
  <c r="N103" i="9"/>
  <c r="T102" i="9"/>
  <c r="R102" i="9"/>
  <c r="S102" i="9"/>
  <c r="Q102" i="9"/>
  <c r="P102" i="9"/>
  <c r="M102" i="9"/>
  <c r="O102" i="9"/>
  <c r="N102" i="9"/>
  <c r="T101" i="9"/>
  <c r="R101" i="9"/>
  <c r="S101" i="9"/>
  <c r="Q101" i="9"/>
  <c r="P101" i="9"/>
  <c r="M101" i="9"/>
  <c r="O101" i="9"/>
  <c r="N101" i="9"/>
  <c r="T100" i="9"/>
  <c r="R100" i="9"/>
  <c r="S100" i="9"/>
  <c r="Q100" i="9"/>
  <c r="P100" i="9"/>
  <c r="M100" i="9"/>
  <c r="O100" i="9"/>
  <c r="N100" i="9"/>
  <c r="T99" i="9"/>
  <c r="R99" i="9"/>
  <c r="S99" i="9"/>
  <c r="Q99" i="9"/>
  <c r="P99" i="9"/>
  <c r="M99" i="9"/>
  <c r="O99" i="9"/>
  <c r="N99" i="9"/>
  <c r="T98" i="9"/>
  <c r="R98" i="9"/>
  <c r="S98" i="9"/>
  <c r="Q98" i="9"/>
  <c r="P98" i="9"/>
  <c r="M98" i="9"/>
  <c r="O98" i="9"/>
  <c r="N98" i="9"/>
  <c r="T97" i="9"/>
  <c r="R97" i="9"/>
  <c r="S97" i="9"/>
  <c r="Q97" i="9"/>
  <c r="P97" i="9"/>
  <c r="M97" i="9"/>
  <c r="O97" i="9"/>
  <c r="N97" i="9"/>
  <c r="T96" i="9"/>
  <c r="R96" i="9"/>
  <c r="S96" i="9"/>
  <c r="Q96" i="9"/>
  <c r="P96" i="9"/>
  <c r="M96" i="9"/>
  <c r="O96" i="9"/>
  <c r="N96" i="9"/>
  <c r="T95" i="9"/>
  <c r="R95" i="9"/>
  <c r="S95" i="9"/>
  <c r="Q95" i="9"/>
  <c r="P95" i="9"/>
  <c r="M95" i="9"/>
  <c r="O95" i="9"/>
  <c r="N95" i="9"/>
  <c r="T94" i="9"/>
  <c r="R94" i="9"/>
  <c r="S94" i="9"/>
  <c r="Q94" i="9"/>
  <c r="P94" i="9"/>
  <c r="M94" i="9"/>
  <c r="O94" i="9"/>
  <c r="N94" i="9"/>
  <c r="T93" i="9"/>
  <c r="R93" i="9"/>
  <c r="S93" i="9"/>
  <c r="Q93" i="9"/>
  <c r="P93" i="9"/>
  <c r="M93" i="9"/>
  <c r="O93" i="9"/>
  <c r="N93" i="9"/>
  <c r="T92" i="9"/>
  <c r="R92" i="9"/>
  <c r="S92" i="9"/>
  <c r="Q92" i="9"/>
  <c r="P92" i="9"/>
  <c r="M92" i="9"/>
  <c r="O92" i="9"/>
  <c r="N92" i="9"/>
  <c r="T91" i="9"/>
  <c r="R91" i="9"/>
  <c r="S91" i="9"/>
  <c r="Q91" i="9"/>
  <c r="P91" i="9"/>
  <c r="M91" i="9"/>
  <c r="O91" i="9"/>
  <c r="N91" i="9"/>
  <c r="T90" i="9"/>
  <c r="R90" i="9"/>
  <c r="S90" i="9"/>
  <c r="Q90" i="9"/>
  <c r="P90" i="9"/>
  <c r="M90" i="9"/>
  <c r="O90" i="9"/>
  <c r="N90" i="9"/>
  <c r="T89" i="9"/>
  <c r="R89" i="9"/>
  <c r="S89" i="9"/>
  <c r="Q89" i="9"/>
  <c r="P89" i="9"/>
  <c r="M89" i="9"/>
  <c r="O89" i="9"/>
  <c r="N89" i="9"/>
  <c r="T88" i="9"/>
  <c r="R88" i="9"/>
  <c r="S88" i="9"/>
  <c r="Q88" i="9"/>
  <c r="P88" i="9"/>
  <c r="M88" i="9"/>
  <c r="O88" i="9"/>
  <c r="N88" i="9"/>
  <c r="T87" i="9"/>
  <c r="R87" i="9"/>
  <c r="S87" i="9"/>
  <c r="Q87" i="9"/>
  <c r="P87" i="9"/>
  <c r="M87" i="9"/>
  <c r="O87" i="9"/>
  <c r="N87" i="9"/>
  <c r="T86" i="9"/>
  <c r="R86" i="9"/>
  <c r="S86" i="9"/>
  <c r="Q86" i="9"/>
  <c r="P86" i="9"/>
  <c r="M86" i="9"/>
  <c r="O86" i="9"/>
  <c r="N86" i="9"/>
  <c r="T85" i="9"/>
  <c r="R85" i="9"/>
  <c r="S85" i="9"/>
  <c r="Q85" i="9"/>
  <c r="P85" i="9"/>
  <c r="M85" i="9"/>
  <c r="O85" i="9"/>
  <c r="N85" i="9"/>
  <c r="T84" i="9"/>
  <c r="R84" i="9"/>
  <c r="S84" i="9"/>
  <c r="Q84" i="9"/>
  <c r="P84" i="9"/>
  <c r="M84" i="9"/>
  <c r="O84" i="9"/>
  <c r="N84" i="9"/>
  <c r="T83" i="9"/>
  <c r="R83" i="9"/>
  <c r="S83" i="9"/>
  <c r="Q83" i="9"/>
  <c r="P83" i="9"/>
  <c r="M83" i="9"/>
  <c r="O83" i="9"/>
  <c r="N83" i="9"/>
  <c r="T82" i="9"/>
  <c r="R82" i="9"/>
  <c r="S82" i="9"/>
  <c r="Q82" i="9"/>
  <c r="P82" i="9"/>
  <c r="M82" i="9"/>
  <c r="O82" i="9"/>
  <c r="N82" i="9"/>
  <c r="T81" i="9"/>
  <c r="R81" i="9"/>
  <c r="S81" i="9"/>
  <c r="Q81" i="9"/>
  <c r="P81" i="9"/>
  <c r="M81" i="9"/>
  <c r="O81" i="9"/>
  <c r="N81" i="9"/>
  <c r="T80" i="9"/>
  <c r="R80" i="9"/>
  <c r="S80" i="9"/>
  <c r="Q80" i="9"/>
  <c r="P80" i="9"/>
  <c r="M80" i="9"/>
  <c r="O80" i="9"/>
  <c r="N80" i="9"/>
  <c r="T79" i="9"/>
  <c r="R79" i="9"/>
  <c r="S79" i="9"/>
  <c r="Q79" i="9"/>
  <c r="P79" i="9"/>
  <c r="M79" i="9"/>
  <c r="O79" i="9"/>
  <c r="N79" i="9"/>
  <c r="T78" i="9"/>
  <c r="R78" i="9"/>
  <c r="S78" i="9"/>
  <c r="Q78" i="9"/>
  <c r="P78" i="9"/>
  <c r="M78" i="9"/>
  <c r="O78" i="9"/>
  <c r="N78" i="9"/>
  <c r="T77" i="9"/>
  <c r="R77" i="9"/>
  <c r="S77" i="9"/>
  <c r="Q77" i="9"/>
  <c r="P77" i="9"/>
  <c r="M77" i="9"/>
  <c r="O77" i="9"/>
  <c r="N77" i="9"/>
  <c r="T76" i="9"/>
  <c r="R76" i="9"/>
  <c r="S76" i="9"/>
  <c r="Q76" i="9"/>
  <c r="P76" i="9"/>
  <c r="M76" i="9"/>
  <c r="O76" i="9"/>
  <c r="N76" i="9"/>
  <c r="T75" i="9"/>
  <c r="R75" i="9"/>
  <c r="S75" i="9"/>
  <c r="Q75" i="9"/>
  <c r="P75" i="9"/>
  <c r="M75" i="9"/>
  <c r="O75" i="9"/>
  <c r="N75" i="9"/>
  <c r="T74" i="9"/>
  <c r="R74" i="9"/>
  <c r="S74" i="9"/>
  <c r="Q74" i="9"/>
  <c r="P74" i="9"/>
  <c r="M74" i="9"/>
  <c r="O74" i="9"/>
  <c r="N74" i="9"/>
  <c r="T73" i="9"/>
  <c r="R73" i="9"/>
  <c r="S73" i="9"/>
  <c r="Q73" i="9"/>
  <c r="P73" i="9"/>
  <c r="M73" i="9"/>
  <c r="O73" i="9"/>
  <c r="N73" i="9"/>
  <c r="T72" i="9"/>
  <c r="R72" i="9"/>
  <c r="S72" i="9"/>
  <c r="Q72" i="9"/>
  <c r="P72" i="9"/>
  <c r="M72" i="9"/>
  <c r="O72" i="9"/>
  <c r="N72" i="9"/>
  <c r="T71" i="9"/>
  <c r="R71" i="9"/>
  <c r="S71" i="9"/>
  <c r="Q71" i="9"/>
  <c r="P71" i="9"/>
  <c r="M71" i="9"/>
  <c r="O71" i="9"/>
  <c r="N71" i="9"/>
  <c r="T70" i="9"/>
  <c r="R70" i="9"/>
  <c r="S70" i="9"/>
  <c r="Q70" i="9"/>
  <c r="P70" i="9"/>
  <c r="M70" i="9"/>
  <c r="O70" i="9"/>
  <c r="N70" i="9"/>
  <c r="T69" i="9"/>
  <c r="R69" i="9"/>
  <c r="S69" i="9"/>
  <c r="Q69" i="9"/>
  <c r="P69" i="9"/>
  <c r="M69" i="9"/>
  <c r="O69" i="9"/>
  <c r="N69" i="9"/>
  <c r="T68" i="9"/>
  <c r="R68" i="9"/>
  <c r="S68" i="9"/>
  <c r="Q68" i="9"/>
  <c r="P68" i="9"/>
  <c r="M68" i="9"/>
  <c r="O68" i="9"/>
  <c r="N68" i="9"/>
  <c r="T67" i="9"/>
  <c r="R67" i="9"/>
  <c r="S67" i="9"/>
  <c r="Q67" i="9"/>
  <c r="P67" i="9"/>
  <c r="M67" i="9"/>
  <c r="O67" i="9"/>
  <c r="N67" i="9"/>
  <c r="T66" i="9"/>
  <c r="R66" i="9"/>
  <c r="S66" i="9"/>
  <c r="Q66" i="9"/>
  <c r="P66" i="9"/>
  <c r="M66" i="9"/>
  <c r="O66" i="9"/>
  <c r="N66" i="9"/>
  <c r="T65" i="9"/>
  <c r="R65" i="9"/>
  <c r="S65" i="9"/>
  <c r="Q65" i="9"/>
  <c r="P65" i="9"/>
  <c r="M65" i="9"/>
  <c r="O65" i="9"/>
  <c r="N65" i="9"/>
  <c r="T64" i="9"/>
  <c r="R64" i="9"/>
  <c r="S64" i="9"/>
  <c r="Q64" i="9"/>
  <c r="P64" i="9"/>
  <c r="M64" i="9"/>
  <c r="O64" i="9"/>
  <c r="N64" i="9"/>
  <c r="T63" i="9"/>
  <c r="R63" i="9"/>
  <c r="S63" i="9"/>
  <c r="Q63" i="9"/>
  <c r="P63" i="9"/>
  <c r="M63" i="9"/>
  <c r="O63" i="9"/>
  <c r="N63" i="9"/>
  <c r="T62" i="9"/>
  <c r="R62" i="9"/>
  <c r="S62" i="9"/>
  <c r="Q62" i="9"/>
  <c r="P62" i="9"/>
  <c r="M62" i="9"/>
  <c r="O62" i="9"/>
  <c r="N62" i="9"/>
  <c r="T61" i="9"/>
  <c r="R61" i="9"/>
  <c r="S61" i="9"/>
  <c r="Q61" i="9"/>
  <c r="P61" i="9"/>
  <c r="M61" i="9"/>
  <c r="O61" i="9"/>
  <c r="N61" i="9"/>
  <c r="T60" i="9"/>
  <c r="R60" i="9"/>
  <c r="S60" i="9"/>
  <c r="Q60" i="9"/>
  <c r="P60" i="9"/>
  <c r="M60" i="9"/>
  <c r="O60" i="9"/>
  <c r="N60" i="9"/>
  <c r="T59" i="9"/>
  <c r="R59" i="9"/>
  <c r="S59" i="9"/>
  <c r="Q59" i="9"/>
  <c r="P59" i="9"/>
  <c r="M59" i="9"/>
  <c r="O59" i="9"/>
  <c r="N59" i="9"/>
  <c r="T58" i="9"/>
  <c r="R58" i="9"/>
  <c r="S58" i="9"/>
  <c r="Q58" i="9"/>
  <c r="P58" i="9"/>
  <c r="M58" i="9"/>
  <c r="O58" i="9"/>
  <c r="N58" i="9"/>
  <c r="T57" i="9"/>
  <c r="R57" i="9"/>
  <c r="S57" i="9"/>
  <c r="Q57" i="9"/>
  <c r="P57" i="9"/>
  <c r="M57" i="9"/>
  <c r="O57" i="9"/>
  <c r="N57" i="9"/>
  <c r="T56" i="9"/>
  <c r="R56" i="9"/>
  <c r="S56" i="9"/>
  <c r="Q56" i="9"/>
  <c r="P56" i="9"/>
  <c r="M56" i="9"/>
  <c r="O56" i="9"/>
  <c r="N56" i="9"/>
  <c r="T55" i="9"/>
  <c r="R55" i="9"/>
  <c r="S55" i="9"/>
  <c r="Q55" i="9"/>
  <c r="P55" i="9"/>
  <c r="M55" i="9"/>
  <c r="O55" i="9"/>
  <c r="N55" i="9"/>
  <c r="T54" i="9"/>
  <c r="R54" i="9"/>
  <c r="S54" i="9"/>
  <c r="Q54" i="9"/>
  <c r="P54" i="9"/>
  <c r="M54" i="9"/>
  <c r="O54" i="9"/>
  <c r="N54" i="9"/>
  <c r="T53" i="9"/>
  <c r="R53" i="9"/>
  <c r="S53" i="9"/>
  <c r="Q53" i="9"/>
  <c r="P53" i="9"/>
  <c r="M53" i="9"/>
  <c r="O53" i="9"/>
  <c r="N53" i="9"/>
  <c r="T52" i="9"/>
  <c r="R52" i="9"/>
  <c r="S52" i="9"/>
  <c r="Q52" i="9"/>
  <c r="P52" i="9"/>
  <c r="M52" i="9"/>
  <c r="O52" i="9"/>
  <c r="N52" i="9"/>
  <c r="T51" i="9"/>
  <c r="R51" i="9"/>
  <c r="S51" i="9"/>
  <c r="Q51" i="9"/>
  <c r="P51" i="9"/>
  <c r="M51" i="9"/>
  <c r="O51" i="9"/>
  <c r="N51" i="9"/>
  <c r="T50" i="9"/>
  <c r="R50" i="9"/>
  <c r="S50" i="9"/>
  <c r="Q50" i="9"/>
  <c r="P50" i="9"/>
  <c r="M50" i="9"/>
  <c r="O50" i="9"/>
  <c r="N50" i="9"/>
  <c r="T49" i="9"/>
  <c r="R49" i="9"/>
  <c r="S49" i="9"/>
  <c r="Q49" i="9"/>
  <c r="P49" i="9"/>
  <c r="M49" i="9"/>
  <c r="O49" i="9"/>
  <c r="N49" i="9"/>
  <c r="T48" i="9"/>
  <c r="R48" i="9"/>
  <c r="S48" i="9"/>
  <c r="Q48" i="9"/>
  <c r="P48" i="9"/>
  <c r="M48" i="9"/>
  <c r="O48" i="9"/>
  <c r="N48" i="9"/>
  <c r="T47" i="9"/>
  <c r="R47" i="9"/>
  <c r="S47" i="9"/>
  <c r="Q47" i="9"/>
  <c r="P47" i="9"/>
  <c r="M47" i="9"/>
  <c r="O47" i="9"/>
  <c r="N47" i="9"/>
  <c r="T46" i="9"/>
  <c r="R46" i="9"/>
  <c r="S46" i="9"/>
  <c r="Q46" i="9"/>
  <c r="P46" i="9"/>
  <c r="M46" i="9"/>
  <c r="O46" i="9"/>
  <c r="N46" i="9"/>
  <c r="T45" i="9"/>
  <c r="R45" i="9"/>
  <c r="S45" i="9"/>
  <c r="Q45" i="9"/>
  <c r="P45" i="9"/>
  <c r="M45" i="9"/>
  <c r="O45" i="9"/>
  <c r="N45" i="9"/>
  <c r="T44" i="9"/>
  <c r="R44" i="9"/>
  <c r="S44" i="9"/>
  <c r="Q44" i="9"/>
  <c r="P44" i="9"/>
  <c r="M44" i="9"/>
  <c r="O44" i="9"/>
  <c r="N44" i="9"/>
  <c r="T43" i="9"/>
  <c r="R43" i="9"/>
  <c r="S43" i="9"/>
  <c r="Q43" i="9"/>
  <c r="P43" i="9"/>
  <c r="M43" i="9"/>
  <c r="O43" i="9"/>
  <c r="N43" i="9"/>
  <c r="T42" i="9"/>
  <c r="R42" i="9"/>
  <c r="S42" i="9"/>
  <c r="Q42" i="9"/>
  <c r="P42" i="9"/>
  <c r="M42" i="9"/>
  <c r="O42" i="9"/>
  <c r="N42" i="9"/>
  <c r="T41" i="9"/>
  <c r="R41" i="9"/>
  <c r="S41" i="9"/>
  <c r="Q41" i="9"/>
  <c r="P41" i="9"/>
  <c r="M41" i="9"/>
  <c r="O41" i="9"/>
  <c r="N41" i="9"/>
  <c r="T40" i="9"/>
  <c r="R40" i="9"/>
  <c r="S40" i="9"/>
  <c r="Q40" i="9"/>
  <c r="P40" i="9"/>
  <c r="M40" i="9"/>
  <c r="O40" i="9"/>
  <c r="N40" i="9"/>
  <c r="T39" i="9"/>
  <c r="R39" i="9"/>
  <c r="S39" i="9"/>
  <c r="Q39" i="9"/>
  <c r="P39" i="9"/>
  <c r="M39" i="9"/>
  <c r="O39" i="9"/>
  <c r="N39" i="9"/>
  <c r="T38" i="9"/>
  <c r="R38" i="9"/>
  <c r="S38" i="9"/>
  <c r="Q38" i="9"/>
  <c r="P38" i="9"/>
  <c r="M38" i="9"/>
  <c r="O38" i="9"/>
  <c r="N38" i="9"/>
  <c r="T37" i="9"/>
  <c r="R37" i="9"/>
  <c r="S37" i="9"/>
  <c r="Q37" i="9"/>
  <c r="P37" i="9"/>
  <c r="M37" i="9"/>
  <c r="O37" i="9"/>
  <c r="N37" i="9"/>
  <c r="T36" i="9"/>
  <c r="R36" i="9"/>
  <c r="S36" i="9"/>
  <c r="Q36" i="9"/>
  <c r="P36" i="9"/>
  <c r="M36" i="9"/>
  <c r="O36" i="9"/>
  <c r="N36" i="9"/>
  <c r="T35" i="9"/>
  <c r="R35" i="9"/>
  <c r="S35" i="9"/>
  <c r="Q35" i="9"/>
  <c r="P35" i="9"/>
  <c r="M35" i="9"/>
  <c r="O35" i="9"/>
  <c r="N35" i="9"/>
  <c r="T34" i="9"/>
  <c r="R34" i="9"/>
  <c r="S34" i="9"/>
  <c r="Q34" i="9"/>
  <c r="P34" i="9"/>
  <c r="M34" i="9"/>
  <c r="O34" i="9"/>
  <c r="N34" i="9"/>
  <c r="T33" i="9"/>
  <c r="R33" i="9"/>
  <c r="S33" i="9"/>
  <c r="Q33" i="9"/>
  <c r="P33" i="9"/>
  <c r="M33" i="9"/>
  <c r="O33" i="9"/>
  <c r="N33" i="9"/>
  <c r="T32" i="9"/>
  <c r="R32" i="9"/>
  <c r="S32" i="9"/>
  <c r="Q32" i="9"/>
  <c r="P32" i="9"/>
  <c r="M32" i="9"/>
  <c r="O32" i="9"/>
  <c r="N32" i="9"/>
  <c r="T31" i="9"/>
  <c r="R31" i="9"/>
  <c r="S31" i="9"/>
  <c r="Q31" i="9"/>
  <c r="P31" i="9"/>
  <c r="M31" i="9"/>
  <c r="O31" i="9"/>
  <c r="N31" i="9"/>
  <c r="T30" i="9"/>
  <c r="R30" i="9"/>
  <c r="S30" i="9"/>
  <c r="Q30" i="9"/>
  <c r="P30" i="9"/>
  <c r="M30" i="9"/>
  <c r="O30" i="9"/>
  <c r="N30" i="9"/>
  <c r="T29" i="9"/>
  <c r="R29" i="9"/>
  <c r="S29" i="9"/>
  <c r="Q29" i="9"/>
  <c r="P29" i="9"/>
  <c r="M29" i="9"/>
  <c r="O29" i="9"/>
  <c r="N29" i="9"/>
  <c r="T28" i="9"/>
  <c r="R28" i="9"/>
  <c r="S28" i="9"/>
  <c r="Q28" i="9"/>
  <c r="P28" i="9"/>
  <c r="M28" i="9"/>
  <c r="O28" i="9"/>
  <c r="N28" i="9"/>
  <c r="T27" i="9"/>
  <c r="R27" i="9"/>
  <c r="S27" i="9"/>
  <c r="Q27" i="9"/>
  <c r="P27" i="9"/>
  <c r="M27" i="9"/>
  <c r="O27" i="9"/>
  <c r="N27" i="9"/>
  <c r="T26" i="9"/>
  <c r="R26" i="9"/>
  <c r="S26" i="9"/>
  <c r="Q26" i="9"/>
  <c r="P26" i="9"/>
  <c r="M26" i="9"/>
  <c r="O26" i="9"/>
  <c r="N26" i="9"/>
  <c r="T25" i="9"/>
  <c r="R25" i="9"/>
  <c r="S25" i="9"/>
  <c r="Q25" i="9"/>
  <c r="P25" i="9"/>
  <c r="M25" i="9"/>
  <c r="O25" i="9"/>
  <c r="N25" i="9"/>
  <c r="T24" i="9"/>
  <c r="R24" i="9"/>
  <c r="S24" i="9"/>
  <c r="Q24" i="9"/>
  <c r="P24" i="9"/>
  <c r="M24" i="9"/>
  <c r="O24" i="9"/>
  <c r="N24" i="9"/>
  <c r="T23" i="9"/>
  <c r="R23" i="9"/>
  <c r="S23" i="9"/>
  <c r="Q23" i="9"/>
  <c r="P23" i="9"/>
  <c r="M23" i="9"/>
  <c r="O23" i="9"/>
  <c r="N23" i="9"/>
  <c r="T22" i="9"/>
  <c r="R22" i="9"/>
  <c r="S22" i="9"/>
  <c r="Q22" i="9"/>
  <c r="P22" i="9"/>
  <c r="M22" i="9"/>
  <c r="O22" i="9"/>
  <c r="N22" i="9"/>
  <c r="T21" i="9"/>
  <c r="R21" i="9"/>
  <c r="S21" i="9"/>
  <c r="Q21" i="9"/>
  <c r="P21" i="9"/>
  <c r="M21" i="9"/>
  <c r="O21" i="9"/>
  <c r="N21" i="9"/>
  <c r="T20" i="9"/>
  <c r="R20" i="9"/>
  <c r="S20" i="9"/>
  <c r="Q20" i="9"/>
  <c r="P20" i="9"/>
  <c r="M20" i="9"/>
  <c r="O20" i="9"/>
  <c r="N20" i="9"/>
  <c r="T19" i="9"/>
  <c r="R19" i="9"/>
  <c r="S19" i="9"/>
  <c r="Q19" i="9"/>
  <c r="P19" i="9"/>
  <c r="M19" i="9"/>
  <c r="O19" i="9"/>
  <c r="N19" i="9"/>
  <c r="T18" i="9"/>
  <c r="R18" i="9"/>
  <c r="S18" i="9"/>
  <c r="Q18" i="9"/>
  <c r="P18" i="9"/>
  <c r="M18" i="9"/>
  <c r="O18" i="9"/>
  <c r="N18" i="9"/>
  <c r="T17" i="9"/>
  <c r="R17" i="9"/>
  <c r="S17" i="9"/>
  <c r="Q17" i="9"/>
  <c r="P17" i="9"/>
  <c r="M17" i="9"/>
  <c r="O17" i="9"/>
  <c r="N17" i="9"/>
  <c r="T16" i="9"/>
  <c r="R16" i="9"/>
  <c r="S16" i="9"/>
  <c r="Q16" i="9"/>
  <c r="P16" i="9"/>
  <c r="M16" i="9"/>
  <c r="O16" i="9"/>
  <c r="N16" i="9"/>
  <c r="T15" i="9"/>
  <c r="R15" i="9"/>
  <c r="S15" i="9"/>
  <c r="Q15" i="9"/>
  <c r="P15" i="9"/>
  <c r="M15" i="9"/>
  <c r="O15" i="9"/>
  <c r="N15" i="9"/>
  <c r="T14" i="9"/>
  <c r="R14" i="9"/>
  <c r="S14" i="9"/>
  <c r="Q14" i="9"/>
  <c r="P14" i="9"/>
  <c r="M14" i="9"/>
  <c r="O14" i="9"/>
  <c r="N14" i="9"/>
  <c r="T13" i="9"/>
  <c r="R13" i="9"/>
  <c r="S13" i="9"/>
  <c r="Q13" i="9"/>
  <c r="P13" i="9"/>
  <c r="M13" i="9"/>
  <c r="O13" i="9"/>
  <c r="N13" i="9"/>
  <c r="T12" i="9"/>
  <c r="R12" i="9"/>
  <c r="S12" i="9"/>
  <c r="Q12" i="9"/>
  <c r="P12" i="9"/>
  <c r="M12" i="9"/>
  <c r="O12" i="9"/>
  <c r="N12" i="9"/>
  <c r="T11" i="9"/>
  <c r="R11" i="9"/>
  <c r="S11" i="9"/>
  <c r="Q11" i="9"/>
  <c r="P11" i="9"/>
  <c r="M11" i="9"/>
  <c r="O11" i="9"/>
  <c r="N11" i="9"/>
  <c r="T10" i="9"/>
  <c r="R10" i="9"/>
  <c r="S10" i="9"/>
  <c r="Q10" i="9"/>
  <c r="P10" i="9"/>
  <c r="M10" i="9"/>
  <c r="O10" i="9"/>
  <c r="N10" i="9"/>
  <c r="T9" i="9"/>
  <c r="R9" i="9"/>
  <c r="S9" i="9"/>
  <c r="Q9" i="9"/>
  <c r="P9" i="9"/>
  <c r="M9" i="9"/>
  <c r="O9" i="9"/>
  <c r="N9" i="9"/>
  <c r="T8" i="9"/>
  <c r="R8" i="9"/>
  <c r="S8" i="9"/>
  <c r="Q8" i="9"/>
  <c r="P8" i="9"/>
  <c r="M8" i="9"/>
  <c r="O8" i="9"/>
  <c r="N8" i="9"/>
  <c r="T7" i="9"/>
  <c r="R7" i="9"/>
  <c r="S7" i="9"/>
  <c r="Q7" i="9"/>
  <c r="P7" i="9"/>
  <c r="M7" i="9"/>
  <c r="O7" i="9"/>
  <c r="N7" i="9"/>
  <c r="T6" i="9"/>
  <c r="R6" i="9"/>
  <c r="S6" i="9"/>
  <c r="Q6" i="9"/>
  <c r="P6" i="9"/>
  <c r="M6" i="9"/>
  <c r="O6" i="9"/>
  <c r="N6" i="9"/>
  <c r="T5" i="9"/>
  <c r="R5" i="9"/>
  <c r="S5" i="9"/>
  <c r="Q5" i="9"/>
  <c r="P5" i="9"/>
  <c r="M5" i="9"/>
  <c r="O5" i="9"/>
  <c r="N5" i="9"/>
  <c r="T4" i="9"/>
  <c r="R4" i="9"/>
  <c r="S4" i="9"/>
  <c r="Q4" i="9"/>
  <c r="P4" i="9"/>
  <c r="M4" i="9"/>
  <c r="O4" i="9"/>
  <c r="N4" i="9"/>
  <c r="T3" i="9"/>
  <c r="R3" i="9"/>
  <c r="S3" i="9"/>
  <c r="Q3" i="9"/>
  <c r="P3" i="9"/>
  <c r="M3" i="9"/>
  <c r="O3" i="9"/>
  <c r="N3" i="9"/>
  <c r="T2" i="9"/>
  <c r="R2" i="9"/>
  <c r="S2" i="9"/>
  <c r="Q2" i="9"/>
  <c r="P2" i="9"/>
  <c r="M2" i="9"/>
  <c r="O2" i="9"/>
  <c r="N2" i="9"/>
</calcChain>
</file>

<file path=xl/sharedStrings.xml><?xml version="1.0" encoding="utf-8"?>
<sst xmlns="http://schemas.openxmlformats.org/spreadsheetml/2006/main" count="979" uniqueCount="81">
  <si>
    <t>Fiscal Year</t>
  </si>
  <si>
    <t>Sum of Amount</t>
  </si>
  <si>
    <t>Column Labels</t>
  </si>
  <si>
    <t>Row Labels</t>
  </si>
  <si>
    <t>Grand Total</t>
  </si>
  <si>
    <t>AXO</t>
  </si>
  <si>
    <t>603705-AXIOS IRADASSETS CLOUD</t>
  </si>
  <si>
    <t>LGS Emp Labor</t>
  </si>
  <si>
    <t>ODC</t>
  </si>
  <si>
    <t>603706-AXIOS IRADASSETS SIGNALS</t>
  </si>
  <si>
    <t>603707-AXIOS IRADASSETS THINCLIE</t>
  </si>
  <si>
    <t>603708-AXIOS ATTACK CYBER</t>
  </si>
  <si>
    <t>603709-AXIOS ATTACK MISSION</t>
  </si>
  <si>
    <t>NIS</t>
  </si>
  <si>
    <t>603713-NEXT GEN UNIFIED COMMS</t>
  </si>
  <si>
    <t>Period</t>
  </si>
  <si>
    <t>Segment</t>
  </si>
  <si>
    <t>Project Id</t>
  </si>
  <si>
    <t>Project Name</t>
  </si>
  <si>
    <t>Account</t>
  </si>
  <si>
    <t>Account Description</t>
  </si>
  <si>
    <t>Hours</t>
  </si>
  <si>
    <t>Amount</t>
  </si>
  <si>
    <t>Revenue</t>
  </si>
  <si>
    <t>R300.0001.0001.603707</t>
  </si>
  <si>
    <t>AXIOS IRADASSETS THINCLIE</t>
  </si>
  <si>
    <t>600000-2</t>
  </si>
  <si>
    <t>Wages &amp; Salaries - Mgmt</t>
  </si>
  <si>
    <t>600000-2-55</t>
  </si>
  <si>
    <t>Burden</t>
  </si>
  <si>
    <t>600000-2-56</t>
  </si>
  <si>
    <t>Employee Name</t>
  </si>
  <si>
    <t>Bagoulla, Youssef L</t>
  </si>
  <si>
    <t>Ihde, Michael A</t>
  </si>
  <si>
    <t>Hickernell, David C</t>
  </si>
  <si>
    <t>Leone, Mark A</t>
  </si>
  <si>
    <t>Recachinas, Michael G</t>
  </si>
  <si>
    <t>Nelson, Devin K</t>
  </si>
  <si>
    <t>Sum of Hours</t>
  </si>
  <si>
    <t>R300.0001.0001.603705</t>
  </si>
  <si>
    <t>Ganteaume, Oscar E</t>
  </si>
  <si>
    <t>Irby, John M</t>
  </si>
  <si>
    <t>AXIOS IRADASSETS CLOUD</t>
  </si>
  <si>
    <t>634400-2</t>
  </si>
  <si>
    <t>ProCard Purchases-Othr</t>
  </si>
  <si>
    <t>Freeland, Thomas B</t>
  </si>
  <si>
    <t>R505.0000.0001.603713</t>
  </si>
  <si>
    <t>Sandidge, Avery</t>
  </si>
  <si>
    <t>600100-2</t>
  </si>
  <si>
    <t>Wages &amp; Salary Part-Time</t>
  </si>
  <si>
    <t>NEXT GEN UNIFIED COMMS</t>
  </si>
  <si>
    <t>600000-2-42</t>
  </si>
  <si>
    <t>600000-2-48</t>
  </si>
  <si>
    <t>652800-2</t>
  </si>
  <si>
    <t>Purch Mat'l (Other Mfg)</t>
  </si>
  <si>
    <t>Owning Org</t>
  </si>
  <si>
    <t>Performing Org</t>
  </si>
  <si>
    <t>ACCT #</t>
  </si>
  <si>
    <t>Acct &amp; Desc</t>
  </si>
  <si>
    <t>EOC</t>
  </si>
  <si>
    <t>Group</t>
  </si>
  <si>
    <t>Proj4</t>
  </si>
  <si>
    <t>Proj6</t>
  </si>
  <si>
    <t>Proj Desc</t>
  </si>
  <si>
    <t>SubGroup</t>
  </si>
  <si>
    <t>1.30.AX.0.10020128.2</t>
  </si>
  <si>
    <t>R300.0001.0001.603706</t>
  </si>
  <si>
    <t>AXIOS IRADASSETS SIGNALS</t>
  </si>
  <si>
    <t>R300.0002.0001.603708</t>
  </si>
  <si>
    <t>AXIOS ATTACK CYBER</t>
  </si>
  <si>
    <t>R300.0002.0001.603709</t>
  </si>
  <si>
    <t>AXIOS ATTACK MISSION</t>
  </si>
  <si>
    <t>1.20.GO.2.10020138.2</t>
  </si>
  <si>
    <t>McCrea, Kevin F</t>
  </si>
  <si>
    <t>Strasel, Adam W</t>
  </si>
  <si>
    <t>Krivan, Richard A</t>
  </si>
  <si>
    <t>Madsen, Jason R</t>
  </si>
  <si>
    <t>Nipper, Charles W</t>
  </si>
  <si>
    <t>Davis, Adam T</t>
  </si>
  <si>
    <t>Mims, James R</t>
  </si>
  <si>
    <t>Bynum, Nathan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</si>
</sst>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339933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3399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43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" fillId="0" borderId="0" xfId="0" applyFont="1" applyAlignment="1">
      <alignment horizontal="center"/>
    </xf>
    <xf numFmtId="0" fontId="0" fillId="0" borderId="0" xfId="0" pivotButton="1"/>
    <xf numFmtId="43" fontId="0" fillId="0" borderId="0" xfId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5"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oganteaume\Desktop\07%20-%20%231%20IR&amp;D%20YTD%20%2008-08-16%20%20A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_Proj_Sum2R&amp;D"/>
      <sheetName val="Sheet1"/>
      <sheetName val="IR&amp;D Data Shuffle"/>
      <sheetName val="Meteor &amp; Inv"/>
      <sheetName val="PATENTS"/>
      <sheetName val="Pivot - PATENTS"/>
      <sheetName val="z-PROJECT TABLE"/>
      <sheetName val="Accounts"/>
      <sheetName val="Pivot - ALL"/>
      <sheetName val="Pivot - ART"/>
      <sheetName val="Pivot - NonART"/>
      <sheetName val="EOC - ART"/>
      <sheetName val="EOC - NonART"/>
      <sheetName val="Proj# - ART"/>
      <sheetName val="PROJ# - NonART"/>
      <sheetName val="Pivot - Meteor &amp; Invest"/>
      <sheetName val="BLANK"/>
      <sheetName val="PROJECT NAME LIST"/>
      <sheetName val="APR Research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C1" t="str">
            <v>R001.2013.000B.403568</v>
          </cell>
          <cell r="D1" t="str">
            <v>AMNC</v>
          </cell>
          <cell r="E1" t="str">
            <v>IR&amp;D uPDAS-XGS</v>
          </cell>
          <cell r="F1" t="str">
            <v>403568 - IR&amp;D uPDAS-XGS</v>
          </cell>
        </row>
        <row r="2">
          <cell r="C2" t="str">
            <v>R001.2013.000B.403569</v>
          </cell>
          <cell r="D2" t="str">
            <v>AMNC</v>
          </cell>
          <cell r="E2" t="str">
            <v>IR&amp;D iTAAS</v>
          </cell>
          <cell r="F2" t="str">
            <v>403569 - IR&amp;D iTAAS</v>
          </cell>
        </row>
        <row r="3">
          <cell r="C3" t="str">
            <v>R001.2013.000B.403570</v>
          </cell>
          <cell r="D3" t="str">
            <v>AMNC</v>
          </cell>
          <cell r="E3" t="str">
            <v>IR&amp;D WiSAT</v>
          </cell>
          <cell r="F3" t="str">
            <v>403570 - IR&amp;D WiSAT</v>
          </cell>
        </row>
        <row r="4">
          <cell r="C4" t="str">
            <v>R001.2013.000B.403571</v>
          </cell>
          <cell r="D4" t="str">
            <v>AMNC</v>
          </cell>
          <cell r="E4" t="str">
            <v>IR&amp;D STARS</v>
          </cell>
          <cell r="F4" t="str">
            <v>403571 - IR&amp;D STARS</v>
          </cell>
        </row>
        <row r="5">
          <cell r="C5" t="str">
            <v>R001.2015.000B.404782</v>
          </cell>
          <cell r="D5" t="str">
            <v>AMNC</v>
          </cell>
          <cell r="E5" t="str">
            <v>IR&amp;D YellowRabbit</v>
          </cell>
          <cell r="F5" t="str">
            <v>404782 - IR&amp;D YellowRabbit</v>
          </cell>
        </row>
        <row r="6">
          <cell r="C6" t="str">
            <v>R300.0001.0001.603705</v>
          </cell>
          <cell r="D6" t="str">
            <v>Axios</v>
          </cell>
          <cell r="E6" t="str">
            <v>AXIOS IRADASSETS CLOUD</v>
          </cell>
          <cell r="F6" t="str">
            <v>603705 - AXIOS IRADASSETS CLOUD</v>
          </cell>
        </row>
        <row r="7">
          <cell r="C7" t="str">
            <v>R300.0001.0001.603706</v>
          </cell>
          <cell r="D7" t="str">
            <v>Axios</v>
          </cell>
          <cell r="E7" t="str">
            <v>AXIOS ARADASSETS SIGNALS</v>
          </cell>
          <cell r="F7" t="str">
            <v>603706 - AXIOS ARADASSETS SIGNALS</v>
          </cell>
        </row>
        <row r="8">
          <cell r="C8" t="str">
            <v>R300.0001.0001.603707</v>
          </cell>
          <cell r="D8" t="str">
            <v>Axios</v>
          </cell>
          <cell r="E8" t="str">
            <v>AXIOX IRADASSETS THINCLIE</v>
          </cell>
          <cell r="F8" t="str">
            <v>603707 - AXIOX IRADASSETS THINCLIE</v>
          </cell>
        </row>
        <row r="9">
          <cell r="C9" t="str">
            <v>R300.0002.0001.603708</v>
          </cell>
          <cell r="D9" t="str">
            <v>Axios</v>
          </cell>
          <cell r="E9" t="str">
            <v>AXIOS ATTACK CYBER</v>
          </cell>
          <cell r="F9" t="str">
            <v>603708 - AXIOS ATTACK CYBER</v>
          </cell>
        </row>
        <row r="10">
          <cell r="C10" t="str">
            <v>R300.0002.0001.603709</v>
          </cell>
          <cell r="D10" t="str">
            <v>Axios</v>
          </cell>
          <cell r="E10" t="str">
            <v>AXIOS ATTACK MISSION</v>
          </cell>
          <cell r="F10" t="str">
            <v>603709 - AXIOS ATTACK MISSION</v>
          </cell>
        </row>
        <row r="11">
          <cell r="C11" t="str">
            <v>R005.2014.COL1.ZR6669</v>
          </cell>
          <cell r="D11" t="str">
            <v>CD</v>
          </cell>
          <cell r="E11" t="str">
            <v>2014 IR&amp;D Waves Program</v>
          </cell>
          <cell r="F11" t="str">
            <v>ZR6669 - 2014 IR&amp;D Waves Program</v>
          </cell>
        </row>
        <row r="12">
          <cell r="C12" t="str">
            <v>R005.2014.COL1.ZR6671</v>
          </cell>
          <cell r="D12" t="str">
            <v>CD</v>
          </cell>
          <cell r="E12" t="str">
            <v>2014 IR&amp;D Cyber Devices</v>
          </cell>
          <cell r="F12" t="str">
            <v>ZR6671 - 2014 IR&amp;D Cyber Devices</v>
          </cell>
        </row>
        <row r="13">
          <cell r="C13" t="str">
            <v>R005.2015.CD00.ZR6796</v>
          </cell>
          <cell r="D13" t="str">
            <v>CD</v>
          </cell>
          <cell r="E13" t="str">
            <v>IR&amp;D Cyber Devices Techno</v>
          </cell>
          <cell r="F13" t="str">
            <v>ZR6796 - IR&amp;D Cyber Devices Techno</v>
          </cell>
        </row>
        <row r="14">
          <cell r="C14" t="str">
            <v>R005.2015.CD00.ZR6797</v>
          </cell>
          <cell r="D14" t="str">
            <v>CD</v>
          </cell>
          <cell r="E14" t="str">
            <v>IR&amp;D CD Programmable Mode</v>
          </cell>
          <cell r="F14" t="str">
            <v>ZR6797 - IR&amp;D CD Programmable Mode</v>
          </cell>
        </row>
        <row r="15">
          <cell r="C15" t="str">
            <v>R005.2015.CD00.ZR6798</v>
          </cell>
          <cell r="D15" t="str">
            <v>CD</v>
          </cell>
          <cell r="E15" t="str">
            <v>IR&amp;D CD Black Widow</v>
          </cell>
          <cell r="F15" t="str">
            <v>ZR6798 - IR&amp;D CD Black Widow</v>
          </cell>
        </row>
        <row r="16">
          <cell r="C16" t="str">
            <v>R005.2015.CD00.ZR6799</v>
          </cell>
          <cell r="D16" t="str">
            <v>CD</v>
          </cell>
          <cell r="E16" t="str">
            <v>IR&amp;D CD RF Sensors</v>
          </cell>
          <cell r="F16" t="str">
            <v>ZR6799 - IR&amp;D CD RF Sensors</v>
          </cell>
        </row>
        <row r="17">
          <cell r="C17" t="str">
            <v>R005.2015.CD00.ZR6800</v>
          </cell>
          <cell r="D17" t="str">
            <v>CD</v>
          </cell>
          <cell r="E17" t="str">
            <v>IR&amp;D CD Waves Technology</v>
          </cell>
          <cell r="F17" t="str">
            <v>ZR6800 - IR&amp;D CD Waves Technology</v>
          </cell>
        </row>
        <row r="18">
          <cell r="C18" t="str">
            <v>R005.2015.CD00.ZR6829</v>
          </cell>
          <cell r="D18" t="str">
            <v>CD</v>
          </cell>
          <cell r="E18" t="str">
            <v>2015 IR&amp;D CD IP Research</v>
          </cell>
          <cell r="F18" t="str">
            <v>ZR6829 - 2015 IR&amp;D CD IP Research</v>
          </cell>
        </row>
        <row r="19">
          <cell r="C19" t="str">
            <v>R005.2015.CD00.ZR6837</v>
          </cell>
          <cell r="D19" t="str">
            <v>CD</v>
          </cell>
          <cell r="E19" t="str">
            <v>2015-16 IR&amp;D PUMA Expans</v>
          </cell>
          <cell r="F19" t="str">
            <v>ZR6837 - 2015-16 IR&amp;D PUMA Expans</v>
          </cell>
        </row>
        <row r="20">
          <cell r="C20" t="str">
            <v>R005.2016.CD00.ZR6847</v>
          </cell>
          <cell r="D20" t="str">
            <v>CD</v>
          </cell>
          <cell r="E20" t="str">
            <v>2016 IR&amp;D CD PHY</v>
          </cell>
          <cell r="F20" t="str">
            <v>ZR6847 - 2016 IR&amp;D CD PHY</v>
          </cell>
        </row>
        <row r="21">
          <cell r="C21" t="str">
            <v>R005.2016.CD00.ZR6848</v>
          </cell>
          <cell r="D21" t="str">
            <v>CD</v>
          </cell>
          <cell r="E21" t="str">
            <v>2016 IR&amp;D CD Platform</v>
          </cell>
          <cell r="F21" t="str">
            <v>ZR6848 - 2016 IR&amp;D CD Platform</v>
          </cell>
        </row>
        <row r="22">
          <cell r="C22" t="str">
            <v>R005.2016.CD00.ZR6849</v>
          </cell>
          <cell r="D22" t="str">
            <v>CD</v>
          </cell>
          <cell r="E22" t="str">
            <v>2016 IR&amp;D CD Sensor</v>
          </cell>
          <cell r="F22" t="str">
            <v>ZR6849 - 2016 IR&amp;D CD Sensor</v>
          </cell>
        </row>
        <row r="23">
          <cell r="C23" t="str">
            <v>R016.2015.CD00.JR6796</v>
          </cell>
          <cell r="D23" t="str">
            <v>CD</v>
          </cell>
          <cell r="E23" t="str">
            <v>PS-2015 IR&amp;D Cyber Device</v>
          </cell>
          <cell r="F23" t="str">
            <v>JR6796 - PS-2015 IR&amp;D Cyber Device</v>
          </cell>
        </row>
        <row r="24">
          <cell r="C24" t="str">
            <v>R016.2015.CD00.JR6797</v>
          </cell>
          <cell r="D24" t="str">
            <v>CD</v>
          </cell>
          <cell r="E24" t="str">
            <v>PS-2015 IR&amp;D CD Programma</v>
          </cell>
          <cell r="F24" t="str">
            <v>JR6797 - PS-2015 IR&amp;D CD Programma</v>
          </cell>
        </row>
        <row r="25">
          <cell r="C25" t="str">
            <v>R016.2015.CD00.JR6798</v>
          </cell>
          <cell r="D25" t="str">
            <v>CD</v>
          </cell>
          <cell r="E25" t="str">
            <v>PS-2015 IR&amp;D CD Black Wid</v>
          </cell>
          <cell r="F25" t="str">
            <v>JR6798 - PS-2015 IR&amp;D CD Black Wid</v>
          </cell>
        </row>
        <row r="26">
          <cell r="C26" t="str">
            <v>R016.2015.CD00.JR6799</v>
          </cell>
          <cell r="D26" t="str">
            <v>CD</v>
          </cell>
          <cell r="E26" t="str">
            <v>PS-2015 IR&amp;D CD RF Sensor</v>
          </cell>
          <cell r="F26" t="str">
            <v>JR6799 - PS-2015 IR&amp;D CD RF Sensor</v>
          </cell>
        </row>
        <row r="27">
          <cell r="C27" t="str">
            <v>R016.2015.CD00.JR6800</v>
          </cell>
          <cell r="D27" t="str">
            <v>CD</v>
          </cell>
          <cell r="E27" t="str">
            <v>PS-2015 IR&amp;D CD Waves Tec</v>
          </cell>
          <cell r="F27" t="str">
            <v>JR6800 - PS-2015 IR&amp;D CD Waves Tec</v>
          </cell>
        </row>
        <row r="28">
          <cell r="C28" t="str">
            <v>R016.2015.CD00.JR6829</v>
          </cell>
          <cell r="D28" t="str">
            <v>CD</v>
          </cell>
          <cell r="E28" t="str">
            <v>PS-2015 IR&amp;D CD IP Resear</v>
          </cell>
          <cell r="F28" t="str">
            <v>JR6829 - PS-2015 IR&amp;D CD IP Resear</v>
          </cell>
        </row>
        <row r="29">
          <cell r="C29" t="str">
            <v>R016.2015.CD00.JR6837</v>
          </cell>
          <cell r="D29" t="str">
            <v>CD</v>
          </cell>
          <cell r="E29" t="str">
            <v>PS-2015-2016 CD PUMA Expa</v>
          </cell>
          <cell r="F29" t="str">
            <v>JR6837 - PS-2015-2016 CD PUMA Expa</v>
          </cell>
        </row>
        <row r="30">
          <cell r="C30" t="str">
            <v>R001.0011.0001.384186</v>
          </cell>
          <cell r="D30" t="str">
            <v>CTO</v>
          </cell>
          <cell r="E30" t="e">
            <v>#N/A</v>
          </cell>
          <cell r="F30" t="e">
            <v>#N/A</v>
          </cell>
        </row>
        <row r="31">
          <cell r="C31" t="str">
            <v>R001.2011.000C.403136</v>
          </cell>
          <cell r="D31" t="str">
            <v>CTO</v>
          </cell>
          <cell r="E31" t="str">
            <v>IR&amp;D Super Chip</v>
          </cell>
          <cell r="F31" t="str">
            <v>403136 - IR&amp;D Super Chip</v>
          </cell>
        </row>
        <row r="32">
          <cell r="C32" t="str">
            <v>R001.2011.000C.403137</v>
          </cell>
          <cell r="D32" t="str">
            <v>CTO</v>
          </cell>
          <cell r="E32" t="str">
            <v>IR&amp;D HS-RTX</v>
          </cell>
          <cell r="F32" t="str">
            <v>403137 - IR&amp;D HS-RTX</v>
          </cell>
        </row>
        <row r="33">
          <cell r="C33" t="str">
            <v>R001.2011.000C.403159</v>
          </cell>
          <cell r="D33" t="str">
            <v>CTO</v>
          </cell>
          <cell r="E33" t="str">
            <v>IR&amp;D Cloud Computing</v>
          </cell>
          <cell r="F33" t="str">
            <v>403159 - IR&amp;D Cloud Computing</v>
          </cell>
        </row>
        <row r="34">
          <cell r="C34" t="str">
            <v>R001.2011.000C.403197</v>
          </cell>
          <cell r="D34" t="str">
            <v>CTO</v>
          </cell>
          <cell r="E34" t="str">
            <v>IR&amp;D Sub-carrier Multiple</v>
          </cell>
          <cell r="F34" t="str">
            <v>403197 - IR&amp;D Sub-carrier Multiple</v>
          </cell>
        </row>
        <row r="35">
          <cell r="C35" t="str">
            <v>R001.2012.000C.403446</v>
          </cell>
          <cell r="D35" t="str">
            <v>CTO</v>
          </cell>
          <cell r="E35" t="str">
            <v>IR&amp;D VSA EBEM Integration</v>
          </cell>
          <cell r="F35" t="str">
            <v>403446 - IR&amp;D VSA EBEM Integration</v>
          </cell>
        </row>
        <row r="36">
          <cell r="C36" t="str">
            <v>R001.2012.000C.403496</v>
          </cell>
          <cell r="D36" t="str">
            <v>CTO</v>
          </cell>
          <cell r="E36" t="str">
            <v>IR&amp;D High Freq Packaging</v>
          </cell>
          <cell r="F36" t="str">
            <v>403496 - IR&amp;D High Freq Packaging</v>
          </cell>
        </row>
        <row r="37">
          <cell r="C37" t="str">
            <v>R001.2012.000C.403527</v>
          </cell>
          <cell r="D37" t="str">
            <v>CTO</v>
          </cell>
          <cell r="E37" t="str">
            <v>IR&amp;D Synthesizer Work</v>
          </cell>
          <cell r="F37" t="str">
            <v>403527 - IR&amp;D Synthesizer Work</v>
          </cell>
        </row>
        <row r="38">
          <cell r="C38" t="str">
            <v>R004.2014.0001.404152</v>
          </cell>
          <cell r="D38" t="str">
            <v>CTO</v>
          </cell>
          <cell r="E38" t="str">
            <v>IR&amp;D unallow invent submi</v>
          </cell>
          <cell r="F38" t="str">
            <v>404152 - IR&amp;D unallow invent submi</v>
          </cell>
        </row>
        <row r="39">
          <cell r="C39" t="str">
            <v>R004.2014.0001.404211</v>
          </cell>
          <cell r="D39" t="str">
            <v>CTO</v>
          </cell>
          <cell r="E39" t="str">
            <v>IR&amp;D Unall Govt InventSub</v>
          </cell>
          <cell r="F39" t="str">
            <v>404211 - IR&amp;D Unall Govt InventSub</v>
          </cell>
        </row>
        <row r="40">
          <cell r="C40" t="str">
            <v>R004.2014.COL1.ZR6681</v>
          </cell>
          <cell r="D40" t="str">
            <v>CTO</v>
          </cell>
          <cell r="E40" t="str">
            <v>2014 IR&amp;D Active SPSV</v>
          </cell>
          <cell r="F40" t="str">
            <v>ZR6681 - 2014 IR&amp;D Active SPSV</v>
          </cell>
        </row>
        <row r="41">
          <cell r="C41" t="str">
            <v>R004.2015.GCS0.ZR6820</v>
          </cell>
          <cell r="D41" t="str">
            <v>CTO</v>
          </cell>
          <cell r="E41" t="str">
            <v>2015-16 Pan_ART Innovatio</v>
          </cell>
          <cell r="F41" t="str">
            <v>ZR6820 - 2015-16 Pan_ART Innovatio</v>
          </cell>
        </row>
        <row r="42">
          <cell r="C42" t="str">
            <v>R004.2015.GCS0.ZR6821</v>
          </cell>
          <cell r="D42" t="str">
            <v>CTO</v>
          </cell>
          <cell r="E42" t="str">
            <v>IoT Study</v>
          </cell>
          <cell r="F42" t="str">
            <v>ZR6821 - IoT Study</v>
          </cell>
        </row>
        <row r="43">
          <cell r="C43" t="str">
            <v>R004.2015.GCS0.ZR6831</v>
          </cell>
          <cell r="D43" t="str">
            <v>CTO</v>
          </cell>
          <cell r="E43" t="str">
            <v>Pan-Art WGSecure Comms</v>
          </cell>
          <cell r="F43" t="str">
            <v>ZR6831 - Pan-Art WGSecure Comms</v>
          </cell>
        </row>
        <row r="44">
          <cell r="C44" t="str">
            <v>R004.2015.GCS0.ZR6832</v>
          </cell>
          <cell r="D44" t="str">
            <v>CTO</v>
          </cell>
          <cell r="E44" t="str">
            <v>Pan-Art WGS LGS Ventures</v>
          </cell>
          <cell r="F44" t="str">
            <v>ZR6832 - Pan-Art WGS LGS Ventures</v>
          </cell>
        </row>
        <row r="45">
          <cell r="C45" t="str">
            <v>R004.2015.GCS0.ZR6842</v>
          </cell>
          <cell r="D45" t="str">
            <v>CTO</v>
          </cell>
          <cell r="E45" t="str">
            <v>Axios Jump Start IR&amp;D</v>
          </cell>
          <cell r="F45" t="str">
            <v>ZR6842 - Axios Jump Start IR&amp;D</v>
          </cell>
        </row>
        <row r="46">
          <cell r="C46" t="str">
            <v>R004.2016.GCS0.ZR6855</v>
          </cell>
          <cell r="D46" t="str">
            <v>CTO</v>
          </cell>
          <cell r="E46" t="str">
            <v>Pan-Art Telematics Techno</v>
          </cell>
          <cell r="F46" t="str">
            <v>ZR6855 - Pan-Art Telematics Techno</v>
          </cell>
        </row>
        <row r="47">
          <cell r="C47" t="str">
            <v>R005.2014.COL1.ZR6666</v>
          </cell>
          <cell r="D47" t="str">
            <v>CTO</v>
          </cell>
          <cell r="E47" t="str">
            <v>2014 IR&amp;D GMTS</v>
          </cell>
          <cell r="F47" t="str">
            <v>ZR6666 - 2014 IR&amp;D GMTS</v>
          </cell>
        </row>
        <row r="48">
          <cell r="C48" t="str">
            <v>R005.2014.COL1.ZR6676</v>
          </cell>
          <cell r="D48" t="str">
            <v>CTO</v>
          </cell>
          <cell r="E48" t="str">
            <v>2014 IR&amp;D patents Develop</v>
          </cell>
          <cell r="F48" t="str">
            <v>ZR6676 - 2014 IR&amp;D patents Develop</v>
          </cell>
        </row>
        <row r="49">
          <cell r="C49" t="str">
            <v>R005.2015.WV00.ZR6838</v>
          </cell>
          <cell r="D49" t="str">
            <v>CTO</v>
          </cell>
          <cell r="E49" t="str">
            <v>2015 IR&amp;D University Fund</v>
          </cell>
          <cell r="F49" t="str">
            <v>ZR6838 - 2015 IR&amp;D University Fund</v>
          </cell>
        </row>
        <row r="50">
          <cell r="C50" t="str">
            <v>R016.2015.GCS0.JR6820</v>
          </cell>
          <cell r="D50" t="str">
            <v>CTO</v>
          </cell>
          <cell r="E50" t="str">
            <v>PS-15-16 Pan-Art Innovati</v>
          </cell>
          <cell r="F50" t="str">
            <v>JR6820 - PS-15-16 Pan-Art Innovati</v>
          </cell>
        </row>
        <row r="51">
          <cell r="C51" t="str">
            <v>R016.2015.GCS0.JR6821</v>
          </cell>
          <cell r="D51" t="str">
            <v>CTO</v>
          </cell>
          <cell r="E51" t="str">
            <v>PS-IoT Study</v>
          </cell>
          <cell r="F51" t="str">
            <v>JR6821 - PS-IoT Study</v>
          </cell>
        </row>
        <row r="52">
          <cell r="C52" t="str">
            <v>R016.2015.GCS0.JR6831</v>
          </cell>
          <cell r="D52" t="str">
            <v>CTO</v>
          </cell>
          <cell r="E52" t="str">
            <v>PS Pan-Art WGSecure Comms</v>
          </cell>
          <cell r="F52" t="str">
            <v>JR6831 - PS Pan-Art WGSecure Comms</v>
          </cell>
        </row>
        <row r="53">
          <cell r="C53" t="str">
            <v>R016.2016.GCS0.JR6855</v>
          </cell>
          <cell r="D53" t="str">
            <v>CTO</v>
          </cell>
          <cell r="E53" t="str">
            <v>PS-Pan-Art Telematics Tec</v>
          </cell>
          <cell r="F53" t="str">
            <v>JR6855 - PS-Pan-Art Telematics Tec</v>
          </cell>
        </row>
        <row r="54">
          <cell r="C54" t="str">
            <v>Project</v>
          </cell>
          <cell r="D54" t="str">
            <v>Group</v>
          </cell>
          <cell r="E54" t="str">
            <v>Proj Name</v>
          </cell>
          <cell r="F54" t="str">
            <v>Project Name</v>
          </cell>
          <cell r="G54" t="str">
            <v>SubGroup</v>
          </cell>
        </row>
        <row r="55">
          <cell r="C55" t="str">
            <v>R001.2012.000I.403288</v>
          </cell>
          <cell r="D55" t="str">
            <v>ICRD</v>
          </cell>
          <cell r="E55" t="str">
            <v>IR&amp;D Cyber Technologies</v>
          </cell>
          <cell r="F55" t="str">
            <v>403288 - IR&amp;D Cyber Technologies</v>
          </cell>
        </row>
        <row r="56">
          <cell r="C56" t="str">
            <v>R001.2012.000I.403289</v>
          </cell>
          <cell r="D56" t="str">
            <v>ICRD</v>
          </cell>
          <cell r="E56" t="str">
            <v>IR&amp;D Next Gen Networks</v>
          </cell>
          <cell r="F56" t="str">
            <v>403289 - IR&amp;D Next Gen Networks</v>
          </cell>
        </row>
        <row r="57">
          <cell r="C57" t="str">
            <v>R001.2012.000I.403290</v>
          </cell>
          <cell r="D57" t="str">
            <v>ICRD</v>
          </cell>
          <cell r="E57" t="str">
            <v>IR&amp;D Ntwk Reconn Platform</v>
          </cell>
          <cell r="F57" t="str">
            <v>403290 - IR&amp;D Ntwk Reconn Platform</v>
          </cell>
        </row>
        <row r="58">
          <cell r="C58" t="str">
            <v>R001.2012.000I.403291</v>
          </cell>
          <cell r="D58" t="str">
            <v>ICRD</v>
          </cell>
          <cell r="E58" t="str">
            <v>IR&amp;D Sftwr Analysis Techn</v>
          </cell>
          <cell r="F58" t="str">
            <v>403291 - IR&amp;D Sftwr Analysis Techn</v>
          </cell>
        </row>
        <row r="59">
          <cell r="C59" t="str">
            <v>R001.2012.000I.403434</v>
          </cell>
          <cell r="D59" t="str">
            <v>ICRD</v>
          </cell>
          <cell r="E59" t="str">
            <v>IR&amp;D FABd</v>
          </cell>
          <cell r="F59" t="str">
            <v>403434 - IR&amp;D FABd</v>
          </cell>
        </row>
        <row r="60">
          <cell r="C60" t="str">
            <v>R001.2012.000I.403517</v>
          </cell>
          <cell r="D60" t="str">
            <v>ICRD</v>
          </cell>
          <cell r="E60" t="str">
            <v>IR&amp;D Content Centric NAA</v>
          </cell>
          <cell r="F60" t="str">
            <v>403517 - IR&amp;D Content Centric NAA</v>
          </cell>
        </row>
        <row r="61">
          <cell r="C61" t="str">
            <v>R001.2014.000I.403895</v>
          </cell>
          <cell r="D61" t="str">
            <v>ICRD</v>
          </cell>
          <cell r="E61" t="str">
            <v>IR&amp;D ICRD Research</v>
          </cell>
          <cell r="F61" t="str">
            <v>403895 - IR&amp;D ICRD Research</v>
          </cell>
        </row>
        <row r="62">
          <cell r="C62" t="str">
            <v>R001.2015.000B.404421</v>
          </cell>
          <cell r="D62" t="str">
            <v xml:space="preserve">M&amp;S </v>
          </cell>
          <cell r="E62" t="str">
            <v>Rec SpecOpsSys Devel</v>
          </cell>
          <cell r="F62" t="str">
            <v>404421 - Rec SpecOpsSys Devel</v>
          </cell>
        </row>
        <row r="63">
          <cell r="C63" t="str">
            <v>R001.2015.000B.404422</v>
          </cell>
          <cell r="D63" t="str">
            <v xml:space="preserve">M&amp;S </v>
          </cell>
          <cell r="E63" t="str">
            <v>Rec SpecOpsSys Engin</v>
          </cell>
          <cell r="F63" t="str">
            <v>404422 - Rec SpecOpsSys Engin</v>
          </cell>
        </row>
        <row r="64">
          <cell r="C64" t="str">
            <v>R001.2015.000B.404423</v>
          </cell>
          <cell r="D64" t="str">
            <v xml:space="preserve">M&amp;S </v>
          </cell>
          <cell r="E64" t="str">
            <v>IR&amp;D Rec SpecOpsTech S&amp;M</v>
          </cell>
          <cell r="F64" t="str">
            <v>404423 - IR&amp;D Rec SpecOpsTech S&amp;M</v>
          </cell>
        </row>
        <row r="65">
          <cell r="C65" t="str">
            <v>R001.2015.000B.404424</v>
          </cell>
          <cell r="D65" t="str">
            <v xml:space="preserve">M&amp;S </v>
          </cell>
          <cell r="E65" t="str">
            <v>IR&amp;D UR SpecOpsTech S&amp;M</v>
          </cell>
          <cell r="F65" t="str">
            <v>404424 - IR&amp;D UR SpecOpsTech S&amp;M</v>
          </cell>
        </row>
        <row r="66">
          <cell r="C66" t="str">
            <v>R005.2014.COL1.ZR6683</v>
          </cell>
          <cell r="D66" t="str">
            <v xml:space="preserve">METEOR </v>
          </cell>
          <cell r="E66" t="str">
            <v>2014  Meteor</v>
          </cell>
          <cell r="F66" t="str">
            <v>ZR6683 - 2014  Meteor</v>
          </cell>
          <cell r="G66" t="str">
            <v>Meteor</v>
          </cell>
        </row>
        <row r="67">
          <cell r="C67" t="str">
            <v>R005.2015.WV00.ZR6813</v>
          </cell>
          <cell r="D67" t="str">
            <v xml:space="preserve">METEOR </v>
          </cell>
          <cell r="E67" t="str">
            <v>WV Meteor Ph1 Dev</v>
          </cell>
          <cell r="F67" t="str">
            <v>ZR6813 - WV Meteor Ph1 Dev</v>
          </cell>
          <cell r="G67" t="str">
            <v>Meteor</v>
          </cell>
        </row>
        <row r="68">
          <cell r="C68" t="str">
            <v>R005.2015.WV00.ZR6815</v>
          </cell>
          <cell r="D68" t="str">
            <v xml:space="preserve">METEOR </v>
          </cell>
          <cell r="E68" t="str">
            <v>2015 Meteor Ph2</v>
          </cell>
          <cell r="F68" t="str">
            <v>ZR6815 - 2015 Meteor Ph2</v>
          </cell>
          <cell r="G68" t="str">
            <v>Meteor</v>
          </cell>
        </row>
        <row r="69">
          <cell r="C69" t="str">
            <v>R005.2015.WV00.ZR6816</v>
          </cell>
          <cell r="D69" t="str">
            <v xml:space="preserve">METEOR </v>
          </cell>
          <cell r="E69" t="str">
            <v>WV Meteor WJ Planning</v>
          </cell>
          <cell r="F69" t="str">
            <v>ZR6816 - WV Meteor WJ Planning</v>
          </cell>
          <cell r="G69" t="str">
            <v>Meteor</v>
          </cell>
        </row>
        <row r="70">
          <cell r="C70" t="str">
            <v>R005.2015.WV00.ZR6817</v>
          </cell>
          <cell r="D70" t="str">
            <v xml:space="preserve">METEOR </v>
          </cell>
          <cell r="E70" t="str">
            <v>WV Meteor Ph2 Product GUI</v>
          </cell>
          <cell r="F70" t="str">
            <v>ZR6817 - WV Meteor Ph2 Product GUI</v>
          </cell>
          <cell r="G70" t="str">
            <v>Meteor</v>
          </cell>
        </row>
        <row r="71">
          <cell r="C71" t="str">
            <v>R005.2015.WV00.ZR6818</v>
          </cell>
          <cell r="D71" t="str">
            <v xml:space="preserve">METEOR </v>
          </cell>
          <cell r="E71" t="str">
            <v>WV Meteor Ph2 SNARE Dev</v>
          </cell>
          <cell r="F71" t="str">
            <v>ZR6818 - WV Meteor Ph2 SNARE Dev</v>
          </cell>
          <cell r="G71" t="str">
            <v>Meteor</v>
          </cell>
        </row>
        <row r="72">
          <cell r="C72" t="str">
            <v>R005.2015.WV00.ZR6824</v>
          </cell>
          <cell r="D72" t="str">
            <v xml:space="preserve">METEOR </v>
          </cell>
          <cell r="E72" t="str">
            <v>WV Meteor UI Non-Recovera</v>
          </cell>
          <cell r="F72" t="str">
            <v>ZR6824 - WV Meteor UI Non-Recovera</v>
          </cell>
          <cell r="G72" t="str">
            <v>Meteor</v>
          </cell>
        </row>
        <row r="73">
          <cell r="C73" t="str">
            <v>R005.2015.WV00.ZR6826</v>
          </cell>
          <cell r="D73" t="str">
            <v xml:space="preserve">METEOR </v>
          </cell>
          <cell r="E73" t="str">
            <v>WV Meteor MRs Nonrecovera</v>
          </cell>
          <cell r="F73" t="str">
            <v>ZR6826 - WV Meteor MRs Nonrecovera</v>
          </cell>
          <cell r="G73" t="str">
            <v>Meteor-Inv</v>
          </cell>
        </row>
        <row r="74">
          <cell r="C74" t="str">
            <v>R005.2015.WV00.ZR6835</v>
          </cell>
          <cell r="D74" t="str">
            <v xml:space="preserve">METEOR </v>
          </cell>
          <cell r="E74" t="str">
            <v>WV Meteor XABC Product</v>
          </cell>
          <cell r="F74" t="str">
            <v>ZR6835 - WV Meteor XABC Product</v>
          </cell>
          <cell r="G74" t="str">
            <v>Meteor</v>
          </cell>
        </row>
        <row r="75">
          <cell r="C75" t="str">
            <v>R005.MT09.WV00.ZR6852</v>
          </cell>
          <cell r="D75" t="str">
            <v xml:space="preserve">METEOR </v>
          </cell>
          <cell r="E75" t="str">
            <v>MTR IR&amp;D 2.1 Planning</v>
          </cell>
          <cell r="F75" t="str">
            <v>ZR6852 - MTR IR&amp;D 2.1 Planning</v>
          </cell>
          <cell r="G75" t="str">
            <v>Meteor</v>
          </cell>
        </row>
        <row r="76">
          <cell r="C76" t="str">
            <v>R005.MT09.WV00.ZR6853</v>
          </cell>
          <cell r="D76" t="str">
            <v xml:space="preserve">METEOR </v>
          </cell>
          <cell r="E76" t="str">
            <v>MTR IR&amp;D 2.1</v>
          </cell>
          <cell r="F76" t="str">
            <v>ZR6853 - MTR IR&amp;D 2.1</v>
          </cell>
          <cell r="G76" t="str">
            <v>Meteor</v>
          </cell>
        </row>
        <row r="77">
          <cell r="C77" t="str">
            <v>R016.2015.WV00.JR6813</v>
          </cell>
          <cell r="D77" t="str">
            <v xml:space="preserve">METEOR </v>
          </cell>
          <cell r="E77" t="str">
            <v>PS-2015 WV Meteor Ph</v>
          </cell>
          <cell r="F77" t="str">
            <v>JR6813 - PS-2015 WV Meteor Ph</v>
          </cell>
          <cell r="G77" t="str">
            <v>Meteor</v>
          </cell>
        </row>
        <row r="78">
          <cell r="C78" t="str">
            <v>R016.2015.WV00.JR6815</v>
          </cell>
          <cell r="D78" t="str">
            <v xml:space="preserve">METEOR </v>
          </cell>
          <cell r="E78" t="str">
            <v>PS-WV Meteor Ph2</v>
          </cell>
          <cell r="F78" t="str">
            <v>JR6815 - PS-WV Meteor Ph2</v>
          </cell>
          <cell r="G78" t="str">
            <v>Meteor</v>
          </cell>
        </row>
        <row r="79">
          <cell r="C79" t="str">
            <v>R016.2015.WV00.JR6818</v>
          </cell>
          <cell r="D79" t="str">
            <v xml:space="preserve">METEOR </v>
          </cell>
          <cell r="E79" t="str">
            <v>PS-WV Meteor Ph2 SANRE De</v>
          </cell>
          <cell r="F79" t="str">
            <v>JR6818 - PS-WV Meteor Ph2 SANRE De</v>
          </cell>
          <cell r="G79" t="str">
            <v>Meteor</v>
          </cell>
        </row>
        <row r="80">
          <cell r="C80" t="str">
            <v>R016.2015.WV00.JR6824</v>
          </cell>
          <cell r="D80" t="str">
            <v xml:space="preserve">METEOR </v>
          </cell>
          <cell r="E80" t="str">
            <v>PS-WV Meteor UI Non-Recov</v>
          </cell>
          <cell r="F80" t="str">
            <v>JR6824 - PS-WV Meteor UI Non-Recov</v>
          </cell>
          <cell r="G80" t="str">
            <v>Meteor</v>
          </cell>
        </row>
        <row r="81">
          <cell r="C81" t="str">
            <v>R016.2015.WV00.JR6835</v>
          </cell>
          <cell r="D81" t="str">
            <v xml:space="preserve">METEOR </v>
          </cell>
          <cell r="E81" t="str">
            <v>PS-WV Meteor XABC Product</v>
          </cell>
          <cell r="F81" t="str">
            <v>JR6835 - PS-WV Meteor XABC Product</v>
          </cell>
          <cell r="G81" t="str">
            <v>Meteor</v>
          </cell>
        </row>
        <row r="82">
          <cell r="C82" t="str">
            <v>I023.WV01.XABC.ZI6182</v>
          </cell>
          <cell r="D82" t="str">
            <v>Meteor - INV</v>
          </cell>
          <cell r="E82" t="str">
            <v>C-IVST - MTR 2.1</v>
          </cell>
          <cell r="F82" t="str">
            <v>ZI6182 - C-IVST - MTR 2.1</v>
          </cell>
          <cell r="G82" t="str">
            <v>Meteor-Inv</v>
          </cell>
        </row>
        <row r="83">
          <cell r="C83" t="str">
            <v>I023.WV01.XABC.ZI6187</v>
          </cell>
          <cell r="D83" t="str">
            <v>Meteor - INV</v>
          </cell>
          <cell r="E83" t="str">
            <v>C-IVST - MTR 2.0</v>
          </cell>
          <cell r="F83" t="str">
            <v>ZI6187 - C-IVST - MTR 2.0</v>
          </cell>
        </row>
        <row r="84">
          <cell r="C84" t="str">
            <v>I023.WV03.PRSM.ZI6183</v>
          </cell>
          <cell r="D84" t="str">
            <v>Meteor - INV</v>
          </cell>
          <cell r="E84" t="str">
            <v>C-IVST - PRSM R2.0</v>
          </cell>
          <cell r="F84" t="str">
            <v>ZI6183 - C-IVST - PRSM R2.0</v>
          </cell>
          <cell r="G84" t="str">
            <v>Meteor-Inv</v>
          </cell>
        </row>
        <row r="85">
          <cell r="C85" t="str">
            <v>I023.WV03.PYTN.ZI6184</v>
          </cell>
          <cell r="D85" t="str">
            <v>Meteor - INV</v>
          </cell>
          <cell r="E85" t="str">
            <v>C-IVST - PYTN R3.0</v>
          </cell>
          <cell r="F85" t="str">
            <v>ZI6184 - C-IVST - PYTN R3.0</v>
          </cell>
          <cell r="G85" t="str">
            <v>Meteor-Inv</v>
          </cell>
        </row>
        <row r="86">
          <cell r="C86" t="str">
            <v>I023.WV03.PYTN.ZI6185</v>
          </cell>
          <cell r="D86" t="str">
            <v>Meteor - INV</v>
          </cell>
          <cell r="E86" t="str">
            <v>C-IVST - PYTN R3.1</v>
          </cell>
          <cell r="F86" t="str">
            <v>ZI6185 - C-IVST - PYTN R3.1</v>
          </cell>
          <cell r="G86" t="str">
            <v>Meteor-Inv</v>
          </cell>
        </row>
        <row r="87">
          <cell r="C87" t="str">
            <v>I023.WV03.ZPHR.ZI6186</v>
          </cell>
          <cell r="D87" t="str">
            <v>Meteor - INV</v>
          </cell>
          <cell r="E87" t="str">
            <v>C-IVST - ZPHR R2.1</v>
          </cell>
          <cell r="F87" t="str">
            <v>ZI6186 - C-IVST - ZPHR R2.1</v>
          </cell>
          <cell r="G87" t="str">
            <v>Meteor-Inv</v>
          </cell>
        </row>
        <row r="88">
          <cell r="C88" t="str">
            <v>R023.WV01.XABC.ZR6864</v>
          </cell>
          <cell r="D88" t="str">
            <v>Meteor - INV</v>
          </cell>
          <cell r="E88" t="str">
            <v>MTR IR&amp;D 2.1</v>
          </cell>
          <cell r="F88" t="str">
            <v>ZR6864 - MTR IR&amp;D 2.1</v>
          </cell>
          <cell r="G88" t="str">
            <v>WV</v>
          </cell>
        </row>
        <row r="89">
          <cell r="C89" t="str">
            <v>R505.0000.0001.603713</v>
          </cell>
          <cell r="D89" t="str">
            <v>NIS</v>
          </cell>
          <cell r="E89" t="str">
            <v>NEXT GEN UNIFIED COMMS</v>
          </cell>
          <cell r="F89" t="str">
            <v>603713 - NEXT GEN UNIFIED COMMS</v>
          </cell>
        </row>
        <row r="90">
          <cell r="C90" t="str">
            <v>R001.2014.000A.403969</v>
          </cell>
          <cell r="D90" t="str">
            <v>PAD</v>
          </cell>
          <cell r="E90" t="str">
            <v>IR&amp;D Tadeo 2</v>
          </cell>
          <cell r="F90" t="str">
            <v>403969 - IR&amp;D Tadeo 2</v>
          </cell>
        </row>
        <row r="91">
          <cell r="C91" t="str">
            <v>R001.2014.000A.404131</v>
          </cell>
          <cell r="D91" t="str">
            <v>PAD</v>
          </cell>
          <cell r="E91" t="str">
            <v>IR&amp;D Boulder</v>
          </cell>
          <cell r="F91" t="str">
            <v>404131 - IR&amp;D Boulder</v>
          </cell>
        </row>
        <row r="92">
          <cell r="C92" t="str">
            <v>R001.2014.000A.404151</v>
          </cell>
          <cell r="D92" t="str">
            <v>PAD</v>
          </cell>
          <cell r="E92" t="str">
            <v>IR&amp;D APC</v>
          </cell>
          <cell r="F92" t="str">
            <v>404151 - IR&amp;D APC</v>
          </cell>
        </row>
        <row r="93">
          <cell r="C93" t="str">
            <v>R001.2014.000A.404185</v>
          </cell>
          <cell r="D93" t="str">
            <v>PAD</v>
          </cell>
          <cell r="E93" t="str">
            <v>IR&amp;D TGIF</v>
          </cell>
          <cell r="F93" t="str">
            <v>404185 - IR&amp;D TGIF</v>
          </cell>
        </row>
        <row r="94">
          <cell r="C94" t="str">
            <v>R001.2014.000A.404220</v>
          </cell>
          <cell r="D94" t="str">
            <v>PAD</v>
          </cell>
          <cell r="E94" t="str">
            <v>IR&amp;D Planar Amplifier</v>
          </cell>
          <cell r="F94" t="str">
            <v>404220 - IR&amp;D Planar Amplifier</v>
          </cell>
        </row>
        <row r="95">
          <cell r="C95" t="str">
            <v>R001.2015.000A.404571</v>
          </cell>
          <cell r="D95" t="str">
            <v>PAD</v>
          </cell>
          <cell r="E95" t="str">
            <v>IR&amp;D Shaped Composite LMC</v>
          </cell>
          <cell r="F95" t="str">
            <v>404571 - IR&amp;D Shaped Composite LMC</v>
          </cell>
        </row>
        <row r="96">
          <cell r="C96" t="str">
            <v>R001.2016.000A.404656</v>
          </cell>
          <cell r="D96" t="str">
            <v>PAD</v>
          </cell>
          <cell r="E96" t="str">
            <v>IR&amp;D Fast Raman</v>
          </cell>
          <cell r="F96" t="str">
            <v>404656 - IR&amp;D Fast Raman</v>
          </cell>
        </row>
        <row r="97">
          <cell r="C97" t="str">
            <v>R001.2016.000A.404657</v>
          </cell>
          <cell r="D97" t="str">
            <v>PAD</v>
          </cell>
          <cell r="E97" t="str">
            <v>IR&amp;D Micro-Optic Amp</v>
          </cell>
          <cell r="F97" t="str">
            <v>404657 - IR&amp;D Micro-Optic Amp</v>
          </cell>
        </row>
        <row r="98">
          <cell r="C98" t="str">
            <v>R001.2016.000A.404658</v>
          </cell>
          <cell r="D98" t="str">
            <v>PAD</v>
          </cell>
          <cell r="E98" t="str">
            <v>IR&amp;D Small HoYLF Amp</v>
          </cell>
          <cell r="F98" t="str">
            <v>404658 - IR&amp;D Small HoYLF Amp</v>
          </cell>
        </row>
        <row r="99">
          <cell r="C99" t="str">
            <v>R004.2015.GCS0.ZR6834</v>
          </cell>
          <cell r="D99" t="str">
            <v>PAD</v>
          </cell>
          <cell r="E99" t="str">
            <v>2015-2016 PLC Comb Source</v>
          </cell>
          <cell r="F99" t="str">
            <v>ZR6834 - 2015-2016 PLC Comb Source</v>
          </cell>
        </row>
        <row r="100">
          <cell r="C100" t="str">
            <v>R504.0000.0000.603509</v>
          </cell>
          <cell r="D100" t="str">
            <v>PSA</v>
          </cell>
          <cell r="E100" t="str">
            <v>TEST ENVIRONMENT CREATION</v>
          </cell>
          <cell r="F100" t="str">
            <v>603509 - TEST ENVIRONMENT CREATION</v>
          </cell>
        </row>
        <row r="101">
          <cell r="C101" t="str">
            <v>R504.0000.0000.603510</v>
          </cell>
          <cell r="D101" t="str">
            <v>PSA</v>
          </cell>
          <cell r="E101" t="str">
            <v>BLD &amp; DVLP ENVIR CREATION</v>
          </cell>
          <cell r="F101" t="str">
            <v>603510 - BLD &amp; DVLP ENVIR CREATION</v>
          </cell>
        </row>
        <row r="102">
          <cell r="C102" t="str">
            <v>R504.0000.0000.603511</v>
          </cell>
          <cell r="D102" t="str">
            <v>PSA</v>
          </cell>
          <cell r="E102" t="str">
            <v>3RD PARTY LICENSES</v>
          </cell>
          <cell r="F102" t="str">
            <v>603511 - 3RD PARTY LICENSES</v>
          </cell>
        </row>
        <row r="103">
          <cell r="C103" t="str">
            <v>R504.0000.0000.603513</v>
          </cell>
          <cell r="D103" t="str">
            <v>PSA</v>
          </cell>
          <cell r="E103" t="str">
            <v>ScarletEmpirePhase1 Labor</v>
          </cell>
          <cell r="F103" t="str">
            <v>603513 - ScarletEmpirePhase1 Labor</v>
          </cell>
        </row>
        <row r="104">
          <cell r="C104" t="str">
            <v>R504.0000.0000.603519</v>
          </cell>
          <cell r="D104" t="str">
            <v>PSA</v>
          </cell>
          <cell r="E104" t="str">
            <v>Trade Shows</v>
          </cell>
          <cell r="F104" t="str">
            <v>603519 - Trade Shows</v>
          </cell>
        </row>
        <row r="105">
          <cell r="C105" t="str">
            <v>R504.0000.0000.603520</v>
          </cell>
          <cell r="D105" t="str">
            <v>PSA</v>
          </cell>
          <cell r="E105" t="str">
            <v>General Expense</v>
          </cell>
          <cell r="F105" t="str">
            <v>603520 - General Expense</v>
          </cell>
        </row>
        <row r="106">
          <cell r="C106" t="str">
            <v>R504.0000.0000.603521</v>
          </cell>
          <cell r="D106" t="str">
            <v>PSA</v>
          </cell>
          <cell r="E106" t="str">
            <v>General Training</v>
          </cell>
          <cell r="F106" t="str">
            <v>603521 - General Training</v>
          </cell>
        </row>
        <row r="107">
          <cell r="C107" t="str">
            <v>R504.0000.0000.603522</v>
          </cell>
          <cell r="D107" t="str">
            <v>PSA</v>
          </cell>
          <cell r="E107" t="str">
            <v>Absence / Leave</v>
          </cell>
          <cell r="F107" t="str">
            <v>603522 - Absence / Leave</v>
          </cell>
        </row>
        <row r="108">
          <cell r="C108" t="str">
            <v>R504.0000.0000.603545</v>
          </cell>
          <cell r="D108" t="str">
            <v>PSA</v>
          </cell>
          <cell r="E108" t="str">
            <v>Payroll Expense</v>
          </cell>
          <cell r="F108" t="str">
            <v>603545 - Payroll Expense</v>
          </cell>
        </row>
        <row r="109">
          <cell r="C109" t="str">
            <v>R504.0000.0000.603559</v>
          </cell>
          <cell r="D109" t="str">
            <v>PSA</v>
          </cell>
          <cell r="E109" t="str">
            <v>Recruiting</v>
          </cell>
          <cell r="F109" t="str">
            <v>603559 - Recruiting</v>
          </cell>
        </row>
        <row r="110">
          <cell r="C110" t="str">
            <v>R504.0000.0000.603567</v>
          </cell>
          <cell r="D110" t="str">
            <v>PSA</v>
          </cell>
          <cell r="E110" t="str">
            <v>Equip and Lic Depreciatio</v>
          </cell>
          <cell r="F110" t="str">
            <v>603567 - Equip and Lic Depreciatio</v>
          </cell>
        </row>
        <row r="111">
          <cell r="C111" t="str">
            <v>R017.2014.0001.YR6000</v>
          </cell>
          <cell r="D111" t="str">
            <v>TS</v>
          </cell>
          <cell r="E111" t="str">
            <v>2014 IR&amp;D TS Security too</v>
          </cell>
          <cell r="F111" t="str">
            <v>YR6000 - 2014 IR&amp;D TS Security too</v>
          </cell>
        </row>
        <row r="112">
          <cell r="C112" t="str">
            <v>R017.2014.0001.YR6001</v>
          </cell>
          <cell r="D112" t="str">
            <v>TS</v>
          </cell>
          <cell r="E112" t="str">
            <v>2014 IR&amp;D TS Static code</v>
          </cell>
          <cell r="F112" t="str">
            <v>YR6001 - 2014 IR&amp;D TS Static code</v>
          </cell>
        </row>
        <row r="113">
          <cell r="C113" t="str">
            <v>R017.2014.0001.YR6002</v>
          </cell>
          <cell r="D113" t="str">
            <v>TS</v>
          </cell>
          <cell r="E113" t="str">
            <v>2014 IR&amp;D TS VoIP Protoco</v>
          </cell>
          <cell r="F113" t="str">
            <v>YR6002 - 2014 IR&amp;D TS VoIP Protoco</v>
          </cell>
        </row>
        <row r="114">
          <cell r="C114" t="str">
            <v>R017.2015.TS00.YR8002</v>
          </cell>
          <cell r="D114" t="str">
            <v>TS</v>
          </cell>
          <cell r="E114" t="str">
            <v>IR&amp;D VoIP Middleware</v>
          </cell>
          <cell r="F114" t="str">
            <v>YR8002 - IR&amp;D VoIP Middleware</v>
          </cell>
        </row>
        <row r="115">
          <cell r="C115" t="str">
            <v>R017.2015.TS00.YR8003</v>
          </cell>
          <cell r="D115" t="str">
            <v>TS</v>
          </cell>
          <cell r="E115" t="str">
            <v>15-16 TS Static Code Anal</v>
          </cell>
          <cell r="F115" t="str">
            <v>YR8003 - 15-16 TS Static Code Anal</v>
          </cell>
        </row>
        <row r="116">
          <cell r="C116" t="str">
            <v>R017.2015.TS00.YR8004</v>
          </cell>
          <cell r="D116" t="str">
            <v>TS</v>
          </cell>
          <cell r="E116" t="str">
            <v>IR&amp;D TS Enterprise Equipm</v>
          </cell>
          <cell r="F116" t="str">
            <v>YR8004 - IR&amp;D TS Enterprise Equipm</v>
          </cell>
        </row>
        <row r="117">
          <cell r="C117" t="str">
            <v>R017.2016.TS00.YR8009</v>
          </cell>
          <cell r="D117" t="str">
            <v>TS</v>
          </cell>
          <cell r="E117" t="str">
            <v>IR&amp;D TS Adv Dev Research</v>
          </cell>
          <cell r="F117" t="str">
            <v>YR8009 - IR&amp;D TS Adv Dev Research</v>
          </cell>
        </row>
        <row r="118">
          <cell r="C118" t="str">
            <v>R017.2016.TS00.YR8010</v>
          </cell>
          <cell r="D118" t="str">
            <v>TS</v>
          </cell>
          <cell r="E118" t="str">
            <v>IR&amp;D TS NFV Security &amp; Ap</v>
          </cell>
          <cell r="F118" t="str">
            <v>YR8010 - IR&amp;D TS NFV Security &amp; Ap</v>
          </cell>
        </row>
        <row r="119">
          <cell r="C119" t="str">
            <v>R017.2016.TS00.YR8011</v>
          </cell>
          <cell r="D119" t="str">
            <v>TS</v>
          </cell>
          <cell r="E119" t="str">
            <v>IR&amp;D TS Protocol Discover</v>
          </cell>
          <cell r="F119" t="str">
            <v>YR8011 - IR&amp;D TS Protocol Discover</v>
          </cell>
        </row>
        <row r="120">
          <cell r="C120" t="str">
            <v>R005.2014.COL1.ZR6684</v>
          </cell>
          <cell r="D120" t="str">
            <v>TSS</v>
          </cell>
          <cell r="E120" t="str">
            <v>2014 IR&amp;D TSS Engineering</v>
          </cell>
          <cell r="F120" t="str">
            <v>ZR6684 - 2014 IR&amp;D TSS Engineering</v>
          </cell>
        </row>
        <row r="121">
          <cell r="C121" t="str">
            <v>R005.2015.TSS0.ZR6801</v>
          </cell>
          <cell r="D121" t="str">
            <v>TSS</v>
          </cell>
          <cell r="E121" t="str">
            <v>2015-2016 TSS New Technol</v>
          </cell>
          <cell r="F121" t="str">
            <v>ZR6801 - 2015-2016 TSS New Technol</v>
          </cell>
        </row>
        <row r="122">
          <cell r="C122" t="str">
            <v>R005.2015.TSS0.ZR6802</v>
          </cell>
          <cell r="D122" t="str">
            <v>TSS</v>
          </cell>
          <cell r="E122" t="str">
            <v>2015-16 TSS Training Simu</v>
          </cell>
          <cell r="F122" t="str">
            <v>ZR6802 - 2015-16 TSS Training Simu</v>
          </cell>
        </row>
        <row r="123">
          <cell r="C123" t="str">
            <v>R005.2015.TSS0.ZR6814</v>
          </cell>
          <cell r="D123" t="str">
            <v>TSS</v>
          </cell>
          <cell r="E123" t="str">
            <v>2015-16 TSS General Innov</v>
          </cell>
          <cell r="F123" t="str">
            <v>ZR6814 - 2015-16 TSS General Innov</v>
          </cell>
        </row>
        <row r="124">
          <cell r="C124" t="str">
            <v>R016.2015.TSS0.JR6801</v>
          </cell>
          <cell r="D124" t="str">
            <v>TSS</v>
          </cell>
          <cell r="E124" t="str">
            <v>PS-2015-2016 TSS New Tech</v>
          </cell>
          <cell r="F124" t="str">
            <v>JR6801 - PS-2015-2016 TSS New Tech</v>
          </cell>
        </row>
        <row r="125">
          <cell r="C125" t="str">
            <v>R016.2015.TSS0.JR6802</v>
          </cell>
          <cell r="D125" t="str">
            <v>TSS</v>
          </cell>
          <cell r="E125" t="str">
            <v>PS-2015-16 Portable Power</v>
          </cell>
          <cell r="F125" t="str">
            <v>JR6802 - PS-2015-16 Portable Power</v>
          </cell>
        </row>
        <row r="126">
          <cell r="C126" t="str">
            <v>R016.2015.TSS0.JR6814</v>
          </cell>
          <cell r="D126" t="str">
            <v>TSS</v>
          </cell>
          <cell r="E126" t="str">
            <v>PS-2015-2016 TSS General</v>
          </cell>
          <cell r="F126" t="str">
            <v>JR6814 - PS-2015-2016 TSS General</v>
          </cell>
        </row>
        <row r="127">
          <cell r="C127" t="str">
            <v>R005.2012.COL1.ZR6374</v>
          </cell>
          <cell r="D127" t="str">
            <v xml:space="preserve">WINS </v>
          </cell>
          <cell r="E127" t="str">
            <v>2012 - NEXT GEN BSR TECH</v>
          </cell>
          <cell r="F127" t="str">
            <v>ZR6374 - 2012 - NEXT GEN BSR TECH</v>
          </cell>
        </row>
        <row r="128">
          <cell r="C128" t="str">
            <v>R005.2013.COL1.ZR6657</v>
          </cell>
          <cell r="D128" t="str">
            <v xml:space="preserve">WINS </v>
          </cell>
          <cell r="E128" t="str">
            <v>2013 IR&amp;D Innovation</v>
          </cell>
          <cell r="F128" t="str">
            <v>ZR6657 - 2013 IR&amp;D Innovation</v>
          </cell>
        </row>
        <row r="129">
          <cell r="C129" t="str">
            <v>R005.2014.COL1.ZR6665</v>
          </cell>
          <cell r="D129" t="str">
            <v xml:space="preserve">WINS </v>
          </cell>
          <cell r="E129" t="str">
            <v>2014 IR&amp;D SRA  RF Front</v>
          </cell>
          <cell r="F129" t="str">
            <v>ZR6665 - 2014 IR&amp;D SRA  RF Front</v>
          </cell>
        </row>
        <row r="130">
          <cell r="C130" t="str">
            <v>R005.2014.COL1.ZR6667</v>
          </cell>
          <cell r="D130" t="str">
            <v xml:space="preserve">WINS </v>
          </cell>
          <cell r="E130" t="str">
            <v>2014 IR&amp;D Zphr Project</v>
          </cell>
          <cell r="F130" t="str">
            <v>ZR6667 - 2014 IR&amp;D Zphr Project</v>
          </cell>
          <cell r="G130" t="str">
            <v>WV</v>
          </cell>
        </row>
        <row r="131">
          <cell r="C131" t="str">
            <v>R005.2014.COL1.ZR6670</v>
          </cell>
          <cell r="D131" t="str">
            <v xml:space="preserve">WINS </v>
          </cell>
          <cell r="E131" t="str">
            <v>2014 IR&amp;D IP Licensing</v>
          </cell>
          <cell r="F131" t="str">
            <v>ZR6670 - 2014 IR&amp;D IP Licensing</v>
          </cell>
          <cell r="G131" t="str">
            <v>WV</v>
          </cell>
        </row>
        <row r="132">
          <cell r="C132" t="str">
            <v>R005.2014.COL1.ZR6672</v>
          </cell>
          <cell r="D132" t="str">
            <v xml:space="preserve">WINS </v>
          </cell>
          <cell r="E132" t="str">
            <v>2014 IR&amp;D Python Project</v>
          </cell>
          <cell r="F132" t="str">
            <v>ZR6672 - 2014 IR&amp;D Python Project</v>
          </cell>
          <cell r="G132" t="str">
            <v>WV</v>
          </cell>
        </row>
        <row r="133">
          <cell r="C133" t="str">
            <v>R005.2014.COL1.ZR6674</v>
          </cell>
          <cell r="D133" t="str">
            <v xml:space="preserve">WINS </v>
          </cell>
          <cell r="E133" t="str">
            <v>2014 IR&amp;D Baseband Carrie</v>
          </cell>
          <cell r="F133" t="str">
            <v>ZR6674 - 2014 IR&amp;D Baseband Carrie</v>
          </cell>
        </row>
        <row r="134">
          <cell r="C134" t="str">
            <v>R005.2014.COL1.ZR6677</v>
          </cell>
          <cell r="D134" t="str">
            <v xml:space="preserve">WINS </v>
          </cell>
          <cell r="E134" t="str">
            <v>2014 IR&amp;D Dual Carrier</v>
          </cell>
          <cell r="F134" t="str">
            <v>ZR6677 - 2014 IR&amp;D Dual Carrier</v>
          </cell>
        </row>
        <row r="135">
          <cell r="C135" t="str">
            <v>R005.2014.COL1.ZR6678</v>
          </cell>
          <cell r="D135" t="str">
            <v xml:space="preserve">WINS </v>
          </cell>
          <cell r="E135" t="str">
            <v>2014 IR&amp;D Innovation</v>
          </cell>
          <cell r="F135" t="str">
            <v>ZR6678 - 2014 IR&amp;D Innovation</v>
          </cell>
        </row>
        <row r="136">
          <cell r="C136" t="str">
            <v>R005.2014.COL1.ZR6679</v>
          </cell>
          <cell r="D136" t="str">
            <v xml:space="preserve">WINS </v>
          </cell>
          <cell r="E136" t="str">
            <v>2014 ZPHR AMP HW</v>
          </cell>
          <cell r="F136" t="str">
            <v>ZR6679 - 2014 ZPHR AMP HW</v>
          </cell>
          <cell r="G136" t="str">
            <v>WV</v>
          </cell>
        </row>
        <row r="137">
          <cell r="C137" t="str">
            <v>R005.2015.BSR0.ZR6790</v>
          </cell>
          <cell r="D137" t="str">
            <v xml:space="preserve">WINS </v>
          </cell>
          <cell r="E137" t="str">
            <v>15-16 BSR Broadband Ant</v>
          </cell>
          <cell r="F137" t="str">
            <v>ZR6790 - 15-16 BSR Broadband Ant</v>
          </cell>
        </row>
        <row r="138">
          <cell r="C138" t="str">
            <v>R005.2015.BSR0.ZR6791</v>
          </cell>
          <cell r="D138" t="str">
            <v xml:space="preserve">WINS </v>
          </cell>
          <cell r="E138" t="str">
            <v>IR&amp;D BSR Airbourne Survey</v>
          </cell>
          <cell r="F138" t="str">
            <v>ZR6791 - IR&amp;D BSR Airbourne Survey</v>
          </cell>
        </row>
        <row r="139">
          <cell r="C139" t="str">
            <v>R005.2015.BSR0.ZR6794</v>
          </cell>
          <cell r="D139" t="str">
            <v xml:space="preserve">WINS </v>
          </cell>
          <cell r="E139" t="str">
            <v>IR&amp;D BSR Multiple Mission</v>
          </cell>
          <cell r="F139" t="str">
            <v>ZR6794 - IR&amp;D BSR Multiple Mission</v>
          </cell>
        </row>
        <row r="140">
          <cell r="C140" t="str">
            <v>R005.2015.BSR0.ZR6795</v>
          </cell>
          <cell r="D140" t="str">
            <v xml:space="preserve">WINS </v>
          </cell>
          <cell r="E140" t="str">
            <v>2015-2016 BSR Chimaera</v>
          </cell>
          <cell r="F140" t="str">
            <v>ZR6795 - 2015-2016 BSR Chimaera</v>
          </cell>
        </row>
        <row r="141">
          <cell r="C141" t="str">
            <v>R005.2015.BSR0.ZR6827</v>
          </cell>
          <cell r="D141" t="str">
            <v xml:space="preserve">WINS </v>
          </cell>
          <cell r="E141" t="str">
            <v>2015 IR&amp;D BSR Cerberus</v>
          </cell>
          <cell r="F141" t="str">
            <v>ZR6827 - 2015 IR&amp;D BSR Cerberus</v>
          </cell>
        </row>
        <row r="142">
          <cell r="C142" t="str">
            <v>R005.2015.GCS0.ZR6789</v>
          </cell>
          <cell r="D142" t="str">
            <v xml:space="preserve">WINS </v>
          </cell>
          <cell r="E142" t="str">
            <v>2015-16 GCS SDR Next Ge</v>
          </cell>
          <cell r="F142" t="str">
            <v>ZR6789 - 2015-16 GCS SDR Next Ge</v>
          </cell>
        </row>
        <row r="143">
          <cell r="C143" t="str">
            <v>R005.2015.GCS0.ZR6792</v>
          </cell>
          <cell r="D143" t="str">
            <v xml:space="preserve">WINS </v>
          </cell>
          <cell r="E143" t="str">
            <v>2015-2016 Advanced Innova</v>
          </cell>
          <cell r="F143" t="str">
            <v>ZR6792 - 2015-2016 Advanced Innova</v>
          </cell>
        </row>
        <row r="144">
          <cell r="C144" t="str">
            <v>R005.2015.GCS0.ZR6793</v>
          </cell>
          <cell r="D144" t="str">
            <v xml:space="preserve">WINS </v>
          </cell>
          <cell r="E144" t="str">
            <v>IR&amp;D GCS Ghost Mantis</v>
          </cell>
          <cell r="F144" t="str">
            <v>ZR6793 - IR&amp;D GCS Ghost Mantis</v>
          </cell>
        </row>
        <row r="145">
          <cell r="C145" t="str">
            <v>R005.2015.GCS0.ZR6833</v>
          </cell>
          <cell r="D145" t="str">
            <v xml:space="preserve">WINS </v>
          </cell>
          <cell r="E145" t="str">
            <v>2015 IR&amp;D 5W Doherty</v>
          </cell>
          <cell r="F145" t="str">
            <v>ZR6833 - 2015 IR&amp;D 5W Doherty</v>
          </cell>
        </row>
        <row r="146">
          <cell r="C146" t="str">
            <v>R005.2015.WV00.ZR6803</v>
          </cell>
          <cell r="D146" t="str">
            <v xml:space="preserve">WINS </v>
          </cell>
          <cell r="E146" t="str">
            <v>IR&amp;D SDR Next Gen</v>
          </cell>
          <cell r="F146" t="str">
            <v>ZR6803 - IR&amp;D SDR Next Gen</v>
          </cell>
          <cell r="G146" t="str">
            <v>WV</v>
          </cell>
        </row>
        <row r="147">
          <cell r="C147" t="str">
            <v>R005.2015.WV00.ZR6804</v>
          </cell>
          <cell r="D147" t="str">
            <v xml:space="preserve">WINS </v>
          </cell>
          <cell r="E147" t="str">
            <v>IR&amp;D WV Ghost Mantis</v>
          </cell>
          <cell r="F147" t="str">
            <v>ZR6804 - IR&amp;D WV Ghost Mantis</v>
          </cell>
          <cell r="G147" t="str">
            <v>WV</v>
          </cell>
        </row>
        <row r="148">
          <cell r="C148" t="str">
            <v>R005.2015.WV00.ZR6823</v>
          </cell>
          <cell r="D148" t="str">
            <v xml:space="preserve">WINS </v>
          </cell>
          <cell r="E148" t="str">
            <v>2015 IR&amp;D wv Godzilla</v>
          </cell>
          <cell r="F148" t="str">
            <v>ZR6823 - 2015 IR&amp;D wv Godzilla</v>
          </cell>
          <cell r="G148" t="str">
            <v>WV</v>
          </cell>
        </row>
        <row r="149">
          <cell r="C149" t="str">
            <v>R005.2016.BSR0.ZR6844</v>
          </cell>
          <cell r="D149" t="str">
            <v xml:space="preserve">WINS </v>
          </cell>
          <cell r="E149" t="str">
            <v>2016 IR&amp;D Jade Mantis</v>
          </cell>
          <cell r="F149" t="str">
            <v>ZR6844 - 2016 IR&amp;D Jade Mantis</v>
          </cell>
        </row>
        <row r="150">
          <cell r="C150" t="str">
            <v>R005.2016.BSR0.ZR6845</v>
          </cell>
          <cell r="D150" t="str">
            <v xml:space="preserve">WINS </v>
          </cell>
          <cell r="E150" t="str">
            <v>2016 IR&amp;D Folded Duplexer</v>
          </cell>
          <cell r="F150" t="str">
            <v>ZR6845 - 2016 IR&amp;D Folded Duplexer</v>
          </cell>
        </row>
        <row r="151">
          <cell r="C151" t="str">
            <v>R005.2016.BSR0.ZR6846</v>
          </cell>
          <cell r="D151" t="str">
            <v xml:space="preserve">WINS </v>
          </cell>
          <cell r="E151" t="str">
            <v>2016 IR&amp;D Small Platform</v>
          </cell>
          <cell r="F151" t="str">
            <v>ZR6846 - 2016 IR&amp;D Small Platform</v>
          </cell>
        </row>
        <row r="152">
          <cell r="C152" t="str">
            <v>R005.2016.BSR0.ZR6850</v>
          </cell>
          <cell r="D152" t="str">
            <v xml:space="preserve">WINS </v>
          </cell>
          <cell r="E152" t="str">
            <v>IR&amp;D Ghost Mantis 3.0</v>
          </cell>
          <cell r="F152" t="str">
            <v>ZR6850 - IR&amp;D Ghost Mantis 3.0</v>
          </cell>
        </row>
        <row r="153">
          <cell r="C153" t="str">
            <v>R005.2016.BSR0.ZR6856</v>
          </cell>
          <cell r="D153" t="str">
            <v xml:space="preserve">WINS </v>
          </cell>
          <cell r="E153" t="str">
            <v>IR&amp;D Integrated Mapping</v>
          </cell>
          <cell r="F153" t="str">
            <v>ZR6856 - IR&amp;D Integrated Mapping</v>
          </cell>
        </row>
        <row r="154">
          <cell r="C154" t="str">
            <v>R005.2016.BSR0.ZR6858</v>
          </cell>
          <cell r="D154" t="str">
            <v xml:space="preserve">WINS </v>
          </cell>
          <cell r="E154" t="str">
            <v>IR&amp;D Bullseye Antenna</v>
          </cell>
          <cell r="F154" t="str">
            <v>ZR6858 - IR&amp;D Bullseye Antenna</v>
          </cell>
        </row>
        <row r="155">
          <cell r="C155" t="str">
            <v>R005.2016.BSR0.ZR6869</v>
          </cell>
          <cell r="D155" t="str">
            <v xml:space="preserve">WINS </v>
          </cell>
          <cell r="E155" t="str">
            <v>Pass Cooled Torpedo</v>
          </cell>
          <cell r="F155" t="str">
            <v>ZR6869 - Pass Cooled Torpedo</v>
          </cell>
        </row>
        <row r="156">
          <cell r="C156" t="str">
            <v>R016.2015.BSR0.JR6790</v>
          </cell>
          <cell r="D156" t="str">
            <v xml:space="preserve">WINS </v>
          </cell>
          <cell r="E156" t="str">
            <v>PS-15-16 BSR Broadband An</v>
          </cell>
          <cell r="F156" t="str">
            <v>JR6790 - PS-15-16 BSR Broadband An</v>
          </cell>
        </row>
        <row r="157">
          <cell r="C157" t="str">
            <v>R016.2015.BSR0.JR6791</v>
          </cell>
          <cell r="D157" t="str">
            <v xml:space="preserve">WINS </v>
          </cell>
          <cell r="E157" t="str">
            <v>PS-2015 IR&amp;D BSR Airbourn</v>
          </cell>
          <cell r="F157" t="str">
            <v>JR6791 - PS-2015 IR&amp;D BSR Airbourn</v>
          </cell>
        </row>
        <row r="158">
          <cell r="C158" t="str">
            <v>R016.2015.BSR0.JR6794</v>
          </cell>
          <cell r="D158" t="str">
            <v xml:space="preserve">WINS </v>
          </cell>
          <cell r="E158" t="str">
            <v>PS- 2015 IR&amp;D BSR Muliple</v>
          </cell>
          <cell r="F158" t="str">
            <v>JR6794 - PS- 2015 IR&amp;D BSR Muliple</v>
          </cell>
        </row>
        <row r="159">
          <cell r="C159" t="str">
            <v>R016.2015.BSR0.JR6795</v>
          </cell>
          <cell r="D159" t="str">
            <v xml:space="preserve">WINS </v>
          </cell>
          <cell r="E159" t="str">
            <v>PS-2015-2016 BSR Chimaera</v>
          </cell>
          <cell r="F159" t="str">
            <v>JR6795 - PS-2015-2016 BSR Chimaera</v>
          </cell>
        </row>
        <row r="160">
          <cell r="C160" t="str">
            <v>R016.2015.BSR0.JR6827</v>
          </cell>
          <cell r="D160" t="str">
            <v xml:space="preserve">WINS </v>
          </cell>
          <cell r="E160" t="str">
            <v>PS- IR&amp;D BSR Cerberus</v>
          </cell>
          <cell r="F160" t="str">
            <v>JR6827 - PS- IR&amp;D BSR Cerberus</v>
          </cell>
        </row>
        <row r="161">
          <cell r="C161" t="str">
            <v>R016.2015.GCS0.JR6789</v>
          </cell>
          <cell r="D161" t="str">
            <v xml:space="preserve">WINS </v>
          </cell>
          <cell r="E161" t="str">
            <v>PS-2015-2016 GCS SDR Next</v>
          </cell>
          <cell r="F161" t="str">
            <v>JR6789 - PS-2015-2016 GCS SDR Next</v>
          </cell>
        </row>
        <row r="162">
          <cell r="C162" t="str">
            <v>R016.2015.GCS0.JR6792</v>
          </cell>
          <cell r="D162" t="str">
            <v xml:space="preserve">WINS </v>
          </cell>
          <cell r="E162" t="str">
            <v>PS-2015-2016 GCS Advanced</v>
          </cell>
          <cell r="F162" t="str">
            <v>JR6792 - PS-2015-2016 GCS Advanced</v>
          </cell>
        </row>
        <row r="163">
          <cell r="C163" t="str">
            <v>R016.2015.GCS0.JR6793</v>
          </cell>
          <cell r="D163" t="str">
            <v xml:space="preserve">WINS </v>
          </cell>
          <cell r="E163" t="str">
            <v>PS-2015 IR&amp;D GCS Ghost Ma</v>
          </cell>
          <cell r="F163" t="str">
            <v>JR6793 - PS-2015 IR&amp;D GCS Ghost Ma</v>
          </cell>
        </row>
        <row r="164">
          <cell r="C164" t="str">
            <v>R016.2015.GCS0.JR6833</v>
          </cell>
          <cell r="D164" t="str">
            <v xml:space="preserve">WINS </v>
          </cell>
          <cell r="E164" t="str">
            <v>PS-2015 IR&amp;D 5W Doherty</v>
          </cell>
          <cell r="F164" t="str">
            <v>JR6833 - PS-2015 IR&amp;D 5W Doherty</v>
          </cell>
        </row>
        <row r="165">
          <cell r="C165" t="str">
            <v>R016.2015.PS00.JR1200</v>
          </cell>
          <cell r="D165" t="str">
            <v xml:space="preserve">WINS </v>
          </cell>
          <cell r="E165" t="str">
            <v>Ghost Mantis PS ONLY</v>
          </cell>
          <cell r="F165" t="str">
            <v>JR1200 - Ghost Mantis PS ONLY</v>
          </cell>
        </row>
        <row r="166">
          <cell r="C166" t="str">
            <v>R016.2015.WV00.JR6804</v>
          </cell>
          <cell r="D166" t="str">
            <v xml:space="preserve">WINS </v>
          </cell>
          <cell r="E166" t="str">
            <v>PS-2015 IR&amp;D WV Ghost Man</v>
          </cell>
          <cell r="F166" t="str">
            <v>JR6804 - PS-2015 IR&amp;D WV Ghost Man</v>
          </cell>
          <cell r="G166" t="str">
            <v>WV</v>
          </cell>
        </row>
        <row r="167">
          <cell r="C167" t="str">
            <v>R016.2015.WV00.JR6823</v>
          </cell>
          <cell r="D167" t="str">
            <v xml:space="preserve">WINS </v>
          </cell>
          <cell r="E167" t="str">
            <v>PS-2015 IR&amp;D WV Godzilla</v>
          </cell>
          <cell r="F167" t="str">
            <v>JR6823 - PS-2015 IR&amp;D WV Godzilla</v>
          </cell>
          <cell r="G167" t="str">
            <v>WV</v>
          </cell>
        </row>
        <row r="168">
          <cell r="C168" t="str">
            <v>R016.2016.BSR0.JR6844</v>
          </cell>
          <cell r="D168" t="str">
            <v xml:space="preserve">WINS </v>
          </cell>
          <cell r="E168" t="str">
            <v>PS-IR&amp;D Jade Mantis</v>
          </cell>
          <cell r="F168" t="str">
            <v>JR6844 - PS-IR&amp;D Jade Mantis</v>
          </cell>
        </row>
        <row r="169">
          <cell r="C169" t="str">
            <v>R016.2016.BSR0.JR6845</v>
          </cell>
          <cell r="D169" t="str">
            <v xml:space="preserve">WINS </v>
          </cell>
          <cell r="E169" t="str">
            <v>PS-IR&amp;D Folded Duplexer</v>
          </cell>
          <cell r="F169" t="str">
            <v>JR6845 - PS-IR&amp;D Folded Duplexer</v>
          </cell>
        </row>
        <row r="170">
          <cell r="C170" t="str">
            <v>R016.2016.BSR0.JR6850</v>
          </cell>
          <cell r="D170" t="str">
            <v xml:space="preserve">WINS </v>
          </cell>
          <cell r="E170" t="str">
            <v>PS-IR&amp;D Ghost Mantis 3.0</v>
          </cell>
          <cell r="F170" t="str">
            <v>JR6850 - PS-IR&amp;D Ghost Mantis 3.0</v>
          </cell>
        </row>
        <row r="171">
          <cell r="C171" t="str">
            <v>R016.2016.BSR0.JR6858</v>
          </cell>
          <cell r="D171" t="str">
            <v xml:space="preserve">WINS </v>
          </cell>
          <cell r="E171" t="str">
            <v>PS-IR&amp;D Bullseye Antenna</v>
          </cell>
          <cell r="F171" t="str">
            <v>JR6858 - PS-IR&amp;D Bullseye Antenna</v>
          </cell>
        </row>
        <row r="172">
          <cell r="C172" t="str">
            <v>R016.2016.BSR0.JR6869</v>
          </cell>
          <cell r="D172" t="str">
            <v xml:space="preserve">WINS </v>
          </cell>
          <cell r="E172" t="str">
            <v>PS- Pass Cooled Torpedo</v>
          </cell>
          <cell r="F172" t="str">
            <v>JR6869 - PS- Pass Cooled Torpedo</v>
          </cell>
        </row>
        <row r="173">
          <cell r="C173" t="str">
            <v>R005.2016.BSR0.ZR6860</v>
          </cell>
          <cell r="D173" t="str">
            <v>WV</v>
          </cell>
          <cell r="E173" t="str">
            <v>IR&amp;D BLOS</v>
          </cell>
          <cell r="F173" t="str">
            <v>ZR6860 - IR&amp;D BLOS</v>
          </cell>
        </row>
        <row r="174">
          <cell r="C174" t="str">
            <v>R016.2016.BSR0.JR6857</v>
          </cell>
          <cell r="D174" t="str">
            <v>WV</v>
          </cell>
          <cell r="E174" t="str">
            <v>PS-IR&amp;D AWS Band 10</v>
          </cell>
          <cell r="F174" t="str">
            <v>JR6857 - PS-IR&amp;D AWS Band 10</v>
          </cell>
        </row>
        <row r="175">
          <cell r="C175" t="str">
            <v>R016.WV02.GMTS.JR6865</v>
          </cell>
          <cell r="D175" t="str">
            <v>WV</v>
          </cell>
          <cell r="E175" t="str">
            <v>PS-Ghost Mantis Band 10</v>
          </cell>
          <cell r="F175" t="str">
            <v>JR6865 - PS-Ghost Mantis Band 10</v>
          </cell>
          <cell r="G175" t="str">
            <v>WV</v>
          </cell>
        </row>
        <row r="176">
          <cell r="C176" t="str">
            <v>R016.WV03.PRSM.JR6867</v>
          </cell>
          <cell r="D176" t="str">
            <v>WV</v>
          </cell>
          <cell r="E176" t="str">
            <v>PS-Prism 2016 IR&amp;D</v>
          </cell>
          <cell r="F176" t="str">
            <v>JR6867 - PS-Prism 2016 IR&amp;D</v>
          </cell>
        </row>
        <row r="177">
          <cell r="C177" t="str">
            <v>R016.WV03.PYTN.JR6866</v>
          </cell>
          <cell r="D177" t="str">
            <v>WV</v>
          </cell>
          <cell r="E177" t="str">
            <v>PS-Python IR&amp;D</v>
          </cell>
          <cell r="F177" t="str">
            <v>JR6866 - PS-Python IR&amp;D</v>
          </cell>
          <cell r="G177" t="str">
            <v>WV</v>
          </cell>
        </row>
        <row r="178">
          <cell r="C178" t="str">
            <v>R016.WV03.ZPHR.JR6868</v>
          </cell>
          <cell r="D178" t="str">
            <v>WV</v>
          </cell>
          <cell r="E178" t="str">
            <v>PS- Zephyr 2016 IR&amp;D</v>
          </cell>
          <cell r="F178" t="str">
            <v>JR6868 - PS- Zephyr 2016 IR&amp;D</v>
          </cell>
        </row>
        <row r="179">
          <cell r="C179" t="str">
            <v>R023.WV02.GMTS.ZR6865</v>
          </cell>
          <cell r="D179" t="str">
            <v>WV</v>
          </cell>
          <cell r="E179" t="str">
            <v>Ghost Mantis Band 10 Dupl</v>
          </cell>
          <cell r="F179" t="str">
            <v>ZR6865 - Ghost Mantis Band 10 Dupl</v>
          </cell>
          <cell r="G179" t="str">
            <v>WV</v>
          </cell>
        </row>
        <row r="180">
          <cell r="C180" t="str">
            <v>R023.WV03.PRSM.ZR6867</v>
          </cell>
          <cell r="D180" t="str">
            <v>WV</v>
          </cell>
          <cell r="E180" t="str">
            <v>Prism 2016 IR&amp;D</v>
          </cell>
          <cell r="F180" t="str">
            <v>ZR6867 - Prism 2016 IR&amp;D</v>
          </cell>
          <cell r="G180" t="str">
            <v>WV</v>
          </cell>
        </row>
        <row r="181">
          <cell r="C181" t="str">
            <v>R023.WV03.PYTN.ZR6866</v>
          </cell>
          <cell r="D181" t="str">
            <v>WV</v>
          </cell>
          <cell r="E181" t="str">
            <v>Python 2016 IR&amp;D</v>
          </cell>
          <cell r="F181" t="str">
            <v>ZR6866 - Python 2016 IR&amp;D</v>
          </cell>
          <cell r="G181" t="str">
            <v>WV</v>
          </cell>
        </row>
        <row r="182">
          <cell r="C182" t="str">
            <v>R023.WV03.ZPHR.ZR6868</v>
          </cell>
          <cell r="D182" t="str">
            <v>WV</v>
          </cell>
          <cell r="E182" t="str">
            <v>Zephyr 2016 IR&amp;D</v>
          </cell>
          <cell r="F182" t="str">
            <v>ZR6868 - Zephyr 2016 IR&amp;D</v>
          </cell>
          <cell r="G182" t="str">
            <v>WV</v>
          </cell>
        </row>
        <row r="183">
          <cell r="C183" t="str">
            <v>R016.2016.CD00.JR6848</v>
          </cell>
          <cell r="D183" t="str">
            <v>CD</v>
          </cell>
          <cell r="E183" t="str">
            <v>PS-IR&amp;D CD Platform</v>
          </cell>
          <cell r="F183" t="str">
            <v>JR6848 - PS-IR&amp;D CD Platform</v>
          </cell>
        </row>
      </sheetData>
      <sheetData sheetId="7">
        <row r="2">
          <cell r="B2" t="str">
            <v>Account</v>
          </cell>
          <cell r="C2" t="str">
            <v>Acct Desc</v>
          </cell>
          <cell r="D2" t="str">
            <v>Wrap Rate</v>
          </cell>
          <cell r="E2" t="str">
            <v>EOC</v>
          </cell>
        </row>
        <row r="3">
          <cell r="B3" t="str">
            <v>110139-P</v>
          </cell>
          <cell r="C3" t="str">
            <v>A/R-Manual</v>
          </cell>
          <cell r="E3" t="str">
            <v>ODC</v>
          </cell>
        </row>
        <row r="4">
          <cell r="B4" t="str">
            <v>501020-2</v>
          </cell>
          <cell r="C4" t="str">
            <v>COGS ORIG MANUF EQUIP</v>
          </cell>
          <cell r="E4" t="str">
            <v>ODC</v>
          </cell>
        </row>
        <row r="5">
          <cell r="B5" t="str">
            <v>501350-2</v>
          </cell>
          <cell r="C5" t="str">
            <v>Cost of services-External</v>
          </cell>
          <cell r="E5" t="str">
            <v>ODC</v>
          </cell>
        </row>
        <row r="6">
          <cell r="B6" t="str">
            <v>600000-2</v>
          </cell>
          <cell r="C6" t="str">
            <v>Wages &amp; Salaries - Mgmt</v>
          </cell>
          <cell r="E6" t="str">
            <v>LGS Emp Labor</v>
          </cell>
        </row>
        <row r="7">
          <cell r="B7" t="str">
            <v>600100-2</v>
          </cell>
          <cell r="C7" t="str">
            <v>Wages &amp; Salary Part-Time</v>
          </cell>
          <cell r="E7" t="str">
            <v>LGS Emp Labor</v>
          </cell>
        </row>
        <row r="8">
          <cell r="B8" t="str">
            <v>603200-2</v>
          </cell>
          <cell r="C8" t="str">
            <v>Overtime Premium</v>
          </cell>
          <cell r="E8" t="str">
            <v>LGS Emp Labor</v>
          </cell>
        </row>
        <row r="9">
          <cell r="B9" t="str">
            <v>603210-2</v>
          </cell>
          <cell r="C9" t="str">
            <v>Overtime - Straight</v>
          </cell>
          <cell r="E9" t="str">
            <v>LGS Emp Labor</v>
          </cell>
        </row>
        <row r="10">
          <cell r="B10" t="str">
            <v>610001-2</v>
          </cell>
          <cell r="C10" t="str">
            <v>Airfare</v>
          </cell>
          <cell r="E10" t="str">
            <v>ODC</v>
          </cell>
        </row>
        <row r="11">
          <cell r="B11" t="str">
            <v>610002-2</v>
          </cell>
          <cell r="C11" t="str">
            <v>Ground Transportation</v>
          </cell>
          <cell r="E11" t="str">
            <v>ODC</v>
          </cell>
        </row>
        <row r="12">
          <cell r="B12" t="str">
            <v>610003-2</v>
          </cell>
          <cell r="C12" t="str">
            <v>Rental Car</v>
          </cell>
          <cell r="E12" t="str">
            <v>ODC</v>
          </cell>
        </row>
        <row r="13">
          <cell r="B13" t="str">
            <v>610004-2</v>
          </cell>
          <cell r="C13" t="str">
            <v>Mileage</v>
          </cell>
          <cell r="E13" t="str">
            <v>ODC</v>
          </cell>
        </row>
        <row r="14">
          <cell r="B14" t="str">
            <v>610005-2</v>
          </cell>
          <cell r="C14" t="str">
            <v>Tolls</v>
          </cell>
          <cell r="E14" t="str">
            <v>ODC</v>
          </cell>
        </row>
        <row r="15">
          <cell r="B15" t="str">
            <v>610006-2</v>
          </cell>
          <cell r="C15" t="str">
            <v>Lodging</v>
          </cell>
          <cell r="E15" t="str">
            <v>ODC</v>
          </cell>
        </row>
        <row r="16">
          <cell r="B16" t="str">
            <v>610007-2</v>
          </cell>
          <cell r="C16" t="str">
            <v>Meals</v>
          </cell>
          <cell r="E16" t="str">
            <v>ODC</v>
          </cell>
        </row>
        <row r="17">
          <cell r="B17" t="str">
            <v>610008-2</v>
          </cell>
          <cell r="C17" t="str">
            <v>Tips</v>
          </cell>
          <cell r="E17" t="str">
            <v>ODC</v>
          </cell>
        </row>
        <row r="18">
          <cell r="B18" t="str">
            <v>610015-2</v>
          </cell>
          <cell r="C18" t="str">
            <v>Tel Personal Call Reimb</v>
          </cell>
          <cell r="E18" t="str">
            <v>ODC</v>
          </cell>
        </row>
        <row r="19">
          <cell r="B19" t="str">
            <v>610021-2</v>
          </cell>
          <cell r="C19" t="str">
            <v>Unallowable Lodging</v>
          </cell>
          <cell r="E19" t="str">
            <v>ODC</v>
          </cell>
        </row>
        <row r="20">
          <cell r="B20" t="str">
            <v>610023-2</v>
          </cell>
          <cell r="C20" t="str">
            <v>Unallowable Exp - Other</v>
          </cell>
          <cell r="E20" t="str">
            <v>ODC</v>
          </cell>
        </row>
        <row r="21">
          <cell r="B21" t="str">
            <v>614000-2</v>
          </cell>
          <cell r="C21" t="str">
            <v>Employee Training Expense</v>
          </cell>
          <cell r="E21" t="str">
            <v>ODC</v>
          </cell>
        </row>
        <row r="22">
          <cell r="B22" t="str">
            <v>615005-2</v>
          </cell>
          <cell r="C22" t="str">
            <v>Business/Conference Meals</v>
          </cell>
          <cell r="E22" t="str">
            <v>ODC</v>
          </cell>
        </row>
        <row r="23">
          <cell r="B23" t="str">
            <v>620115-2</v>
          </cell>
          <cell r="C23" t="str">
            <v>Software Licenses</v>
          </cell>
          <cell r="E23" t="str">
            <v>ODC</v>
          </cell>
        </row>
        <row r="24">
          <cell r="B24" t="str">
            <v>620135-2</v>
          </cell>
          <cell r="C24" t="str">
            <v>Indirect IT Procurement</v>
          </cell>
          <cell r="E24" t="str">
            <v>ODC</v>
          </cell>
        </row>
        <row r="25">
          <cell r="B25" t="str">
            <v>622499-2</v>
          </cell>
          <cell r="C25" t="str">
            <v>Prof Services Oth</v>
          </cell>
          <cell r="E25" t="str">
            <v>ODC</v>
          </cell>
        </row>
        <row r="26">
          <cell r="B26" t="str">
            <v>624710-2</v>
          </cell>
          <cell r="C26" t="str">
            <v>LGS Facilities Expense</v>
          </cell>
          <cell r="E26" t="str">
            <v>ODC</v>
          </cell>
        </row>
        <row r="27">
          <cell r="B27" t="str">
            <v>624900-2</v>
          </cell>
          <cell r="C27" t="str">
            <v>Contract Services - Other</v>
          </cell>
          <cell r="E27" t="str">
            <v>ODC</v>
          </cell>
        </row>
        <row r="28">
          <cell r="B28" t="str">
            <v>624910-2</v>
          </cell>
          <cell r="C28" t="str">
            <v>Cont Svc Proj &amp; OPS</v>
          </cell>
          <cell r="E28" t="str">
            <v>LGS Non Emp Lbr</v>
          </cell>
        </row>
        <row r="29">
          <cell r="B29" t="str">
            <v>634000-2</v>
          </cell>
          <cell r="C29" t="str">
            <v>Other Expense</v>
          </cell>
          <cell r="E29" t="str">
            <v>ODC</v>
          </cell>
        </row>
        <row r="30">
          <cell r="B30" t="str">
            <v>634400-2</v>
          </cell>
          <cell r="C30" t="str">
            <v>ProCard Purchases-Othr</v>
          </cell>
          <cell r="E30" t="str">
            <v>ODC</v>
          </cell>
        </row>
        <row r="31">
          <cell r="B31" t="str">
            <v>652220-2</v>
          </cell>
          <cell r="C31" t="str">
            <v>Lab &amp; Tech Parts</v>
          </cell>
          <cell r="E31" t="str">
            <v>ODC</v>
          </cell>
        </row>
        <row r="32">
          <cell r="B32" t="str">
            <v>652800-2</v>
          </cell>
          <cell r="C32" t="str">
            <v>Purch Mat'l (Other Mfg)</v>
          </cell>
          <cell r="E32" t="str">
            <v>ODC</v>
          </cell>
        </row>
        <row r="33">
          <cell r="B33" t="str">
            <v>661100-2</v>
          </cell>
          <cell r="C33" t="str">
            <v>Transportation Charges</v>
          </cell>
          <cell r="E33" t="str">
            <v>ODC</v>
          </cell>
        </row>
        <row r="34">
          <cell r="B34" t="str">
            <v>670000-2</v>
          </cell>
          <cell r="C34" t="str">
            <v>Depreciation Expense</v>
          </cell>
          <cell r="E34" t="str">
            <v>ODC</v>
          </cell>
        </row>
        <row r="35">
          <cell r="B35" t="str">
            <v>670200-2</v>
          </cell>
          <cell r="C35" t="str">
            <v>Mfg App Depreciation Exp</v>
          </cell>
          <cell r="E35" t="str">
            <v>ODC</v>
          </cell>
        </row>
        <row r="36">
          <cell r="B36" t="str">
            <v>810101-Z</v>
          </cell>
          <cell r="C36" t="str">
            <v>Core Bell Labs Basis Bill</v>
          </cell>
          <cell r="E36" t="str">
            <v>ODC</v>
          </cell>
        </row>
        <row r="37">
          <cell r="B37" t="str">
            <v>624913-2</v>
          </cell>
          <cell r="C37" t="str">
            <v>CORE BELL LABS-Rate Adj</v>
          </cell>
          <cell r="E37" t="str">
            <v>LGS Emp Labor</v>
          </cell>
        </row>
        <row r="38">
          <cell r="B38" t="str">
            <v>690200-2</v>
          </cell>
          <cell r="C38" t="str">
            <v>RECOVERY EXP INBOUND</v>
          </cell>
          <cell r="E38" t="str">
            <v>Axios X-Ch</v>
          </cell>
        </row>
        <row r="39">
          <cell r="B39" t="str">
            <v>620110-2</v>
          </cell>
          <cell r="C39" t="str">
            <v>Computer Maint Conrts</v>
          </cell>
          <cell r="E39" t="str">
            <v>ODC</v>
          </cell>
        </row>
        <row r="40">
          <cell r="B40" t="str">
            <v>610500-2</v>
          </cell>
          <cell r="C40" t="str">
            <v>Other Travel &amp; Living Exp</v>
          </cell>
          <cell r="E40" t="str">
            <v>ODC</v>
          </cell>
        </row>
        <row r="41">
          <cell r="B41" t="str">
            <v>603000-2</v>
          </cell>
          <cell r="C41" t="str">
            <v>Vacation</v>
          </cell>
          <cell r="E41" t="str">
            <v>LGS Emp Labor</v>
          </cell>
        </row>
        <row r="42">
          <cell r="B42" t="str">
            <v>603010-2</v>
          </cell>
          <cell r="C42" t="str">
            <v>Holiday</v>
          </cell>
          <cell r="E42" t="str">
            <v>LGS Emp Labor</v>
          </cell>
        </row>
        <row r="43">
          <cell r="B43" t="str">
            <v>603100-2</v>
          </cell>
          <cell r="C43" t="str">
            <v>Paid Absence</v>
          </cell>
          <cell r="E43" t="str">
            <v>LGS Emp Labor</v>
          </cell>
        </row>
        <row r="44">
          <cell r="B44" t="str">
            <v>603500-2</v>
          </cell>
          <cell r="C44" t="str">
            <v>Other Wage/Salary Rel Exp</v>
          </cell>
          <cell r="E44" t="str">
            <v>LGS Emp Labor</v>
          </cell>
        </row>
        <row r="45">
          <cell r="B45" t="str">
            <v>606300-2</v>
          </cell>
          <cell r="C45" t="str">
            <v>CO Contribution - Sal-Exp</v>
          </cell>
          <cell r="E45" t="str">
            <v>LGS Emp Labor</v>
          </cell>
        </row>
        <row r="46">
          <cell r="B46" t="str">
            <v>607000-2</v>
          </cell>
          <cell r="C46" t="str">
            <v>Emplyr FICA Tax Mgmt</v>
          </cell>
          <cell r="E46" t="str">
            <v>LGS Emp Labor</v>
          </cell>
        </row>
        <row r="47">
          <cell r="B47" t="str">
            <v>607011-2</v>
          </cell>
          <cell r="C47" t="str">
            <v>FUTA Management</v>
          </cell>
          <cell r="E47" t="str">
            <v>LGS Emp Labor</v>
          </cell>
        </row>
        <row r="48">
          <cell r="B48" t="str">
            <v>607021-2</v>
          </cell>
          <cell r="C48" t="str">
            <v>SUTA Management</v>
          </cell>
          <cell r="E48" t="str">
            <v>LGS Emp Labor</v>
          </cell>
        </row>
        <row r="49">
          <cell r="B49" t="str">
            <v>607030-2</v>
          </cell>
          <cell r="C49" t="str">
            <v>EMP Medicare Mgmt</v>
          </cell>
          <cell r="E49" t="str">
            <v>LGS Emp Labor</v>
          </cell>
        </row>
        <row r="50">
          <cell r="B50" t="str">
            <v>631000-2</v>
          </cell>
          <cell r="C50" t="str">
            <v>Office Supplies Expense</v>
          </cell>
          <cell r="E50" t="str">
            <v>ODC</v>
          </cell>
        </row>
        <row r="51">
          <cell r="B51" t="str">
            <v>613000-2</v>
          </cell>
          <cell r="C51" t="str">
            <v>613000-2 Emp Tuition Reimburse Exp</v>
          </cell>
          <cell r="E51" t="str">
            <v>ODC</v>
          </cell>
        </row>
        <row r="52">
          <cell r="B52" t="str">
            <v>600000-N</v>
          </cell>
          <cell r="C52" t="str">
            <v>Wages &amp; Salaries - Mgmt</v>
          </cell>
          <cell r="E52" t="str">
            <v>LGS Emp Labor</v>
          </cell>
        </row>
        <row r="53">
          <cell r="B53" t="str">
            <v>602000-N</v>
          </cell>
          <cell r="C53" t="str">
            <v>Unallowable Labor</v>
          </cell>
          <cell r="E53" t="str">
            <v>LGS Emp Labor U/A</v>
          </cell>
        </row>
        <row r="54">
          <cell r="B54" t="str">
            <v>610001-N</v>
          </cell>
          <cell r="C54" t="str">
            <v>Airfare</v>
          </cell>
          <cell r="E54" t="str">
            <v>ODC</v>
          </cell>
        </row>
        <row r="55">
          <cell r="B55" t="str">
            <v>610002-N</v>
          </cell>
          <cell r="C55" t="str">
            <v>Ground Transportation</v>
          </cell>
          <cell r="E55" t="str">
            <v>ODC</v>
          </cell>
        </row>
        <row r="56">
          <cell r="B56" t="str">
            <v>610003-N</v>
          </cell>
          <cell r="C56" t="str">
            <v>Rental Car</v>
          </cell>
          <cell r="E56" t="str">
            <v>ODC</v>
          </cell>
        </row>
        <row r="57">
          <cell r="B57" t="str">
            <v>610004-N</v>
          </cell>
          <cell r="C57" t="str">
            <v>Mileage</v>
          </cell>
          <cell r="E57" t="str">
            <v>ODC</v>
          </cell>
        </row>
        <row r="58">
          <cell r="B58" t="str">
            <v>610005-N</v>
          </cell>
          <cell r="C58" t="str">
            <v>Tolls</v>
          </cell>
          <cell r="E58" t="str">
            <v>ODC</v>
          </cell>
        </row>
        <row r="59">
          <cell r="B59" t="str">
            <v>610006-N</v>
          </cell>
          <cell r="C59" t="str">
            <v>Lodging</v>
          </cell>
          <cell r="E59" t="str">
            <v>ODC</v>
          </cell>
        </row>
        <row r="60">
          <cell r="B60" t="str">
            <v>610007-N</v>
          </cell>
          <cell r="C60" t="str">
            <v>Meals</v>
          </cell>
          <cell r="E60" t="str">
            <v>ODC</v>
          </cell>
        </row>
        <row r="61">
          <cell r="B61" t="str">
            <v>610500-N</v>
          </cell>
          <cell r="C61" t="str">
            <v>Other Travel &amp; Living Exp</v>
          </cell>
          <cell r="E61" t="str">
            <v>ODC</v>
          </cell>
        </row>
        <row r="62">
          <cell r="B62" t="str">
            <v>622499-N</v>
          </cell>
          <cell r="C62" t="str">
            <v>Professional Services-Oth</v>
          </cell>
          <cell r="E62" t="str">
            <v>Atty Fees - Patents</v>
          </cell>
        </row>
        <row r="63">
          <cell r="B63" t="str">
            <v>624070-N</v>
          </cell>
          <cell r="C63" t="str">
            <v>U/A Patent Cost</v>
          </cell>
          <cell r="E63" t="str">
            <v>Atty Fees - Patents U/A</v>
          </cell>
        </row>
        <row r="64">
          <cell r="B64" t="str">
            <v>610024-2</v>
          </cell>
          <cell r="C64" t="str">
            <v>610024-2 Unallowable Meals - Gov't</v>
          </cell>
          <cell r="E64" t="str">
            <v>Unallowable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istrator" refreshedDate="42591.831632407404" createdVersion="4" refreshedVersion="4" minRefreshableVersion="3" recordCount="4520">
  <cacheSource type="worksheet">
    <worksheetSource ref="A1:T1048576" sheet="IR&amp;D Data Shuffle"/>
  </cacheSource>
  <cacheFields count="20">
    <cacheField name="Fiscal Year" numFmtId="0">
      <sharedItems containsString="0" containsBlank="1" containsNumber="1" containsInteger="1" minValue="2016" maxValue="2016" count="2">
        <n v="2016"/>
        <m/>
      </sharedItems>
    </cacheField>
    <cacheField name="Account" numFmtId="0">
      <sharedItems containsBlank="1"/>
    </cacheField>
    <cacheField name="Account Description" numFmtId="0">
      <sharedItems containsBlank="1"/>
    </cacheField>
    <cacheField name="Period" numFmtId="0">
      <sharedItems containsString="0" containsBlank="1" containsNumber="1" containsInteger="1" minValue="2" maxValue="7" count="7">
        <n v="5"/>
        <n v="6"/>
        <n v="7"/>
        <n v="2"/>
        <n v="3"/>
        <n v="4"/>
        <m/>
      </sharedItems>
    </cacheField>
    <cacheField name="Project Id" numFmtId="0">
      <sharedItems containsBlank="1" count="7">
        <s v="R300.0001.0001.603705"/>
        <s v="R300.0001.0001.603706"/>
        <s v="R300.0001.0001.603707"/>
        <s v="R300.0002.0001.603708"/>
        <s v="R300.0002.0001.603709"/>
        <s v="R505.0000.0001.603713"/>
        <m/>
      </sharedItems>
    </cacheField>
    <cacheField name="Project Name" numFmtId="0">
      <sharedItems containsBlank="1"/>
    </cacheField>
    <cacheField name="Owning Org" numFmtId="0">
      <sharedItems containsBlank="1"/>
    </cacheField>
    <cacheField name="Performing Org" numFmtId="0">
      <sharedItems containsBlank="1"/>
    </cacheField>
    <cacheField name="Segment" numFmtId="0">
      <sharedItems containsBlank="1" count="3">
        <s v="AXO"/>
        <s v="NIS"/>
        <m/>
      </sharedItems>
    </cacheField>
    <cacheField name="Hours" numFmtId="0">
      <sharedItems containsString="0" containsBlank="1" containsNumber="1" minValue="0" maxValue="330.25"/>
    </cacheField>
    <cacheField name="Amount" numFmtId="0">
      <sharedItems containsString="0" containsBlank="1" containsNumber="1" minValue="0" maxValue="20260.7"/>
    </cacheField>
    <cacheField name="Revenue" numFmtId="0">
      <sharedItems containsString="0" containsBlank="1" containsNumber="1" containsInteger="1" minValue="0" maxValue="0"/>
    </cacheField>
    <cacheField name="ACCT #" numFmtId="0">
      <sharedItems containsBlank="1"/>
    </cacheField>
    <cacheField name="Acct &amp; Desc" numFmtId="0">
      <sharedItems containsBlank="1" count="9">
        <s v="600000-2-55 Burden"/>
        <s v="600000-2-56 Burden"/>
        <s v="634400-2 ProCard Purchases-Othr"/>
        <s v="600000-2 Wages &amp; Salaries - Mgmt"/>
        <s v="600000-2-42 Burden"/>
        <s v="600000-2-48 Burden"/>
        <s v="652800-2 Purch Mat'l (Other Mfg)"/>
        <s v="600100-2 Wages &amp; Salary Part-Time"/>
        <m/>
      </sharedItems>
    </cacheField>
    <cacheField name="EOC" numFmtId="0">
      <sharedItems containsBlank="1" count="3">
        <s v="LGS Emp Labor"/>
        <s v="ODC"/>
        <m/>
      </sharedItems>
    </cacheField>
    <cacheField name="Group" numFmtId="0">
      <sharedItems containsBlank="1"/>
    </cacheField>
    <cacheField name="Proj4" numFmtId="0">
      <sharedItems containsBlank="1"/>
    </cacheField>
    <cacheField name="Proj6" numFmtId="0">
      <sharedItems containsBlank="1"/>
    </cacheField>
    <cacheField name="Proj Desc" numFmtId="0">
      <sharedItems containsBlank="1" count="7">
        <s v="603705-AXIOS IRADASSETS CLOUD"/>
        <s v="603706-AXIOS IRADASSETS SIGNALS"/>
        <s v="603707-AXIOS IRADASSETS THINCLIE"/>
        <s v="603708-AXIOS ATTACK CYBER"/>
        <s v="603709-AXIOS ATTACK MISSION"/>
        <s v="603713-NEXT GEN UNIFIED COMMS"/>
        <m/>
      </sharedItems>
    </cacheField>
    <cacheField name="SubGroup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dministrator" refreshedDate="42591.846782060187" createdVersion="4" refreshedVersion="4" minRefreshableVersion="3" recordCount="68">
  <cacheSource type="worksheet">
    <worksheetSource ref="A1:E1048576" sheet="IR&amp;D Hours"/>
  </cacheSource>
  <cacheFields count="5">
    <cacheField name="Project Id" numFmtId="0">
      <sharedItems containsBlank="1" count="7">
        <s v="R300.0001.0001.603705"/>
        <s v="R300.0001.0001.603706"/>
        <s v="R300.0001.0001.603707"/>
        <s v="R300.0002.0001.603708"/>
        <s v="R300.0002.0001.603709"/>
        <s v="R505.0000.0001.603713"/>
        <m/>
      </sharedItems>
    </cacheField>
    <cacheField name="Fiscal Year" numFmtId="0">
      <sharedItems containsString="0" containsBlank="1" containsNumber="1" containsInteger="1" minValue="2016" maxValue="2016" count="2">
        <n v="2016"/>
        <m/>
      </sharedItems>
    </cacheField>
    <cacheField name="Period" numFmtId="0">
      <sharedItems containsString="0" containsBlank="1" containsNumber="1" containsInteger="1" minValue="2" maxValue="7" count="7">
        <n v="5"/>
        <n v="6"/>
        <n v="7"/>
        <n v="2"/>
        <n v="3"/>
        <n v="4"/>
        <m/>
      </sharedItems>
    </cacheField>
    <cacheField name="Employee Name" numFmtId="0">
      <sharedItems containsBlank="1" count="19">
        <s v="Recachinas, Michael G"/>
        <s v="Ganteaume, Oscar E"/>
        <s v="Irby, John M"/>
        <s v="McCrea, Kevin F"/>
        <s v="Strasel, Adam W"/>
        <s v="Bagoulla, Youssef L"/>
        <s v="Ihde, Michael A"/>
        <s v="Hickernell, David C"/>
        <s v="Leone, Mark A"/>
        <s v="Nelson, Devin K"/>
        <s v="Krivan, Richard A"/>
        <s v="Madsen, Jason R"/>
        <s v="Nipper, Charles W"/>
        <s v="Davis, Adam T"/>
        <s v="Mims, James R"/>
        <s v="Bynum, Nathan M"/>
        <s v="Freeland, Thomas B"/>
        <s v="Sandidge, Avery"/>
        <m/>
      </sharedItems>
    </cacheField>
    <cacheField name="Hours" numFmtId="0">
      <sharedItems containsString="0" containsBlank="1" containsNumber="1" minValue="0.5" maxValue="2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520">
  <r>
    <x v="0"/>
    <s v="600000-2-55"/>
    <s v="Burden"/>
    <x v="0"/>
    <x v="0"/>
    <s v="AXIOS IRADASSETS CLOUD"/>
    <s v="1.30.AX.0.10020128.2"/>
    <s v="1.30.AX.0.10020128.2"/>
    <x v="0"/>
    <n v="0"/>
    <n v="13.23"/>
    <n v="0"/>
    <s v="600000-2"/>
    <x v="0"/>
    <x v="0"/>
    <s v="Axios"/>
    <s v="3705"/>
    <s v="603705"/>
    <x v="0"/>
    <n v="0"/>
  </r>
  <r>
    <x v="0"/>
    <s v="600000-2-55"/>
    <s v="Burden"/>
    <x v="1"/>
    <x v="0"/>
    <s v="AXIOS IRADASSETS CLOUD"/>
    <s v="1.30.AX.0.10020128.2"/>
    <s v="1.30.AX.0.10020128.2"/>
    <x v="0"/>
    <n v="0"/>
    <n v="52.95"/>
    <n v="0"/>
    <s v="600000-2"/>
    <x v="0"/>
    <x v="0"/>
    <s v="Axios"/>
    <s v="3705"/>
    <s v="603705"/>
    <x v="0"/>
    <n v="0"/>
  </r>
  <r>
    <x v="0"/>
    <s v="600000-2-55"/>
    <s v="Burden"/>
    <x v="2"/>
    <x v="0"/>
    <s v="AXIOS IRADASSETS CLOUD"/>
    <s v="1.30.AX.0.10020128.2"/>
    <s v="1.30.AX.0.10020128.2"/>
    <x v="0"/>
    <n v="0"/>
    <n v="2898.19"/>
    <n v="0"/>
    <s v="600000-2"/>
    <x v="0"/>
    <x v="0"/>
    <s v="Axios"/>
    <s v="3705"/>
    <s v="603705"/>
    <x v="0"/>
    <n v="0"/>
  </r>
  <r>
    <x v="0"/>
    <s v="600000-2-56"/>
    <s v="Burden"/>
    <x v="0"/>
    <x v="0"/>
    <s v="AXIOS IRADASSETS CLOUD"/>
    <s v="1.30.AX.0.10020128.2"/>
    <s v="1.30.AX.0.10020128.2"/>
    <x v="0"/>
    <n v="0"/>
    <n v="6.38"/>
    <n v="0"/>
    <s v="600000-2"/>
    <x v="1"/>
    <x v="0"/>
    <s v="Axios"/>
    <s v="3705"/>
    <s v="603705"/>
    <x v="0"/>
    <n v="0"/>
  </r>
  <r>
    <x v="0"/>
    <s v="600000-2-56"/>
    <s v="Burden"/>
    <x v="1"/>
    <x v="0"/>
    <s v="AXIOS IRADASSETS CLOUD"/>
    <s v="1.30.AX.0.10020128.2"/>
    <s v="1.30.AX.0.10020128.2"/>
    <x v="0"/>
    <n v="0"/>
    <n v="25.52"/>
    <n v="0"/>
    <s v="600000-2"/>
    <x v="1"/>
    <x v="0"/>
    <s v="Axios"/>
    <s v="3705"/>
    <s v="603705"/>
    <x v="0"/>
    <n v="0"/>
  </r>
  <r>
    <x v="0"/>
    <s v="600000-2-56"/>
    <s v="Burden"/>
    <x v="2"/>
    <x v="0"/>
    <s v="AXIOS IRADASSETS CLOUD"/>
    <s v="1.30.AX.0.10020128.2"/>
    <s v="1.30.AX.0.10020128.2"/>
    <x v="0"/>
    <n v="0"/>
    <n v="1396.96"/>
    <n v="0"/>
    <s v="600000-2"/>
    <x v="1"/>
    <x v="0"/>
    <s v="Axios"/>
    <s v="3705"/>
    <s v="603705"/>
    <x v="0"/>
    <n v="0"/>
  </r>
  <r>
    <x v="0"/>
    <s v="634400-2"/>
    <s v="ProCard Purchases-Othr"/>
    <x v="1"/>
    <x v="0"/>
    <s v="AXIOS IRADASSETS CLOUD"/>
    <s v="1.30.AX.0.10020128.2"/>
    <s v="1.30.AX.0.10020128.2"/>
    <x v="0"/>
    <n v="0"/>
    <n v="41.89"/>
    <n v="0"/>
    <s v="634400-2"/>
    <x v="2"/>
    <x v="1"/>
    <s v="Axios"/>
    <s v="3705"/>
    <s v="603705"/>
    <x v="0"/>
    <n v="0"/>
  </r>
  <r>
    <x v="0"/>
    <s v="634400-2"/>
    <s v="ProCard Purchases-Othr"/>
    <x v="2"/>
    <x v="0"/>
    <s v="AXIOS IRADASSETS CLOUD"/>
    <s v="1.30.AX.0.10020128.2"/>
    <s v="1.30.AX.0.10020128.2"/>
    <x v="0"/>
    <n v="0"/>
    <n v="252.58"/>
    <n v="0"/>
    <s v="634400-2"/>
    <x v="2"/>
    <x v="1"/>
    <s v="Axios"/>
    <s v="3705"/>
    <s v="603705"/>
    <x v="0"/>
    <n v="0"/>
  </r>
  <r>
    <x v="0"/>
    <s v="600000-2"/>
    <s v="Wages &amp; Salaries - Mgmt"/>
    <x v="0"/>
    <x v="0"/>
    <s v="AXIOS IRADASSETS CLOUD"/>
    <s v="1.30.AX.0.10020128.2"/>
    <s v="1.30.AX.0.10020128.2"/>
    <x v="0"/>
    <n v="0.5"/>
    <n v="27.76"/>
    <n v="0"/>
    <s v="600000-2"/>
    <x v="3"/>
    <x v="0"/>
    <s v="Axios"/>
    <s v="3705"/>
    <s v="603705"/>
    <x v="0"/>
    <n v="0"/>
  </r>
  <r>
    <x v="0"/>
    <s v="600000-2"/>
    <s v="Wages &amp; Salaries - Mgmt"/>
    <x v="1"/>
    <x v="0"/>
    <s v="AXIOS IRADASSETS CLOUD"/>
    <s v="1.30.AX.0.10020128.2"/>
    <s v="1.30.AX.0.10020128.2"/>
    <x v="0"/>
    <n v="2"/>
    <n v="111.06"/>
    <n v="0"/>
    <s v="600000-2"/>
    <x v="3"/>
    <x v="0"/>
    <s v="Axios"/>
    <s v="3705"/>
    <s v="603705"/>
    <x v="0"/>
    <n v="0"/>
  </r>
  <r>
    <x v="0"/>
    <s v="600000-2"/>
    <s v="Wages &amp; Salaries - Mgmt"/>
    <x v="2"/>
    <x v="0"/>
    <s v="AXIOS IRADASSETS CLOUD"/>
    <s v="1.30.AX.0.10020128.2"/>
    <s v="1.30.AX.0.10020128.2"/>
    <x v="0"/>
    <n v="142"/>
    <n v="6079.7"/>
    <n v="0"/>
    <s v="600000-2"/>
    <x v="3"/>
    <x v="0"/>
    <s v="Axios"/>
    <s v="3705"/>
    <s v="603705"/>
    <x v="0"/>
    <n v="0"/>
  </r>
  <r>
    <x v="0"/>
    <s v="600000-2-55"/>
    <s v="Burden"/>
    <x v="3"/>
    <x v="1"/>
    <s v="AXIOS IRADASSETS SIGNALS"/>
    <s v="1.30.AX.0.10020128.2"/>
    <s v="1.30.AX.0.10020128.2"/>
    <x v="0"/>
    <n v="0"/>
    <n v="5286.07"/>
    <n v="0"/>
    <s v="600000-2"/>
    <x v="0"/>
    <x v="0"/>
    <s v="Axios"/>
    <s v="3706"/>
    <s v="603706"/>
    <x v="1"/>
    <n v="0"/>
  </r>
  <r>
    <x v="0"/>
    <s v="600000-2-55"/>
    <s v="Burden"/>
    <x v="4"/>
    <x v="1"/>
    <s v="AXIOS IRADASSETS SIGNALS"/>
    <s v="1.30.AX.0.10020128.2"/>
    <s v="1.30.AX.0.10020128.2"/>
    <x v="0"/>
    <n v="0"/>
    <n v="5760.22"/>
    <n v="0"/>
    <s v="600000-2"/>
    <x v="0"/>
    <x v="0"/>
    <s v="Axios"/>
    <s v="3706"/>
    <s v="603706"/>
    <x v="1"/>
    <n v="0"/>
  </r>
  <r>
    <x v="0"/>
    <s v="600000-2-55"/>
    <s v="Burden"/>
    <x v="5"/>
    <x v="1"/>
    <s v="AXIOS IRADASSETS SIGNALS"/>
    <s v="1.30.AX.0.10020128.2"/>
    <s v="1.30.AX.0.10020128.2"/>
    <x v="0"/>
    <n v="0"/>
    <n v="3422.34"/>
    <n v="0"/>
    <s v="600000-2"/>
    <x v="0"/>
    <x v="0"/>
    <s v="Axios"/>
    <s v="3706"/>
    <s v="603706"/>
    <x v="1"/>
    <n v="0"/>
  </r>
  <r>
    <x v="0"/>
    <s v="600000-2-55"/>
    <s v="Burden"/>
    <x v="0"/>
    <x v="1"/>
    <s v="AXIOS IRADASSETS SIGNALS"/>
    <s v="1.30.AX.0.10020128.2"/>
    <s v="1.30.AX.0.10020128.2"/>
    <x v="0"/>
    <n v="0"/>
    <n v="0"/>
    <n v="0"/>
    <s v="600000-2"/>
    <x v="0"/>
    <x v="0"/>
    <s v="Axios"/>
    <s v="3706"/>
    <s v="603706"/>
    <x v="1"/>
    <n v="0"/>
  </r>
  <r>
    <x v="0"/>
    <s v="600000-2-55"/>
    <s v="Burden"/>
    <x v="1"/>
    <x v="1"/>
    <s v="AXIOS IRADASSETS SIGNALS"/>
    <s v="1.30.AX.0.10020128.2"/>
    <s v="1.30.AX.0.10020128.2"/>
    <x v="0"/>
    <n v="0"/>
    <n v="0"/>
    <n v="0"/>
    <s v="600000-2"/>
    <x v="0"/>
    <x v="0"/>
    <s v="Axios"/>
    <s v="3706"/>
    <s v="603706"/>
    <x v="1"/>
    <n v="0"/>
  </r>
  <r>
    <x v="0"/>
    <s v="600000-2-55"/>
    <s v="Burden"/>
    <x v="2"/>
    <x v="1"/>
    <s v="AXIOS IRADASSETS SIGNALS"/>
    <s v="1.30.AX.0.10020128.2"/>
    <s v="1.30.AX.0.10020128.2"/>
    <x v="0"/>
    <n v="0"/>
    <n v="0"/>
    <n v="0"/>
    <s v="600000-2"/>
    <x v="0"/>
    <x v="0"/>
    <s v="Axios"/>
    <s v="3706"/>
    <s v="603706"/>
    <x v="1"/>
    <n v="0"/>
  </r>
  <r>
    <x v="0"/>
    <s v="600000-2-56"/>
    <s v="Burden"/>
    <x v="3"/>
    <x v="1"/>
    <s v="AXIOS IRADASSETS SIGNALS"/>
    <s v="1.30.AX.0.10020128.2"/>
    <s v="1.30.AX.0.10020128.2"/>
    <x v="0"/>
    <n v="0"/>
    <n v="2547.94"/>
    <n v="0"/>
    <s v="600000-2"/>
    <x v="1"/>
    <x v="0"/>
    <s v="Axios"/>
    <s v="3706"/>
    <s v="603706"/>
    <x v="1"/>
    <n v="0"/>
  </r>
  <r>
    <x v="0"/>
    <s v="600000-2-56"/>
    <s v="Burden"/>
    <x v="4"/>
    <x v="1"/>
    <s v="AXIOS IRADASSETS SIGNALS"/>
    <s v="1.30.AX.0.10020128.2"/>
    <s v="1.30.AX.0.10020128.2"/>
    <x v="0"/>
    <n v="0"/>
    <n v="2776.49"/>
    <n v="0"/>
    <s v="600000-2"/>
    <x v="1"/>
    <x v="0"/>
    <s v="Axios"/>
    <s v="3706"/>
    <s v="603706"/>
    <x v="1"/>
    <n v="0"/>
  </r>
  <r>
    <x v="0"/>
    <s v="600000-2-56"/>
    <s v="Burden"/>
    <x v="5"/>
    <x v="1"/>
    <s v="AXIOS IRADASSETS SIGNALS"/>
    <s v="1.30.AX.0.10020128.2"/>
    <s v="1.30.AX.0.10020128.2"/>
    <x v="0"/>
    <n v="0"/>
    <n v="1649.6"/>
    <n v="0"/>
    <s v="600000-2"/>
    <x v="1"/>
    <x v="0"/>
    <s v="Axios"/>
    <s v="3706"/>
    <s v="603706"/>
    <x v="1"/>
    <n v="0"/>
  </r>
  <r>
    <x v="0"/>
    <s v="600000-2-56"/>
    <s v="Burden"/>
    <x v="0"/>
    <x v="1"/>
    <s v="AXIOS IRADASSETS SIGNALS"/>
    <s v="1.30.AX.0.10020128.2"/>
    <s v="1.30.AX.0.10020128.2"/>
    <x v="0"/>
    <n v="0"/>
    <n v="0"/>
    <n v="0"/>
    <s v="600000-2"/>
    <x v="1"/>
    <x v="0"/>
    <s v="Axios"/>
    <s v="3706"/>
    <s v="603706"/>
    <x v="1"/>
    <n v="0"/>
  </r>
  <r>
    <x v="0"/>
    <s v="600000-2-56"/>
    <s v="Burden"/>
    <x v="1"/>
    <x v="1"/>
    <s v="AXIOS IRADASSETS SIGNALS"/>
    <s v="1.30.AX.0.10020128.2"/>
    <s v="1.30.AX.0.10020128.2"/>
    <x v="0"/>
    <n v="0"/>
    <n v="0"/>
    <n v="0"/>
    <s v="600000-2"/>
    <x v="1"/>
    <x v="0"/>
    <s v="Axios"/>
    <s v="3706"/>
    <s v="603706"/>
    <x v="1"/>
    <n v="0"/>
  </r>
  <r>
    <x v="0"/>
    <s v="600000-2-56"/>
    <s v="Burden"/>
    <x v="2"/>
    <x v="1"/>
    <s v="AXIOS IRADASSETS SIGNALS"/>
    <s v="1.30.AX.0.10020128.2"/>
    <s v="1.30.AX.0.10020128.2"/>
    <x v="0"/>
    <n v="0"/>
    <n v="0"/>
    <n v="0"/>
    <s v="600000-2"/>
    <x v="1"/>
    <x v="0"/>
    <s v="Axios"/>
    <s v="3706"/>
    <s v="603706"/>
    <x v="1"/>
    <n v="0"/>
  </r>
  <r>
    <x v="0"/>
    <s v="600000-2"/>
    <s v="Wages &amp; Salaries - Mgmt"/>
    <x v="3"/>
    <x v="1"/>
    <s v="AXIOS IRADASSETS SIGNALS"/>
    <s v="1.30.AX.0.10020128.2"/>
    <s v="1.30.AX.0.10020128.2"/>
    <x v="0"/>
    <n v="135"/>
    <n v="11088.89"/>
    <n v="0"/>
    <s v="600000-2"/>
    <x v="3"/>
    <x v="0"/>
    <s v="Axios"/>
    <s v="3706"/>
    <s v="603706"/>
    <x v="1"/>
    <n v="0"/>
  </r>
  <r>
    <x v="0"/>
    <s v="600000-2"/>
    <s v="Wages &amp; Salaries - Mgmt"/>
    <x v="4"/>
    <x v="1"/>
    <s v="AXIOS IRADASSETS SIGNALS"/>
    <s v="1.30.AX.0.10020128.2"/>
    <s v="1.30.AX.0.10020128.2"/>
    <x v="0"/>
    <n v="148.5"/>
    <n v="12083.52"/>
    <n v="0"/>
    <s v="600000-2"/>
    <x v="3"/>
    <x v="0"/>
    <s v="Axios"/>
    <s v="3706"/>
    <s v="603706"/>
    <x v="1"/>
    <n v="0"/>
  </r>
  <r>
    <x v="0"/>
    <s v="600000-2"/>
    <s v="Wages &amp; Salaries - Mgmt"/>
    <x v="5"/>
    <x v="1"/>
    <s v="AXIOS IRADASSETS SIGNALS"/>
    <s v="1.30.AX.0.10020128.2"/>
    <s v="1.30.AX.0.10020128.2"/>
    <x v="0"/>
    <n v="88"/>
    <n v="7179.23"/>
    <n v="0"/>
    <s v="600000-2"/>
    <x v="3"/>
    <x v="0"/>
    <s v="Axios"/>
    <s v="3706"/>
    <s v="603706"/>
    <x v="1"/>
    <n v="0"/>
  </r>
  <r>
    <x v="0"/>
    <s v="600000-2"/>
    <s v="Wages &amp; Salaries - Mgmt"/>
    <x v="0"/>
    <x v="1"/>
    <s v="AXIOS IRADASSETS SIGNALS"/>
    <s v="1.30.AX.0.10020128.2"/>
    <s v="1.30.AX.0.10020128.2"/>
    <x v="0"/>
    <n v="0"/>
    <n v="0"/>
    <n v="0"/>
    <s v="600000-2"/>
    <x v="3"/>
    <x v="0"/>
    <s v="Axios"/>
    <s v="3706"/>
    <s v="603706"/>
    <x v="1"/>
    <n v="0"/>
  </r>
  <r>
    <x v="0"/>
    <s v="600000-2"/>
    <s v="Wages &amp; Salaries - Mgmt"/>
    <x v="1"/>
    <x v="1"/>
    <s v="AXIOS IRADASSETS SIGNALS"/>
    <s v="1.30.AX.0.10020128.2"/>
    <s v="1.30.AX.0.10020128.2"/>
    <x v="0"/>
    <n v="0"/>
    <n v="0"/>
    <n v="0"/>
    <s v="600000-2"/>
    <x v="3"/>
    <x v="0"/>
    <s v="Axios"/>
    <s v="3706"/>
    <s v="603706"/>
    <x v="1"/>
    <n v="0"/>
  </r>
  <r>
    <x v="0"/>
    <s v="600000-2"/>
    <s v="Wages &amp; Salaries - Mgmt"/>
    <x v="2"/>
    <x v="1"/>
    <s v="AXIOS IRADASSETS SIGNALS"/>
    <s v="1.30.AX.0.10020128.2"/>
    <s v="1.30.AX.0.10020128.2"/>
    <x v="0"/>
    <n v="0"/>
    <n v="0"/>
    <n v="0"/>
    <s v="600000-2"/>
    <x v="3"/>
    <x v="0"/>
    <s v="Axios"/>
    <s v="3706"/>
    <s v="603706"/>
    <x v="1"/>
    <n v="0"/>
  </r>
  <r>
    <x v="0"/>
    <s v="600000-2-55"/>
    <s v="Burden"/>
    <x v="4"/>
    <x v="2"/>
    <s v="AXIOS IRADASSETS THINCLIE"/>
    <s v="1.30.AX.0.10020128.2"/>
    <s v="1.30.AX.0.10020128.2"/>
    <x v="0"/>
    <n v="0"/>
    <n v="532.88"/>
    <n v="0"/>
    <s v="600000-2"/>
    <x v="0"/>
    <x v="0"/>
    <s v="Axios"/>
    <s v="3707"/>
    <s v="603707"/>
    <x v="2"/>
    <n v="0"/>
  </r>
  <r>
    <x v="0"/>
    <s v="600000-2-55"/>
    <s v="Burden"/>
    <x v="5"/>
    <x v="2"/>
    <s v="AXIOS IRADASSETS THINCLIE"/>
    <s v="1.30.AX.0.10020128.2"/>
    <s v="1.30.AX.0.10020128.2"/>
    <x v="0"/>
    <n v="0"/>
    <n v="2771.44"/>
    <n v="0"/>
    <s v="600000-2"/>
    <x v="0"/>
    <x v="0"/>
    <s v="Axios"/>
    <s v="3707"/>
    <s v="603707"/>
    <x v="2"/>
    <n v="0"/>
  </r>
  <r>
    <x v="0"/>
    <s v="600000-2-55"/>
    <s v="Burden"/>
    <x v="0"/>
    <x v="2"/>
    <s v="AXIOS IRADASSETS THINCLIE"/>
    <s v="1.30.AX.0.10020128.2"/>
    <s v="1.30.AX.0.10020128.2"/>
    <x v="0"/>
    <n v="0"/>
    <n v="2627.69"/>
    <n v="0"/>
    <s v="600000-2"/>
    <x v="0"/>
    <x v="0"/>
    <s v="Axios"/>
    <s v="3707"/>
    <s v="603707"/>
    <x v="2"/>
    <n v="0"/>
  </r>
  <r>
    <x v="0"/>
    <s v="600000-2-55"/>
    <s v="Burden"/>
    <x v="1"/>
    <x v="2"/>
    <s v="AXIOS IRADASSETS THINCLIE"/>
    <s v="1.30.AX.0.10020128.2"/>
    <s v="1.30.AX.0.10020128.2"/>
    <x v="0"/>
    <n v="0"/>
    <n v="2297.38"/>
    <n v="0"/>
    <s v="600000-2"/>
    <x v="0"/>
    <x v="0"/>
    <s v="Axios"/>
    <s v="3707"/>
    <s v="603707"/>
    <x v="2"/>
    <n v="0"/>
  </r>
  <r>
    <x v="0"/>
    <s v="600000-2-55"/>
    <s v="Burden"/>
    <x v="2"/>
    <x v="2"/>
    <s v="AXIOS IRADASSETS THINCLIE"/>
    <s v="1.30.AX.0.10020128.2"/>
    <s v="1.30.AX.0.10020128.2"/>
    <x v="0"/>
    <n v="0"/>
    <n v="3000.53"/>
    <n v="0"/>
    <s v="600000-2"/>
    <x v="0"/>
    <x v="0"/>
    <s v="Axios"/>
    <s v="3707"/>
    <s v="603707"/>
    <x v="2"/>
    <n v="0"/>
  </r>
  <r>
    <x v="0"/>
    <s v="600000-2-56"/>
    <s v="Burden"/>
    <x v="4"/>
    <x v="2"/>
    <s v="AXIOS IRADASSETS THINCLIE"/>
    <s v="1.30.AX.0.10020128.2"/>
    <s v="1.30.AX.0.10020128.2"/>
    <x v="0"/>
    <n v="0"/>
    <n v="256.86"/>
    <n v="0"/>
    <s v="600000-2"/>
    <x v="1"/>
    <x v="0"/>
    <s v="Axios"/>
    <s v="3707"/>
    <s v="603707"/>
    <x v="2"/>
    <n v="0"/>
  </r>
  <r>
    <x v="0"/>
    <s v="600000-2-56"/>
    <s v="Burden"/>
    <x v="5"/>
    <x v="2"/>
    <s v="AXIOS IRADASSETS THINCLIE"/>
    <s v="1.30.AX.0.10020128.2"/>
    <s v="1.30.AX.0.10020128.2"/>
    <x v="0"/>
    <n v="0"/>
    <n v="1335.86"/>
    <n v="0"/>
    <s v="600000-2"/>
    <x v="1"/>
    <x v="0"/>
    <s v="Axios"/>
    <s v="3707"/>
    <s v="603707"/>
    <x v="2"/>
    <n v="0"/>
  </r>
  <r>
    <x v="0"/>
    <s v="600000-2-56"/>
    <s v="Burden"/>
    <x v="0"/>
    <x v="2"/>
    <s v="AXIOS IRADASSETS THINCLIE"/>
    <s v="1.30.AX.0.10020128.2"/>
    <s v="1.30.AX.0.10020128.2"/>
    <x v="0"/>
    <n v="0"/>
    <n v="1266.57"/>
    <n v="0"/>
    <s v="600000-2"/>
    <x v="1"/>
    <x v="0"/>
    <s v="Axios"/>
    <s v="3707"/>
    <s v="603707"/>
    <x v="2"/>
    <n v="0"/>
  </r>
  <r>
    <x v="0"/>
    <s v="600000-2-56"/>
    <s v="Burden"/>
    <x v="1"/>
    <x v="2"/>
    <s v="AXIOS IRADASSETS THINCLIE"/>
    <s v="1.30.AX.0.10020128.2"/>
    <s v="1.30.AX.0.10020128.2"/>
    <x v="0"/>
    <n v="0"/>
    <n v="1107.3599999999999"/>
    <n v="0"/>
    <s v="600000-2"/>
    <x v="1"/>
    <x v="0"/>
    <s v="Axios"/>
    <s v="3707"/>
    <s v="603707"/>
    <x v="2"/>
    <n v="0"/>
  </r>
  <r>
    <x v="0"/>
    <s v="600000-2-56"/>
    <s v="Burden"/>
    <x v="2"/>
    <x v="2"/>
    <s v="AXIOS IRADASSETS THINCLIE"/>
    <s v="1.30.AX.0.10020128.2"/>
    <s v="1.30.AX.0.10020128.2"/>
    <x v="0"/>
    <n v="0"/>
    <n v="1446.29"/>
    <n v="0"/>
    <s v="600000-2"/>
    <x v="1"/>
    <x v="0"/>
    <s v="Axios"/>
    <s v="3707"/>
    <s v="603707"/>
    <x v="2"/>
    <n v="0"/>
  </r>
  <r>
    <x v="0"/>
    <s v="600000-2"/>
    <s v="Wages &amp; Salaries - Mgmt"/>
    <x v="4"/>
    <x v="2"/>
    <s v="AXIOS IRADASSETS THINCLIE"/>
    <s v="1.30.AX.0.10020128.2"/>
    <s v="1.30.AX.0.10020128.2"/>
    <x v="0"/>
    <n v="14.5"/>
    <n v="1117.8599999999999"/>
    <n v="0"/>
    <s v="600000-2"/>
    <x v="3"/>
    <x v="0"/>
    <s v="Axios"/>
    <s v="3707"/>
    <s v="603707"/>
    <x v="2"/>
    <n v="0"/>
  </r>
  <r>
    <x v="0"/>
    <s v="600000-2"/>
    <s v="Wages &amp; Salaries - Mgmt"/>
    <x v="5"/>
    <x v="2"/>
    <s v="AXIOS IRADASSETS THINCLIE"/>
    <s v="1.30.AX.0.10020128.2"/>
    <s v="1.30.AX.0.10020128.2"/>
    <x v="0"/>
    <n v="94.5"/>
    <n v="5813.8"/>
    <n v="0"/>
    <s v="600000-2"/>
    <x v="3"/>
    <x v="0"/>
    <s v="Axios"/>
    <s v="3707"/>
    <s v="603707"/>
    <x v="2"/>
    <n v="0"/>
  </r>
  <r>
    <x v="0"/>
    <s v="600000-2"/>
    <s v="Wages &amp; Salaries - Mgmt"/>
    <x v="0"/>
    <x v="2"/>
    <s v="AXIOS IRADASSETS THINCLIE"/>
    <s v="1.30.AX.0.10020128.2"/>
    <s v="1.30.AX.0.10020128.2"/>
    <x v="0"/>
    <n v="87.5"/>
    <n v="5512.25"/>
    <n v="0"/>
    <s v="600000-2"/>
    <x v="3"/>
    <x v="0"/>
    <s v="Axios"/>
    <s v="3707"/>
    <s v="603707"/>
    <x v="2"/>
    <n v="0"/>
  </r>
  <r>
    <x v="0"/>
    <s v="600000-2"/>
    <s v="Wages &amp; Salaries - Mgmt"/>
    <x v="1"/>
    <x v="2"/>
    <s v="AXIOS IRADASSETS THINCLIE"/>
    <s v="1.30.AX.0.10020128.2"/>
    <s v="1.30.AX.0.10020128.2"/>
    <x v="0"/>
    <n v="82.5"/>
    <n v="4819.33"/>
    <n v="0"/>
    <s v="600000-2"/>
    <x v="3"/>
    <x v="0"/>
    <s v="Axios"/>
    <s v="3707"/>
    <s v="603707"/>
    <x v="2"/>
    <n v="0"/>
  </r>
  <r>
    <x v="0"/>
    <s v="600000-2"/>
    <s v="Wages &amp; Salaries - Mgmt"/>
    <x v="2"/>
    <x v="2"/>
    <s v="AXIOS IRADASSETS THINCLIE"/>
    <s v="1.30.AX.0.10020128.2"/>
    <s v="1.30.AX.0.10020128.2"/>
    <x v="0"/>
    <n v="103"/>
    <n v="6294.38"/>
    <n v="0"/>
    <s v="600000-2"/>
    <x v="3"/>
    <x v="0"/>
    <s v="Axios"/>
    <s v="3707"/>
    <s v="603707"/>
    <x v="2"/>
    <n v="0"/>
  </r>
  <r>
    <x v="0"/>
    <s v="600000-2-55"/>
    <s v="Burden"/>
    <x v="3"/>
    <x v="3"/>
    <s v="AXIOS ATTACK CYBER"/>
    <s v="1.30.AX.0.10020128.2"/>
    <s v="1.30.AX.0.10020128.2"/>
    <x v="0"/>
    <n v="0"/>
    <n v="534.17999999999995"/>
    <n v="0"/>
    <s v="600000-2"/>
    <x v="0"/>
    <x v="0"/>
    <s v="Axios"/>
    <s v="3708"/>
    <s v="603708"/>
    <x v="3"/>
    <n v="0"/>
  </r>
  <r>
    <x v="0"/>
    <s v="600000-2-55"/>
    <s v="Burden"/>
    <x v="4"/>
    <x v="3"/>
    <s v="AXIOS ATTACK CYBER"/>
    <s v="1.30.AX.0.10020128.2"/>
    <s v="1.30.AX.0.10020128.2"/>
    <x v="0"/>
    <n v="0"/>
    <n v="2495.98"/>
    <n v="0"/>
    <s v="600000-2"/>
    <x v="0"/>
    <x v="0"/>
    <s v="Axios"/>
    <s v="3708"/>
    <s v="603708"/>
    <x v="3"/>
    <n v="0"/>
  </r>
  <r>
    <x v="0"/>
    <s v="600000-2-55"/>
    <s v="Burden"/>
    <x v="5"/>
    <x v="3"/>
    <s v="AXIOS ATTACK CYBER"/>
    <s v="1.30.AX.0.10020128.2"/>
    <s v="1.30.AX.0.10020128.2"/>
    <x v="0"/>
    <n v="0"/>
    <n v="4116.0600000000004"/>
    <n v="0"/>
    <s v="600000-2"/>
    <x v="0"/>
    <x v="0"/>
    <s v="Axios"/>
    <s v="3708"/>
    <s v="603708"/>
    <x v="3"/>
    <n v="0"/>
  </r>
  <r>
    <x v="0"/>
    <s v="600000-2-55"/>
    <s v="Burden"/>
    <x v="0"/>
    <x v="3"/>
    <s v="AXIOS ATTACK CYBER"/>
    <s v="1.30.AX.0.10020128.2"/>
    <s v="1.30.AX.0.10020128.2"/>
    <x v="0"/>
    <n v="0"/>
    <n v="6747.95"/>
    <n v="0"/>
    <s v="600000-2"/>
    <x v="0"/>
    <x v="0"/>
    <s v="Axios"/>
    <s v="3708"/>
    <s v="603708"/>
    <x v="3"/>
    <n v="0"/>
  </r>
  <r>
    <x v="0"/>
    <s v="600000-2-55"/>
    <s v="Burden"/>
    <x v="1"/>
    <x v="3"/>
    <s v="AXIOS ATTACK CYBER"/>
    <s v="1.30.AX.0.10020128.2"/>
    <s v="1.30.AX.0.10020128.2"/>
    <x v="0"/>
    <n v="0"/>
    <n v="9658.2800000000007"/>
    <n v="0"/>
    <s v="600000-2"/>
    <x v="0"/>
    <x v="0"/>
    <s v="Axios"/>
    <s v="3708"/>
    <s v="603708"/>
    <x v="3"/>
    <n v="0"/>
  </r>
  <r>
    <x v="0"/>
    <s v="600000-2-55"/>
    <s v="Burden"/>
    <x v="2"/>
    <x v="3"/>
    <s v="AXIOS ATTACK CYBER"/>
    <s v="1.30.AX.0.10020128.2"/>
    <s v="1.30.AX.0.10020128.2"/>
    <x v="0"/>
    <n v="0"/>
    <n v="6119.97"/>
    <n v="0"/>
    <s v="600000-2"/>
    <x v="0"/>
    <x v="0"/>
    <s v="Axios"/>
    <s v="3708"/>
    <s v="603708"/>
    <x v="3"/>
    <n v="0"/>
  </r>
  <r>
    <x v="0"/>
    <s v="600000-2-56"/>
    <s v="Burden"/>
    <x v="3"/>
    <x v="3"/>
    <s v="AXIOS ATTACK CYBER"/>
    <s v="1.30.AX.0.10020128.2"/>
    <s v="1.30.AX.0.10020128.2"/>
    <x v="0"/>
    <n v="0"/>
    <n v="257.48"/>
    <n v="0"/>
    <s v="600000-2"/>
    <x v="1"/>
    <x v="0"/>
    <s v="Axios"/>
    <s v="3708"/>
    <s v="603708"/>
    <x v="3"/>
    <n v="0"/>
  </r>
  <r>
    <x v="0"/>
    <s v="600000-2-56"/>
    <s v="Burden"/>
    <x v="4"/>
    <x v="3"/>
    <s v="AXIOS ATTACK CYBER"/>
    <s v="1.30.AX.0.10020128.2"/>
    <s v="1.30.AX.0.10020128.2"/>
    <x v="0"/>
    <n v="0"/>
    <n v="1203.0899999999999"/>
    <n v="0"/>
    <s v="600000-2"/>
    <x v="1"/>
    <x v="0"/>
    <s v="Axios"/>
    <s v="3708"/>
    <s v="603708"/>
    <x v="3"/>
    <n v="0"/>
  </r>
  <r>
    <x v="0"/>
    <s v="600000-2-56"/>
    <s v="Burden"/>
    <x v="5"/>
    <x v="3"/>
    <s v="AXIOS ATTACK CYBER"/>
    <s v="1.30.AX.0.10020128.2"/>
    <s v="1.30.AX.0.10020128.2"/>
    <x v="0"/>
    <n v="0"/>
    <n v="1983.99"/>
    <n v="0"/>
    <s v="600000-2"/>
    <x v="1"/>
    <x v="0"/>
    <s v="Axios"/>
    <s v="3708"/>
    <s v="603708"/>
    <x v="3"/>
    <n v="0"/>
  </r>
  <r>
    <x v="0"/>
    <s v="600000-2-56"/>
    <s v="Burden"/>
    <x v="0"/>
    <x v="3"/>
    <s v="AXIOS ATTACK CYBER"/>
    <s v="1.30.AX.0.10020128.2"/>
    <s v="1.30.AX.0.10020128.2"/>
    <x v="0"/>
    <n v="0"/>
    <n v="3252.58"/>
    <n v="0"/>
    <s v="600000-2"/>
    <x v="1"/>
    <x v="0"/>
    <s v="Axios"/>
    <s v="3708"/>
    <s v="603708"/>
    <x v="3"/>
    <n v="0"/>
  </r>
  <r>
    <x v="0"/>
    <s v="600000-2-56"/>
    <s v="Burden"/>
    <x v="1"/>
    <x v="3"/>
    <s v="AXIOS ATTACK CYBER"/>
    <s v="1.30.AX.0.10020128.2"/>
    <s v="1.30.AX.0.10020128.2"/>
    <x v="0"/>
    <n v="0"/>
    <n v="4655.3900000000003"/>
    <n v="0"/>
    <s v="600000-2"/>
    <x v="1"/>
    <x v="0"/>
    <s v="Axios"/>
    <s v="3708"/>
    <s v="603708"/>
    <x v="3"/>
    <n v="0"/>
  </r>
  <r>
    <x v="0"/>
    <s v="600000-2-56"/>
    <s v="Burden"/>
    <x v="2"/>
    <x v="3"/>
    <s v="AXIOS ATTACK CYBER"/>
    <s v="1.30.AX.0.10020128.2"/>
    <s v="1.30.AX.0.10020128.2"/>
    <x v="0"/>
    <n v="0"/>
    <n v="2949.89"/>
    <n v="0"/>
    <s v="600000-2"/>
    <x v="1"/>
    <x v="0"/>
    <s v="Axios"/>
    <s v="3708"/>
    <s v="603708"/>
    <x v="3"/>
    <n v="0"/>
  </r>
  <r>
    <x v="0"/>
    <s v="600000-2"/>
    <s v="Wages &amp; Salaries - Mgmt"/>
    <x v="3"/>
    <x v="3"/>
    <s v="AXIOS ATTACK CYBER"/>
    <s v="1.30.AX.0.10020128.2"/>
    <s v="1.30.AX.0.10020128.2"/>
    <x v="0"/>
    <n v="25"/>
    <n v="1120.57"/>
    <n v="0"/>
    <s v="600000-2"/>
    <x v="3"/>
    <x v="0"/>
    <s v="Axios"/>
    <s v="3708"/>
    <s v="603708"/>
    <x v="3"/>
    <n v="0"/>
  </r>
  <r>
    <x v="0"/>
    <s v="600000-2"/>
    <s v="Wages &amp; Salaries - Mgmt"/>
    <x v="4"/>
    <x v="3"/>
    <s v="AXIOS ATTACK CYBER"/>
    <s v="1.30.AX.0.10020128.2"/>
    <s v="1.30.AX.0.10020128.2"/>
    <x v="0"/>
    <n v="116.75"/>
    <n v="5235.97"/>
    <n v="0"/>
    <s v="600000-2"/>
    <x v="3"/>
    <x v="0"/>
    <s v="Axios"/>
    <s v="3708"/>
    <s v="603708"/>
    <x v="3"/>
    <n v="0"/>
  </r>
  <r>
    <x v="0"/>
    <s v="600000-2"/>
    <s v="Wages &amp; Salaries - Mgmt"/>
    <x v="5"/>
    <x v="3"/>
    <s v="AXIOS ATTACK CYBER"/>
    <s v="1.30.AX.0.10020128.2"/>
    <s v="1.30.AX.0.10020128.2"/>
    <x v="0"/>
    <n v="183.25"/>
    <n v="8634.49"/>
    <n v="0"/>
    <s v="600000-2"/>
    <x v="3"/>
    <x v="0"/>
    <s v="Axios"/>
    <s v="3708"/>
    <s v="603708"/>
    <x v="3"/>
    <n v="0"/>
  </r>
  <r>
    <x v="0"/>
    <s v="600000-2"/>
    <s v="Wages &amp; Salaries - Mgmt"/>
    <x v="0"/>
    <x v="3"/>
    <s v="AXIOS ATTACK CYBER"/>
    <s v="1.30.AX.0.10020128.2"/>
    <s v="1.30.AX.0.10020128.2"/>
    <x v="0"/>
    <n v="250.75"/>
    <n v="14155.54"/>
    <n v="0"/>
    <s v="600000-2"/>
    <x v="3"/>
    <x v="0"/>
    <s v="Axios"/>
    <s v="3708"/>
    <s v="603708"/>
    <x v="3"/>
    <n v="0"/>
  </r>
  <r>
    <x v="0"/>
    <s v="600000-2"/>
    <s v="Wages &amp; Salaries - Mgmt"/>
    <x v="1"/>
    <x v="3"/>
    <s v="AXIOS ATTACK CYBER"/>
    <s v="1.30.AX.0.10020128.2"/>
    <s v="1.30.AX.0.10020128.2"/>
    <x v="0"/>
    <n v="330.25"/>
    <n v="20260.7"/>
    <n v="0"/>
    <s v="600000-2"/>
    <x v="3"/>
    <x v="0"/>
    <s v="Axios"/>
    <s v="3708"/>
    <s v="603708"/>
    <x v="3"/>
    <n v="0"/>
  </r>
  <r>
    <x v="0"/>
    <s v="600000-2"/>
    <s v="Wages &amp; Salaries - Mgmt"/>
    <x v="2"/>
    <x v="3"/>
    <s v="AXIOS ATTACK CYBER"/>
    <s v="1.30.AX.0.10020128.2"/>
    <s v="1.30.AX.0.10020128.2"/>
    <x v="0"/>
    <n v="219.25"/>
    <n v="12838.2"/>
    <n v="0"/>
    <s v="600000-2"/>
    <x v="3"/>
    <x v="0"/>
    <s v="Axios"/>
    <s v="3708"/>
    <s v="603708"/>
    <x v="3"/>
    <n v="0"/>
  </r>
  <r>
    <x v="0"/>
    <s v="600000-2-55"/>
    <s v="Burden"/>
    <x v="3"/>
    <x v="4"/>
    <s v="AXIOS ATTACK MISSION"/>
    <s v="1.30.AX.0.10020128.2"/>
    <s v="1.30.AX.0.10020128.2"/>
    <x v="0"/>
    <n v="0"/>
    <n v="1932.49"/>
    <n v="0"/>
    <s v="600000-2"/>
    <x v="0"/>
    <x v="0"/>
    <s v="Axios"/>
    <s v="3709"/>
    <s v="603709"/>
    <x v="4"/>
    <n v="0"/>
  </r>
  <r>
    <x v="0"/>
    <s v="600000-2-55"/>
    <s v="Burden"/>
    <x v="4"/>
    <x v="4"/>
    <s v="AXIOS ATTACK MISSION"/>
    <s v="1.30.AX.0.10020128.2"/>
    <s v="1.30.AX.0.10020128.2"/>
    <x v="0"/>
    <n v="0"/>
    <n v="2797.74"/>
    <n v="0"/>
    <s v="600000-2"/>
    <x v="0"/>
    <x v="0"/>
    <s v="Axios"/>
    <s v="3709"/>
    <s v="603709"/>
    <x v="4"/>
    <n v="0"/>
  </r>
  <r>
    <x v="0"/>
    <s v="600000-2-55"/>
    <s v="Burden"/>
    <x v="5"/>
    <x v="4"/>
    <s v="AXIOS ATTACK MISSION"/>
    <s v="1.30.AX.0.10020128.2"/>
    <s v="1.30.AX.0.10020128.2"/>
    <x v="0"/>
    <n v="0"/>
    <n v="4281.43"/>
    <n v="0"/>
    <s v="600000-2"/>
    <x v="0"/>
    <x v="0"/>
    <s v="Axios"/>
    <s v="3709"/>
    <s v="603709"/>
    <x v="4"/>
    <n v="0"/>
  </r>
  <r>
    <x v="0"/>
    <s v="600000-2-55"/>
    <s v="Burden"/>
    <x v="0"/>
    <x v="4"/>
    <s v="AXIOS ATTACK MISSION"/>
    <s v="1.30.AX.0.10020128.2"/>
    <s v="1.30.AX.0.10020128.2"/>
    <x v="0"/>
    <n v="0"/>
    <n v="2738.3"/>
    <n v="0"/>
    <s v="600000-2"/>
    <x v="0"/>
    <x v="0"/>
    <s v="Axios"/>
    <s v="3709"/>
    <s v="603709"/>
    <x v="4"/>
    <n v="0"/>
  </r>
  <r>
    <x v="0"/>
    <s v="600000-2-55"/>
    <s v="Burden"/>
    <x v="1"/>
    <x v="4"/>
    <s v="AXIOS ATTACK MISSION"/>
    <s v="1.30.AX.0.10020128.2"/>
    <s v="1.30.AX.0.10020128.2"/>
    <x v="0"/>
    <n v="0"/>
    <n v="2177.7800000000002"/>
    <n v="0"/>
    <s v="600000-2"/>
    <x v="0"/>
    <x v="0"/>
    <s v="Axios"/>
    <s v="3709"/>
    <s v="603709"/>
    <x v="4"/>
    <n v="0"/>
  </r>
  <r>
    <x v="0"/>
    <s v="600000-2-55"/>
    <s v="Burden"/>
    <x v="2"/>
    <x v="4"/>
    <s v="AXIOS ATTACK MISSION"/>
    <s v="1.30.AX.0.10020128.2"/>
    <s v="1.30.AX.0.10020128.2"/>
    <x v="0"/>
    <n v="0"/>
    <n v="2990.51"/>
    <n v="0"/>
    <s v="600000-2"/>
    <x v="0"/>
    <x v="0"/>
    <s v="Axios"/>
    <s v="3709"/>
    <s v="603709"/>
    <x v="4"/>
    <n v="0"/>
  </r>
  <r>
    <x v="0"/>
    <s v="600000-2-56"/>
    <s v="Burden"/>
    <x v="3"/>
    <x v="4"/>
    <s v="AXIOS ATTACK MISSION"/>
    <s v="1.30.AX.0.10020128.2"/>
    <s v="1.30.AX.0.10020128.2"/>
    <x v="0"/>
    <n v="0"/>
    <n v="931.48"/>
    <n v="0"/>
    <s v="600000-2"/>
    <x v="1"/>
    <x v="0"/>
    <s v="Axios"/>
    <s v="3709"/>
    <s v="603709"/>
    <x v="4"/>
    <n v="0"/>
  </r>
  <r>
    <x v="0"/>
    <s v="600000-2-56"/>
    <s v="Burden"/>
    <x v="4"/>
    <x v="4"/>
    <s v="AXIOS ATTACK MISSION"/>
    <s v="1.30.AX.0.10020128.2"/>
    <s v="1.30.AX.0.10020128.2"/>
    <x v="0"/>
    <n v="0"/>
    <n v="1348.54"/>
    <n v="0"/>
    <s v="600000-2"/>
    <x v="1"/>
    <x v="0"/>
    <s v="Axios"/>
    <s v="3709"/>
    <s v="603709"/>
    <x v="4"/>
    <n v="0"/>
  </r>
  <r>
    <x v="0"/>
    <s v="600000-2-56"/>
    <s v="Burden"/>
    <x v="5"/>
    <x v="4"/>
    <s v="AXIOS ATTACK MISSION"/>
    <s v="1.30.AX.0.10020128.2"/>
    <s v="1.30.AX.0.10020128.2"/>
    <x v="0"/>
    <n v="0"/>
    <n v="2063.69"/>
    <n v="0"/>
    <s v="600000-2"/>
    <x v="1"/>
    <x v="0"/>
    <s v="Axios"/>
    <s v="3709"/>
    <s v="603709"/>
    <x v="4"/>
    <n v="0"/>
  </r>
  <r>
    <x v="0"/>
    <s v="600000-2-56"/>
    <s v="Burden"/>
    <x v="0"/>
    <x v="4"/>
    <s v="AXIOS ATTACK MISSION"/>
    <s v="1.30.AX.0.10020128.2"/>
    <s v="1.30.AX.0.10020128.2"/>
    <x v="0"/>
    <n v="0"/>
    <n v="1319.9"/>
    <n v="0"/>
    <s v="600000-2"/>
    <x v="1"/>
    <x v="0"/>
    <s v="Axios"/>
    <s v="3709"/>
    <s v="603709"/>
    <x v="4"/>
    <n v="0"/>
  </r>
  <r>
    <x v="0"/>
    <s v="600000-2-56"/>
    <s v="Burden"/>
    <x v="1"/>
    <x v="4"/>
    <s v="AXIOS ATTACK MISSION"/>
    <s v="1.30.AX.0.10020128.2"/>
    <s v="1.30.AX.0.10020128.2"/>
    <x v="0"/>
    <n v="0"/>
    <n v="1049.71"/>
    <n v="0"/>
    <s v="600000-2"/>
    <x v="1"/>
    <x v="0"/>
    <s v="Axios"/>
    <s v="3709"/>
    <s v="603709"/>
    <x v="4"/>
    <n v="0"/>
  </r>
  <r>
    <x v="0"/>
    <s v="600000-2-56"/>
    <s v="Burden"/>
    <x v="2"/>
    <x v="4"/>
    <s v="AXIOS ATTACK MISSION"/>
    <s v="1.30.AX.0.10020128.2"/>
    <s v="1.30.AX.0.10020128.2"/>
    <x v="0"/>
    <n v="0"/>
    <n v="1441.46"/>
    <n v="0"/>
    <s v="600000-2"/>
    <x v="1"/>
    <x v="0"/>
    <s v="Axios"/>
    <s v="3709"/>
    <s v="603709"/>
    <x v="4"/>
    <n v="0"/>
  </r>
  <r>
    <x v="0"/>
    <s v="600000-2"/>
    <s v="Wages &amp; Salaries - Mgmt"/>
    <x v="3"/>
    <x v="4"/>
    <s v="AXIOS ATTACK MISSION"/>
    <s v="1.30.AX.0.10020128.2"/>
    <s v="1.30.AX.0.10020128.2"/>
    <x v="0"/>
    <n v="92.75"/>
    <n v="4053.89"/>
    <n v="0"/>
    <s v="600000-2"/>
    <x v="3"/>
    <x v="0"/>
    <s v="Axios"/>
    <s v="3709"/>
    <s v="603709"/>
    <x v="4"/>
    <n v="0"/>
  </r>
  <r>
    <x v="0"/>
    <s v="600000-2"/>
    <s v="Wages &amp; Salaries - Mgmt"/>
    <x v="4"/>
    <x v="4"/>
    <s v="AXIOS ATTACK MISSION"/>
    <s v="1.30.AX.0.10020128.2"/>
    <s v="1.30.AX.0.10020128.2"/>
    <x v="0"/>
    <n v="143.25"/>
    <n v="5868.98"/>
    <n v="0"/>
    <s v="600000-2"/>
    <x v="3"/>
    <x v="0"/>
    <s v="Axios"/>
    <s v="3709"/>
    <s v="603709"/>
    <x v="4"/>
    <n v="0"/>
  </r>
  <r>
    <x v="0"/>
    <s v="600000-2"/>
    <s v="Wages &amp; Salaries - Mgmt"/>
    <x v="5"/>
    <x v="4"/>
    <s v="AXIOS ATTACK MISSION"/>
    <s v="1.30.AX.0.10020128.2"/>
    <s v="1.30.AX.0.10020128.2"/>
    <x v="0"/>
    <n v="211.25"/>
    <n v="8981.3799999999992"/>
    <n v="0"/>
    <s v="600000-2"/>
    <x v="3"/>
    <x v="0"/>
    <s v="Axios"/>
    <s v="3709"/>
    <s v="603709"/>
    <x v="4"/>
    <n v="0"/>
  </r>
  <r>
    <x v="0"/>
    <s v="600000-2"/>
    <s v="Wages &amp; Salaries - Mgmt"/>
    <x v="0"/>
    <x v="4"/>
    <s v="AXIOS ATTACK MISSION"/>
    <s v="1.30.AX.0.10020128.2"/>
    <s v="1.30.AX.0.10020128.2"/>
    <x v="0"/>
    <n v="141"/>
    <n v="5744.29"/>
    <n v="0"/>
    <s v="600000-2"/>
    <x v="3"/>
    <x v="0"/>
    <s v="Axios"/>
    <s v="3709"/>
    <s v="603709"/>
    <x v="4"/>
    <n v="0"/>
  </r>
  <r>
    <x v="0"/>
    <s v="600000-2"/>
    <s v="Wages &amp; Salaries - Mgmt"/>
    <x v="1"/>
    <x v="4"/>
    <s v="AXIOS ATTACK MISSION"/>
    <s v="1.30.AX.0.10020128.2"/>
    <s v="1.30.AX.0.10020128.2"/>
    <x v="0"/>
    <n v="112.5"/>
    <n v="4568.46"/>
    <n v="0"/>
    <s v="600000-2"/>
    <x v="3"/>
    <x v="0"/>
    <s v="Axios"/>
    <s v="3709"/>
    <s v="603709"/>
    <x v="4"/>
    <n v="0"/>
  </r>
  <r>
    <x v="0"/>
    <s v="600000-2"/>
    <s v="Wages &amp; Salaries - Mgmt"/>
    <x v="2"/>
    <x v="4"/>
    <s v="AXIOS ATTACK MISSION"/>
    <s v="1.30.AX.0.10020128.2"/>
    <s v="1.30.AX.0.10020128.2"/>
    <x v="0"/>
    <n v="151.75"/>
    <n v="6273.35"/>
    <n v="0"/>
    <s v="600000-2"/>
    <x v="3"/>
    <x v="0"/>
    <s v="Axios"/>
    <s v="3709"/>
    <s v="603709"/>
    <x v="4"/>
    <n v="0"/>
  </r>
  <r>
    <x v="0"/>
    <s v="600000-2-42"/>
    <s v="Burden"/>
    <x v="4"/>
    <x v="5"/>
    <s v="NEXT GEN UNIFIED COMMS"/>
    <s v="1.20.GO.2.10020138.2"/>
    <s v="1.20.GO.2.10020138.2"/>
    <x v="1"/>
    <n v="0"/>
    <n v="752.64"/>
    <n v="0"/>
    <s v="600000-2"/>
    <x v="4"/>
    <x v="0"/>
    <s v="NIS"/>
    <s v="3713"/>
    <s v="603713"/>
    <x v="5"/>
    <n v="0"/>
  </r>
  <r>
    <x v="0"/>
    <s v="600000-2-42"/>
    <s v="Burden"/>
    <x v="5"/>
    <x v="5"/>
    <s v="NEXT GEN UNIFIED COMMS"/>
    <s v="1.20.GO.2.10020138.2"/>
    <s v="1.20.GO.2.10020138.2"/>
    <x v="1"/>
    <n v="0"/>
    <n v="4392.05"/>
    <n v="0"/>
    <s v="600000-2"/>
    <x v="4"/>
    <x v="0"/>
    <s v="NIS"/>
    <s v="3713"/>
    <s v="603713"/>
    <x v="5"/>
    <n v="0"/>
  </r>
  <r>
    <x v="0"/>
    <s v="600000-2-42"/>
    <s v="Burden"/>
    <x v="0"/>
    <x v="5"/>
    <s v="NEXT GEN UNIFIED COMMS"/>
    <s v="1.20.GO.2.10020138.2"/>
    <s v="1.20.GO.2.10020138.2"/>
    <x v="1"/>
    <n v="0"/>
    <n v="922.76"/>
    <n v="0"/>
    <s v="600000-2"/>
    <x v="4"/>
    <x v="0"/>
    <s v="NIS"/>
    <s v="3713"/>
    <s v="603713"/>
    <x v="5"/>
    <n v="0"/>
  </r>
  <r>
    <x v="0"/>
    <s v="600000-2-42"/>
    <s v="Burden"/>
    <x v="1"/>
    <x v="5"/>
    <s v="NEXT GEN UNIFIED COMMS"/>
    <s v="1.20.GO.2.10020138.2"/>
    <s v="1.20.GO.2.10020138.2"/>
    <x v="1"/>
    <n v="0"/>
    <n v="2032.55"/>
    <n v="0"/>
    <s v="600000-2"/>
    <x v="4"/>
    <x v="0"/>
    <s v="NIS"/>
    <s v="3713"/>
    <s v="603713"/>
    <x v="5"/>
    <n v="0"/>
  </r>
  <r>
    <x v="0"/>
    <s v="600000-2-42"/>
    <s v="Burden"/>
    <x v="2"/>
    <x v="5"/>
    <s v="NEXT GEN UNIFIED COMMS"/>
    <s v="1.20.GO.2.10020138.2"/>
    <s v="1.20.GO.2.10020138.2"/>
    <x v="1"/>
    <n v="0"/>
    <n v="5262.19"/>
    <n v="0"/>
    <s v="600000-2"/>
    <x v="4"/>
    <x v="0"/>
    <s v="NIS"/>
    <s v="3713"/>
    <s v="603713"/>
    <x v="5"/>
    <n v="0"/>
  </r>
  <r>
    <x v="0"/>
    <s v="600000-2-48"/>
    <s v="Burden"/>
    <x v="4"/>
    <x v="5"/>
    <s v="NEXT GEN UNIFIED COMMS"/>
    <s v="1.20.GO.2.10020138.2"/>
    <s v="1.20.GO.2.10020138.2"/>
    <x v="1"/>
    <n v="0"/>
    <n v="435.01"/>
    <n v="0"/>
    <s v="600000-2"/>
    <x v="5"/>
    <x v="0"/>
    <s v="NIS"/>
    <s v="3713"/>
    <s v="603713"/>
    <x v="5"/>
    <n v="0"/>
  </r>
  <r>
    <x v="0"/>
    <s v="600000-2-48"/>
    <s v="Burden"/>
    <x v="5"/>
    <x v="5"/>
    <s v="NEXT GEN UNIFIED COMMS"/>
    <s v="1.20.GO.2.10020138.2"/>
    <s v="1.20.GO.2.10020138.2"/>
    <x v="1"/>
    <n v="0"/>
    <n v="2538.4699999999998"/>
    <n v="0"/>
    <s v="600000-2"/>
    <x v="5"/>
    <x v="0"/>
    <s v="NIS"/>
    <s v="3713"/>
    <s v="603713"/>
    <x v="5"/>
    <n v="0"/>
  </r>
  <r>
    <x v="0"/>
    <s v="600000-2-48"/>
    <s v="Burden"/>
    <x v="0"/>
    <x v="5"/>
    <s v="NEXT GEN UNIFIED COMMS"/>
    <s v="1.20.GO.2.10020138.2"/>
    <s v="1.20.GO.2.10020138.2"/>
    <x v="1"/>
    <n v="0"/>
    <n v="533.33000000000004"/>
    <n v="0"/>
    <s v="600000-2"/>
    <x v="5"/>
    <x v="0"/>
    <s v="NIS"/>
    <s v="3713"/>
    <s v="603713"/>
    <x v="5"/>
    <n v="0"/>
  </r>
  <r>
    <x v="0"/>
    <s v="600000-2-48"/>
    <s v="Burden"/>
    <x v="1"/>
    <x v="5"/>
    <s v="NEXT GEN UNIFIED COMMS"/>
    <s v="1.20.GO.2.10020138.2"/>
    <s v="1.20.GO.2.10020138.2"/>
    <x v="1"/>
    <n v="0"/>
    <n v="1174.75"/>
    <n v="0"/>
    <s v="600000-2"/>
    <x v="5"/>
    <x v="0"/>
    <s v="NIS"/>
    <s v="3713"/>
    <s v="603713"/>
    <x v="5"/>
    <n v="0"/>
  </r>
  <r>
    <x v="0"/>
    <s v="600000-2-48"/>
    <s v="Burden"/>
    <x v="2"/>
    <x v="5"/>
    <s v="NEXT GEN UNIFIED COMMS"/>
    <s v="1.20.GO.2.10020138.2"/>
    <s v="1.20.GO.2.10020138.2"/>
    <x v="1"/>
    <n v="0"/>
    <n v="3041.39"/>
    <n v="0"/>
    <s v="600000-2"/>
    <x v="5"/>
    <x v="0"/>
    <s v="NIS"/>
    <s v="3713"/>
    <s v="603713"/>
    <x v="5"/>
    <n v="0"/>
  </r>
  <r>
    <x v="0"/>
    <s v="652800-2"/>
    <s v="Purch Mat'l (Other Mfg)"/>
    <x v="4"/>
    <x v="5"/>
    <s v="NEXT GEN UNIFIED COMMS"/>
    <s v="1.20.GO.2.10020138.2"/>
    <s v="1.20.GO.2.10020138.2"/>
    <x v="1"/>
    <n v="0"/>
    <n v="884"/>
    <n v="0"/>
    <s v="652800-2"/>
    <x v="6"/>
    <x v="1"/>
    <s v="NIS"/>
    <s v="3713"/>
    <s v="603713"/>
    <x v="5"/>
    <n v="0"/>
  </r>
  <r>
    <x v="0"/>
    <s v="652800-2"/>
    <s v="Purch Mat'l (Other Mfg)"/>
    <x v="5"/>
    <x v="5"/>
    <s v="NEXT GEN UNIFIED COMMS"/>
    <s v="1.20.GO.2.10020138.2"/>
    <s v="1.20.GO.2.10020138.2"/>
    <x v="1"/>
    <n v="0"/>
    <n v="19192.580000000002"/>
    <n v="0"/>
    <s v="652800-2"/>
    <x v="6"/>
    <x v="1"/>
    <s v="NIS"/>
    <s v="3713"/>
    <s v="603713"/>
    <x v="5"/>
    <n v="0"/>
  </r>
  <r>
    <x v="0"/>
    <s v="652800-2"/>
    <s v="Purch Mat'l (Other Mfg)"/>
    <x v="0"/>
    <x v="5"/>
    <s v="NEXT GEN UNIFIED COMMS"/>
    <s v="1.20.GO.2.10020138.2"/>
    <s v="1.20.GO.2.10020138.2"/>
    <x v="1"/>
    <n v="0"/>
    <n v="11647.97"/>
    <n v="0"/>
    <s v="652800-2"/>
    <x v="6"/>
    <x v="1"/>
    <s v="NIS"/>
    <s v="3713"/>
    <s v="603713"/>
    <x v="5"/>
    <n v="0"/>
  </r>
  <r>
    <x v="0"/>
    <s v="652800-2"/>
    <s v="Purch Mat'l (Other Mfg)"/>
    <x v="1"/>
    <x v="5"/>
    <s v="NEXT GEN UNIFIED COMMS"/>
    <s v="1.20.GO.2.10020138.2"/>
    <s v="1.20.GO.2.10020138.2"/>
    <x v="1"/>
    <n v="0"/>
    <n v="0"/>
    <n v="0"/>
    <s v="652800-2"/>
    <x v="6"/>
    <x v="1"/>
    <s v="NIS"/>
    <s v="3713"/>
    <s v="603713"/>
    <x v="5"/>
    <n v="0"/>
  </r>
  <r>
    <x v="0"/>
    <s v="652800-2"/>
    <s v="Purch Mat'l (Other Mfg)"/>
    <x v="2"/>
    <x v="5"/>
    <s v="NEXT GEN UNIFIED COMMS"/>
    <s v="1.20.GO.2.10020138.2"/>
    <s v="1.20.GO.2.10020138.2"/>
    <x v="1"/>
    <n v="0"/>
    <n v="0"/>
    <n v="0"/>
    <s v="652800-2"/>
    <x v="6"/>
    <x v="1"/>
    <s v="NIS"/>
    <s v="3713"/>
    <s v="603713"/>
    <x v="5"/>
    <n v="0"/>
  </r>
  <r>
    <x v="0"/>
    <s v="600000-2"/>
    <s v="Wages &amp; Salaries - Mgmt"/>
    <x v="4"/>
    <x v="5"/>
    <s v="NEXT GEN UNIFIED COMMS"/>
    <s v="1.20.GO.2.10020138.2"/>
    <s v="1.20.GO.2.10020138.2"/>
    <x v="1"/>
    <n v="15.5"/>
    <n v="931.49"/>
    <n v="0"/>
    <s v="600000-2"/>
    <x v="3"/>
    <x v="0"/>
    <s v="NIS"/>
    <s v="3713"/>
    <s v="603713"/>
    <x v="5"/>
    <n v="0"/>
  </r>
  <r>
    <x v="0"/>
    <s v="600000-2"/>
    <s v="Wages &amp; Salaries - Mgmt"/>
    <x v="5"/>
    <x v="5"/>
    <s v="NEXT GEN UNIFIED COMMS"/>
    <s v="1.20.GO.2.10020138.2"/>
    <s v="1.20.GO.2.10020138.2"/>
    <x v="1"/>
    <n v="88.75"/>
    <n v="5435.7"/>
    <n v="0"/>
    <s v="600000-2"/>
    <x v="3"/>
    <x v="0"/>
    <s v="NIS"/>
    <s v="3713"/>
    <s v="603713"/>
    <x v="5"/>
    <n v="0"/>
  </r>
  <r>
    <x v="0"/>
    <s v="600000-2"/>
    <s v="Wages &amp; Salaries - Mgmt"/>
    <x v="0"/>
    <x v="5"/>
    <s v="NEXT GEN UNIFIED COMMS"/>
    <s v="1.20.GO.2.10020138.2"/>
    <s v="1.20.GO.2.10020138.2"/>
    <x v="1"/>
    <n v="18.5"/>
    <n v="1142.03"/>
    <n v="0"/>
    <s v="600000-2"/>
    <x v="3"/>
    <x v="0"/>
    <s v="NIS"/>
    <s v="3713"/>
    <s v="603713"/>
    <x v="5"/>
    <n v="0"/>
  </r>
  <r>
    <x v="0"/>
    <s v="600000-2"/>
    <s v="Wages &amp; Salaries - Mgmt"/>
    <x v="1"/>
    <x v="5"/>
    <s v="NEXT GEN UNIFIED COMMS"/>
    <s v="1.20.GO.2.10020138.2"/>
    <s v="1.20.GO.2.10020138.2"/>
    <x v="1"/>
    <n v="40.75"/>
    <n v="2515.5300000000002"/>
    <n v="0"/>
    <s v="600000-2"/>
    <x v="3"/>
    <x v="0"/>
    <s v="NIS"/>
    <s v="3713"/>
    <s v="603713"/>
    <x v="5"/>
    <n v="0"/>
  </r>
  <r>
    <x v="0"/>
    <s v="600000-2"/>
    <s v="Wages &amp; Salaries - Mgmt"/>
    <x v="2"/>
    <x v="5"/>
    <s v="NEXT GEN UNIFIED COMMS"/>
    <s v="1.20.GO.2.10020138.2"/>
    <s v="1.20.GO.2.10020138.2"/>
    <x v="1"/>
    <n v="105.5"/>
    <n v="6512.61"/>
    <n v="0"/>
    <s v="600000-2"/>
    <x v="3"/>
    <x v="0"/>
    <s v="NIS"/>
    <s v="3713"/>
    <s v="603713"/>
    <x v="5"/>
    <n v="0"/>
  </r>
  <r>
    <x v="0"/>
    <s v="600100-2"/>
    <s v="Wages &amp; Salary Part-Time"/>
    <x v="1"/>
    <x v="5"/>
    <s v="NEXT GEN UNIFIED COMMS"/>
    <s v="1.20.GO.2.10020138.2"/>
    <s v="1.20.GO.2.10020138.2"/>
    <x v="1"/>
    <n v="114"/>
    <n v="1710"/>
    <n v="0"/>
    <s v="600100-2"/>
    <x v="7"/>
    <x v="0"/>
    <s v="NIS"/>
    <s v="3713"/>
    <s v="603713"/>
    <x v="5"/>
    <n v="0"/>
  </r>
  <r>
    <x v="0"/>
    <s v="600100-2"/>
    <s v="Wages &amp; Salary Part-Time"/>
    <x v="2"/>
    <x v="5"/>
    <s v="NEXT GEN UNIFIED COMMS"/>
    <s v="1.20.GO.2.10020138.2"/>
    <s v="1.20.GO.2.10020138.2"/>
    <x v="1"/>
    <n v="200"/>
    <n v="3000"/>
    <n v="0"/>
    <s v="600100-2"/>
    <x v="7"/>
    <x v="0"/>
    <s v="NIS"/>
    <s v="3713"/>
    <s v="603713"/>
    <x v="5"/>
    <n v="0"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  <r>
    <x v="1"/>
    <m/>
    <m/>
    <x v="6"/>
    <x v="6"/>
    <m/>
    <m/>
    <m/>
    <x v="2"/>
    <m/>
    <m/>
    <m/>
    <m/>
    <x v="8"/>
    <x v="2"/>
    <m/>
    <m/>
    <m/>
    <x v="6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8">
  <r>
    <x v="0"/>
    <x v="0"/>
    <x v="0"/>
    <x v="0"/>
    <n v="0.5"/>
  </r>
  <r>
    <x v="0"/>
    <x v="0"/>
    <x v="1"/>
    <x v="0"/>
    <n v="2"/>
  </r>
  <r>
    <x v="0"/>
    <x v="0"/>
    <x v="2"/>
    <x v="1"/>
    <n v="14"/>
  </r>
  <r>
    <x v="0"/>
    <x v="0"/>
    <x v="2"/>
    <x v="2"/>
    <n v="125"/>
  </r>
  <r>
    <x v="0"/>
    <x v="0"/>
    <x v="2"/>
    <x v="0"/>
    <n v="3"/>
  </r>
  <r>
    <x v="1"/>
    <x v="0"/>
    <x v="3"/>
    <x v="3"/>
    <n v="44.5"/>
  </r>
  <r>
    <x v="1"/>
    <x v="0"/>
    <x v="3"/>
    <x v="4"/>
    <n v="90.5"/>
  </r>
  <r>
    <x v="1"/>
    <x v="0"/>
    <x v="4"/>
    <x v="4"/>
    <n v="148.5"/>
  </r>
  <r>
    <x v="1"/>
    <x v="0"/>
    <x v="5"/>
    <x v="4"/>
    <n v="88"/>
  </r>
  <r>
    <x v="2"/>
    <x v="0"/>
    <x v="4"/>
    <x v="5"/>
    <n v="10.5"/>
  </r>
  <r>
    <x v="2"/>
    <x v="0"/>
    <x v="4"/>
    <x v="6"/>
    <n v="4"/>
  </r>
  <r>
    <x v="2"/>
    <x v="0"/>
    <x v="5"/>
    <x v="5"/>
    <n v="0.5"/>
  </r>
  <r>
    <x v="2"/>
    <x v="0"/>
    <x v="5"/>
    <x v="7"/>
    <n v="89"/>
  </r>
  <r>
    <x v="2"/>
    <x v="0"/>
    <x v="5"/>
    <x v="8"/>
    <n v="1"/>
  </r>
  <r>
    <x v="2"/>
    <x v="0"/>
    <x v="5"/>
    <x v="0"/>
    <n v="4"/>
  </r>
  <r>
    <x v="2"/>
    <x v="0"/>
    <x v="0"/>
    <x v="7"/>
    <n v="76"/>
  </r>
  <r>
    <x v="2"/>
    <x v="0"/>
    <x v="0"/>
    <x v="6"/>
    <n v="4"/>
  </r>
  <r>
    <x v="2"/>
    <x v="0"/>
    <x v="0"/>
    <x v="0"/>
    <n v="7.5"/>
  </r>
  <r>
    <x v="2"/>
    <x v="0"/>
    <x v="1"/>
    <x v="7"/>
    <n v="65"/>
  </r>
  <r>
    <x v="2"/>
    <x v="0"/>
    <x v="1"/>
    <x v="9"/>
    <n v="13.5"/>
  </r>
  <r>
    <x v="2"/>
    <x v="0"/>
    <x v="1"/>
    <x v="0"/>
    <n v="4"/>
  </r>
  <r>
    <x v="2"/>
    <x v="0"/>
    <x v="2"/>
    <x v="7"/>
    <n v="95"/>
  </r>
  <r>
    <x v="2"/>
    <x v="0"/>
    <x v="2"/>
    <x v="0"/>
    <n v="8"/>
  </r>
  <r>
    <x v="3"/>
    <x v="0"/>
    <x v="3"/>
    <x v="10"/>
    <n v="18"/>
  </r>
  <r>
    <x v="3"/>
    <x v="0"/>
    <x v="3"/>
    <x v="11"/>
    <n v="3"/>
  </r>
  <r>
    <x v="3"/>
    <x v="0"/>
    <x v="3"/>
    <x v="12"/>
    <n v="4"/>
  </r>
  <r>
    <x v="3"/>
    <x v="0"/>
    <x v="4"/>
    <x v="10"/>
    <n v="84"/>
  </r>
  <r>
    <x v="3"/>
    <x v="0"/>
    <x v="4"/>
    <x v="11"/>
    <n v="8.75"/>
  </r>
  <r>
    <x v="3"/>
    <x v="0"/>
    <x v="4"/>
    <x v="12"/>
    <n v="24"/>
  </r>
  <r>
    <x v="3"/>
    <x v="0"/>
    <x v="5"/>
    <x v="10"/>
    <n v="120"/>
  </r>
  <r>
    <x v="3"/>
    <x v="0"/>
    <x v="5"/>
    <x v="11"/>
    <n v="15.25"/>
  </r>
  <r>
    <x v="3"/>
    <x v="0"/>
    <x v="5"/>
    <x v="12"/>
    <n v="48"/>
  </r>
  <r>
    <x v="3"/>
    <x v="0"/>
    <x v="0"/>
    <x v="13"/>
    <n v="136.25"/>
  </r>
  <r>
    <x v="3"/>
    <x v="0"/>
    <x v="0"/>
    <x v="10"/>
    <n v="96"/>
  </r>
  <r>
    <x v="3"/>
    <x v="0"/>
    <x v="0"/>
    <x v="11"/>
    <n v="2.5"/>
  </r>
  <r>
    <x v="3"/>
    <x v="0"/>
    <x v="0"/>
    <x v="12"/>
    <n v="16"/>
  </r>
  <r>
    <x v="3"/>
    <x v="0"/>
    <x v="1"/>
    <x v="13"/>
    <n v="132.75"/>
  </r>
  <r>
    <x v="3"/>
    <x v="0"/>
    <x v="1"/>
    <x v="10"/>
    <n v="84"/>
  </r>
  <r>
    <x v="3"/>
    <x v="0"/>
    <x v="1"/>
    <x v="11"/>
    <n v="1.5"/>
  </r>
  <r>
    <x v="3"/>
    <x v="0"/>
    <x v="1"/>
    <x v="12"/>
    <n v="112"/>
  </r>
  <r>
    <x v="3"/>
    <x v="0"/>
    <x v="2"/>
    <x v="13"/>
    <n v="82.5"/>
  </r>
  <r>
    <x v="3"/>
    <x v="0"/>
    <x v="2"/>
    <x v="10"/>
    <n v="75"/>
  </r>
  <r>
    <x v="3"/>
    <x v="0"/>
    <x v="2"/>
    <x v="11"/>
    <n v="5.75"/>
  </r>
  <r>
    <x v="3"/>
    <x v="0"/>
    <x v="2"/>
    <x v="12"/>
    <n v="56"/>
  </r>
  <r>
    <x v="4"/>
    <x v="0"/>
    <x v="3"/>
    <x v="11"/>
    <n v="13"/>
  </r>
  <r>
    <x v="4"/>
    <x v="0"/>
    <x v="3"/>
    <x v="14"/>
    <n v="79.75"/>
  </r>
  <r>
    <x v="4"/>
    <x v="0"/>
    <x v="4"/>
    <x v="11"/>
    <n v="7.25"/>
  </r>
  <r>
    <x v="4"/>
    <x v="0"/>
    <x v="4"/>
    <x v="14"/>
    <n v="136"/>
  </r>
  <r>
    <x v="4"/>
    <x v="0"/>
    <x v="5"/>
    <x v="15"/>
    <n v="2"/>
  </r>
  <r>
    <x v="4"/>
    <x v="0"/>
    <x v="5"/>
    <x v="11"/>
    <n v="15.25"/>
  </r>
  <r>
    <x v="4"/>
    <x v="0"/>
    <x v="5"/>
    <x v="14"/>
    <n v="194"/>
  </r>
  <r>
    <x v="4"/>
    <x v="0"/>
    <x v="0"/>
    <x v="11"/>
    <n v="2.5"/>
  </r>
  <r>
    <x v="4"/>
    <x v="0"/>
    <x v="0"/>
    <x v="14"/>
    <n v="138.5"/>
  </r>
  <r>
    <x v="4"/>
    <x v="0"/>
    <x v="1"/>
    <x v="11"/>
    <n v="1.5"/>
  </r>
  <r>
    <x v="4"/>
    <x v="0"/>
    <x v="1"/>
    <x v="14"/>
    <n v="111"/>
  </r>
  <r>
    <x v="4"/>
    <x v="0"/>
    <x v="2"/>
    <x v="11"/>
    <n v="5.75"/>
  </r>
  <r>
    <x v="4"/>
    <x v="0"/>
    <x v="2"/>
    <x v="14"/>
    <n v="146"/>
  </r>
  <r>
    <x v="5"/>
    <x v="0"/>
    <x v="4"/>
    <x v="16"/>
    <n v="15.5"/>
  </r>
  <r>
    <x v="5"/>
    <x v="0"/>
    <x v="5"/>
    <x v="16"/>
    <n v="88.75"/>
  </r>
  <r>
    <x v="5"/>
    <x v="0"/>
    <x v="0"/>
    <x v="16"/>
    <n v="18.5"/>
  </r>
  <r>
    <x v="5"/>
    <x v="0"/>
    <x v="1"/>
    <x v="16"/>
    <n v="40.75"/>
  </r>
  <r>
    <x v="5"/>
    <x v="0"/>
    <x v="1"/>
    <x v="17"/>
    <n v="114"/>
  </r>
  <r>
    <x v="5"/>
    <x v="0"/>
    <x v="2"/>
    <x v="16"/>
    <n v="105.5"/>
  </r>
  <r>
    <x v="5"/>
    <x v="0"/>
    <x v="2"/>
    <x v="17"/>
    <n v="200"/>
  </r>
  <r>
    <x v="6"/>
    <x v="1"/>
    <x v="6"/>
    <x v="18"/>
    <m/>
  </r>
  <r>
    <x v="6"/>
    <x v="1"/>
    <x v="6"/>
    <x v="18"/>
    <m/>
  </r>
  <r>
    <x v="6"/>
    <x v="1"/>
    <x v="6"/>
    <x v="18"/>
    <m/>
  </r>
  <r>
    <x v="6"/>
    <x v="1"/>
    <x v="6"/>
    <x v="18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21" firstHeaderRow="1" firstDataRow="2" firstDataCol="1" rowPageCount="1" colPageCount="1"/>
  <pivotFields count="20">
    <pivotField axis="axisPage" showAll="0">
      <items count="3">
        <item x="0"/>
        <item x="1"/>
        <item t="default"/>
      </items>
    </pivotField>
    <pivotField showAll="0"/>
    <pivotField showAll="0"/>
    <pivotField axis="axisCol" showAll="0">
      <items count="8">
        <item x="3"/>
        <item x="4"/>
        <item x="5"/>
        <item x="0"/>
        <item x="1"/>
        <item x="2"/>
        <item x="6"/>
        <item t="default"/>
      </items>
    </pivotField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dataField="1"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</pivotFields>
  <rowFields count="3">
    <field x="8"/>
    <field x="18"/>
    <field x="14"/>
  </rowFields>
  <rowItems count="17">
    <i>
      <x/>
    </i>
    <i r="1">
      <x/>
    </i>
    <i r="2">
      <x/>
    </i>
    <i r="2">
      <x v="1"/>
    </i>
    <i r="1">
      <x v="1"/>
    </i>
    <i r="2">
      <x/>
    </i>
    <i r="1">
      <x v="2"/>
    </i>
    <i r="2">
      <x/>
    </i>
    <i r="1">
      <x v="3"/>
    </i>
    <i r="2">
      <x/>
    </i>
    <i r="1">
      <x v="4"/>
    </i>
    <i r="2">
      <x/>
    </i>
    <i>
      <x v="1"/>
    </i>
    <i r="1">
      <x v="5"/>
    </i>
    <i r="2">
      <x/>
    </i>
    <i r="2">
      <x v="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0" item="0" hier="-1"/>
  </pageFields>
  <dataFields count="1">
    <dataField name="Sum of Amount" fld="10" baseField="8" baseItem="0"/>
  </dataField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31" firstHeaderRow="1" firstDataRow="2" firstDataCol="1" rowPageCount="1" colPageCount="1"/>
  <pivotFields count="5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3">
        <item x="0"/>
        <item x="1"/>
        <item t="default"/>
      </items>
    </pivotField>
    <pivotField axis="axisCol" showAll="0">
      <items count="8">
        <item x="3"/>
        <item x="4"/>
        <item x="5"/>
        <item x="0"/>
        <item x="1"/>
        <item x="2"/>
        <item x="6"/>
        <item t="default"/>
      </items>
    </pivotField>
    <pivotField axis="axisRow" showAll="0">
      <items count="20">
        <item x="5"/>
        <item x="15"/>
        <item x="13"/>
        <item x="16"/>
        <item x="1"/>
        <item x="7"/>
        <item x="6"/>
        <item x="2"/>
        <item x="10"/>
        <item x="8"/>
        <item x="11"/>
        <item x="3"/>
        <item x="14"/>
        <item x="9"/>
        <item x="12"/>
        <item x="0"/>
        <item x="17"/>
        <item x="4"/>
        <item x="18"/>
        <item t="default"/>
      </items>
    </pivotField>
    <pivotField dataField="1" showAll="0"/>
  </pivotFields>
  <rowFields count="2">
    <field x="0"/>
    <field x="3"/>
  </rowFields>
  <rowItems count="27">
    <i>
      <x/>
    </i>
    <i r="1">
      <x v="4"/>
    </i>
    <i r="1">
      <x v="7"/>
    </i>
    <i r="1">
      <x v="15"/>
    </i>
    <i>
      <x v="1"/>
    </i>
    <i r="1">
      <x v="11"/>
    </i>
    <i r="1">
      <x v="17"/>
    </i>
    <i>
      <x v="2"/>
    </i>
    <i r="1">
      <x/>
    </i>
    <i r="1">
      <x v="5"/>
    </i>
    <i r="1">
      <x v="6"/>
    </i>
    <i r="1">
      <x v="9"/>
    </i>
    <i r="1">
      <x v="13"/>
    </i>
    <i r="1">
      <x v="15"/>
    </i>
    <i>
      <x v="3"/>
    </i>
    <i r="1">
      <x v="2"/>
    </i>
    <i r="1">
      <x v="8"/>
    </i>
    <i r="1">
      <x v="10"/>
    </i>
    <i r="1">
      <x v="14"/>
    </i>
    <i>
      <x v="4"/>
    </i>
    <i r="1">
      <x v="1"/>
    </i>
    <i r="1">
      <x v="10"/>
    </i>
    <i r="1">
      <x v="12"/>
    </i>
    <i>
      <x v="5"/>
    </i>
    <i r="1">
      <x v="3"/>
    </i>
    <i r="1">
      <x v="16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1" item="0" hier="-1"/>
  </pageFields>
  <dataFields count="1">
    <dataField name="Sum of Hours" fld="4" baseField="0" baseItem="0" numFmtId="43"/>
  </dataFields>
  <formats count="1">
    <format dxfId="4">
      <pivotArea outline="0" collapsedLevelsAreSubtotals="1" fieldPosition="0"/>
    </format>
  </formats>
  <pivotTableStyleInfo name="PivotStyleDark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G7" firstHeaderRow="1" firstDataRow="2" firstDataCol="1" rowPageCount="1" colPageCount="1"/>
  <pivotFields count="20">
    <pivotField axis="axisPage" showAll="0">
      <items count="3">
        <item x="0"/>
        <item x="1"/>
        <item t="default"/>
      </items>
    </pivotField>
    <pivotField showAll="0"/>
    <pivotField showAll="0"/>
    <pivotField axis="axisCol" showAll="0">
      <items count="8">
        <item x="3"/>
        <item x="4"/>
        <item x="5"/>
        <item x="0"/>
        <item x="1"/>
        <item x="2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>
      <items count="10">
        <item x="3"/>
        <item x="4"/>
        <item x="5"/>
        <item x="0"/>
        <item x="1"/>
        <item x="7"/>
        <item x="2"/>
        <item x="6"/>
        <item x="8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axis="axisRow" showAll="0">
      <items count="8">
        <item h="1" x="0"/>
        <item h="1" x="1"/>
        <item x="2"/>
        <item h="1" x="3"/>
        <item h="1" x="4"/>
        <item h="1" x="5"/>
        <item h="1" x="6"/>
        <item t="default"/>
      </items>
    </pivotField>
    <pivotField showAll="0"/>
  </pivotFields>
  <rowFields count="2">
    <field x="18"/>
    <field x="14"/>
  </rowFields>
  <rowItems count="3">
    <i>
      <x v="2"/>
    </i>
    <i r="1">
      <x/>
    </i>
    <i t="grand">
      <x/>
    </i>
  </rowItems>
  <colFields count="1">
    <field x="3"/>
  </colFields>
  <colItems count="6">
    <i>
      <x v="1"/>
    </i>
    <i>
      <x v="2"/>
    </i>
    <i>
      <x v="3"/>
    </i>
    <i>
      <x v="4"/>
    </i>
    <i>
      <x v="5"/>
    </i>
    <i t="grand">
      <x/>
    </i>
  </colItems>
  <pageFields count="1">
    <pageField fld="0" item="0" hier="-1"/>
  </pageFields>
  <dataFields count="1">
    <dataField name="Sum of Amount" fld="10" baseField="18" baseItem="0"/>
  </dataField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G12" firstHeaderRow="1" firstDataRow="2" firstDataCol="1" rowPageCount="1" colPageCount="1"/>
  <pivotFields count="5">
    <pivotField axis="axisRow" showAll="0">
      <items count="8">
        <item h="1" x="0"/>
        <item h="1" x="1"/>
        <item x="2"/>
        <item h="1" x="3"/>
        <item h="1" x="4"/>
        <item h="1" x="5"/>
        <item h="1" x="6"/>
        <item t="default"/>
      </items>
    </pivotField>
    <pivotField axis="axisPage" showAll="0">
      <items count="3">
        <item x="0"/>
        <item x="1"/>
        <item t="default"/>
      </items>
    </pivotField>
    <pivotField axis="axisCol" showAll="0">
      <items count="8">
        <item x="3"/>
        <item x="4"/>
        <item x="5"/>
        <item x="0"/>
        <item x="1"/>
        <item x="2"/>
        <item x="6"/>
        <item t="default"/>
      </items>
    </pivotField>
    <pivotField axis="axisRow" showAll="0">
      <items count="20">
        <item x="5"/>
        <item x="15"/>
        <item x="13"/>
        <item x="16"/>
        <item x="1"/>
        <item x="7"/>
        <item x="6"/>
        <item x="2"/>
        <item x="10"/>
        <item x="8"/>
        <item x="11"/>
        <item x="3"/>
        <item x="14"/>
        <item x="9"/>
        <item x="12"/>
        <item x="0"/>
        <item x="17"/>
        <item x="4"/>
        <item x="18"/>
        <item t="default"/>
      </items>
    </pivotField>
    <pivotField dataField="1" showAll="0"/>
  </pivotFields>
  <rowFields count="2">
    <field x="0"/>
    <field x="3"/>
  </rowFields>
  <rowItems count="8">
    <i>
      <x v="2"/>
    </i>
    <i r="1">
      <x/>
    </i>
    <i r="1">
      <x v="5"/>
    </i>
    <i r="1">
      <x v="6"/>
    </i>
    <i r="1">
      <x v="9"/>
    </i>
    <i r="1">
      <x v="13"/>
    </i>
    <i r="1">
      <x v="15"/>
    </i>
    <i t="grand">
      <x/>
    </i>
  </rowItems>
  <colFields count="1">
    <field x="2"/>
  </colFields>
  <colItems count="6">
    <i>
      <x v="1"/>
    </i>
    <i>
      <x v="2"/>
    </i>
    <i>
      <x v="3"/>
    </i>
    <i>
      <x v="4"/>
    </i>
    <i>
      <x v="5"/>
    </i>
    <i t="grand">
      <x/>
    </i>
  </colItems>
  <pageFields count="1">
    <pageField fld="1" item="0" hier="-1"/>
  </pageFields>
  <dataFields count="1">
    <dataField name="Sum of Hours" fld="4" baseField="0" baseItem="0" numFmtId="43"/>
  </dataFields>
  <formats count="1">
    <format dxfId="3">
      <pivotArea outline="0" collapsedLevelsAreSubtotals="1" fieldPosition="0"/>
    </format>
  </formats>
  <pivotTableStyleInfo name="PivotStyleDark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E8" firstHeaderRow="1" firstDataRow="2" firstDataCol="1" rowPageCount="1" colPageCount="1"/>
  <pivotFields count="20">
    <pivotField axis="axisPage" showAll="0">
      <items count="3">
        <item x="0"/>
        <item x="1"/>
        <item t="default"/>
      </items>
    </pivotField>
    <pivotField showAll="0"/>
    <pivotField showAll="0"/>
    <pivotField axis="axisCol" showAll="0">
      <items count="8">
        <item x="3"/>
        <item x="4"/>
        <item x="5"/>
        <item x="0"/>
        <item x="1"/>
        <item x="2"/>
        <item x="6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axis="axisRow" showAll="0">
      <items count="8">
        <item x="0"/>
        <item h="1" x="1"/>
        <item h="1" x="2"/>
        <item h="1" x="3"/>
        <item h="1" x="4"/>
        <item h="1" x="5"/>
        <item h="1" x="6"/>
        <item t="default"/>
      </items>
    </pivotField>
    <pivotField showAll="0"/>
  </pivotFields>
  <rowFields count="2">
    <field x="18"/>
    <field x="14"/>
  </rowFields>
  <rowItems count="4">
    <i>
      <x/>
    </i>
    <i r="1">
      <x/>
    </i>
    <i r="1">
      <x v="1"/>
    </i>
    <i t="grand">
      <x/>
    </i>
  </rowItems>
  <colFields count="1">
    <field x="3"/>
  </colFields>
  <colItems count="4">
    <i>
      <x v="3"/>
    </i>
    <i>
      <x v="4"/>
    </i>
    <i>
      <x v="5"/>
    </i>
    <i t="grand">
      <x/>
    </i>
  </colItems>
  <pageFields count="1">
    <pageField fld="0" item="0" hier="-1"/>
  </pageFields>
  <dataFields count="1">
    <dataField name="Sum of Amount" fld="10" baseField="18" baseItem="0" numFmtId="43"/>
  </dataFields>
  <formats count="1">
    <format dxfId="2">
      <pivotArea outline="0" collapsedLevelsAreSubtotals="1" fieldPosition="0"/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E9" firstHeaderRow="1" firstDataRow="2" firstDataCol="1" rowPageCount="1" colPageCount="1"/>
  <pivotFields count="5">
    <pivotField axis="axisRow" showAll="0">
      <items count="8">
        <item x="0"/>
        <item h="1" x="1"/>
        <item h="1" x="2"/>
        <item h="1" x="3"/>
        <item h="1" x="4"/>
        <item h="1" x="5"/>
        <item h="1" x="6"/>
        <item t="default"/>
      </items>
    </pivotField>
    <pivotField axis="axisPage" showAll="0">
      <items count="3">
        <item x="0"/>
        <item x="1"/>
        <item t="default"/>
      </items>
    </pivotField>
    <pivotField axis="axisCol" showAll="0">
      <items count="8">
        <item x="3"/>
        <item x="4"/>
        <item x="5"/>
        <item x="0"/>
        <item x="1"/>
        <item x="2"/>
        <item x="6"/>
        <item t="default"/>
      </items>
    </pivotField>
    <pivotField axis="axisRow" showAll="0">
      <items count="20">
        <item x="5"/>
        <item x="15"/>
        <item x="13"/>
        <item x="16"/>
        <item x="1"/>
        <item x="7"/>
        <item x="6"/>
        <item x="2"/>
        <item x="10"/>
        <item x="8"/>
        <item x="11"/>
        <item x="3"/>
        <item x="14"/>
        <item x="9"/>
        <item x="12"/>
        <item x="0"/>
        <item x="17"/>
        <item x="4"/>
        <item x="18"/>
        <item t="default"/>
      </items>
    </pivotField>
    <pivotField dataField="1" showAll="0"/>
  </pivotFields>
  <rowFields count="2">
    <field x="0"/>
    <field x="3"/>
  </rowFields>
  <rowItems count="5">
    <i>
      <x/>
    </i>
    <i r="1">
      <x v="4"/>
    </i>
    <i r="1">
      <x v="7"/>
    </i>
    <i r="1">
      <x v="15"/>
    </i>
    <i t="grand">
      <x/>
    </i>
  </rowItems>
  <colFields count="1">
    <field x="2"/>
  </colFields>
  <colItems count="4">
    <i>
      <x v="3"/>
    </i>
    <i>
      <x v="4"/>
    </i>
    <i>
      <x v="5"/>
    </i>
    <i t="grand">
      <x/>
    </i>
  </colItems>
  <pageFields count="1">
    <pageField fld="1" item="0" hier="-1"/>
  </pageFields>
  <dataFields count="1">
    <dataField name="Sum of Hours" fld="4" baseField="0" baseItem="0" numFmtId="43"/>
  </dataFields>
  <formats count="1">
    <format dxfId="1">
      <pivotArea outline="0" collapsedLevelsAreSubtotals="1" fieldPosition="0"/>
    </format>
  </formats>
  <pivotTableStyleInfo name="PivotStyleDark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G8" firstHeaderRow="1" firstDataRow="2" firstDataCol="1" rowPageCount="1" colPageCount="1"/>
  <pivotFields count="20">
    <pivotField axis="axisPage" showAll="0">
      <items count="3">
        <item x="0"/>
        <item x="1"/>
        <item t="default"/>
      </items>
    </pivotField>
    <pivotField showAll="0"/>
    <pivotField showAll="0"/>
    <pivotField axis="axisCol" showAll="0">
      <items count="8">
        <item x="3"/>
        <item x="4"/>
        <item x="5"/>
        <item x="0"/>
        <item x="1"/>
        <item x="2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axis="axisRow" showAll="0">
      <items count="8">
        <item h="1" x="0"/>
        <item h="1" x="1"/>
        <item h="1" x="2"/>
        <item h="1" x="3"/>
        <item h="1" x="4"/>
        <item x="5"/>
        <item h="1" x="6"/>
        <item t="default"/>
      </items>
    </pivotField>
    <pivotField showAll="0"/>
  </pivotFields>
  <rowFields count="2">
    <field x="18"/>
    <field x="14"/>
  </rowFields>
  <rowItems count="4">
    <i>
      <x v="5"/>
    </i>
    <i r="1">
      <x/>
    </i>
    <i r="1">
      <x v="1"/>
    </i>
    <i t="grand">
      <x/>
    </i>
  </rowItems>
  <colFields count="1">
    <field x="3"/>
  </colFields>
  <colItems count="6">
    <i>
      <x v="1"/>
    </i>
    <i>
      <x v="2"/>
    </i>
    <i>
      <x v="3"/>
    </i>
    <i>
      <x v="4"/>
    </i>
    <i>
      <x v="5"/>
    </i>
    <i t="grand">
      <x/>
    </i>
  </colItems>
  <pageFields count="1">
    <pageField fld="0" item="0" hier="-1"/>
  </pageFields>
  <dataFields count="1">
    <dataField name="Sum of Amount" fld="10" baseField="3" baseItem="0"/>
  </dataField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G8" firstHeaderRow="1" firstDataRow="2" firstDataCol="1" rowPageCount="1" colPageCount="1"/>
  <pivotFields count="5">
    <pivotField axis="axisRow" showAll="0">
      <items count="8">
        <item h="1" x="0"/>
        <item h="1" x="1"/>
        <item h="1" x="2"/>
        <item h="1" x="3"/>
        <item h="1" x="4"/>
        <item x="5"/>
        <item h="1" x="6"/>
        <item t="default"/>
      </items>
    </pivotField>
    <pivotField axis="axisPage" showAll="0">
      <items count="3">
        <item x="0"/>
        <item x="1"/>
        <item t="default"/>
      </items>
    </pivotField>
    <pivotField axis="axisCol" showAll="0">
      <items count="8">
        <item x="3"/>
        <item x="4"/>
        <item x="5"/>
        <item x="0"/>
        <item x="1"/>
        <item x="2"/>
        <item x="6"/>
        <item t="default"/>
      </items>
    </pivotField>
    <pivotField axis="axisRow" showAll="0">
      <items count="20">
        <item x="5"/>
        <item x="15"/>
        <item x="13"/>
        <item x="16"/>
        <item x="1"/>
        <item x="7"/>
        <item x="6"/>
        <item x="2"/>
        <item x="10"/>
        <item x="8"/>
        <item x="11"/>
        <item x="3"/>
        <item x="14"/>
        <item x="9"/>
        <item x="12"/>
        <item x="0"/>
        <item x="17"/>
        <item x="4"/>
        <item x="18"/>
        <item t="default"/>
      </items>
    </pivotField>
    <pivotField dataField="1" showAll="0"/>
  </pivotFields>
  <rowFields count="2">
    <field x="0"/>
    <field x="3"/>
  </rowFields>
  <rowItems count="4">
    <i>
      <x v="5"/>
    </i>
    <i r="1">
      <x v="3"/>
    </i>
    <i r="1">
      <x v="16"/>
    </i>
    <i t="grand">
      <x/>
    </i>
  </rowItems>
  <colFields count="1">
    <field x="2"/>
  </colFields>
  <colItems count="6">
    <i>
      <x v="1"/>
    </i>
    <i>
      <x v="2"/>
    </i>
    <i>
      <x v="3"/>
    </i>
    <i>
      <x v="4"/>
    </i>
    <i>
      <x v="5"/>
    </i>
    <i t="grand">
      <x/>
    </i>
  </colItems>
  <pageFields count="1">
    <pageField fld="1" item="0" hier="-1"/>
  </pageFields>
  <dataFields count="1">
    <dataField name="Sum of Hours" fld="4" baseField="0" baseItem="0" numFmtId="43"/>
  </dataFields>
  <formats count="1">
    <format dxfId="0">
      <pivotArea outline="0" collapsedLevelsAreSubtotals="1" fieldPosition="0"/>
    </format>
  </formats>
  <pivotTableStyleInfo name="PivotStyleDark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I13" sqref="I13"/>
    </sheetView>
  </sheetViews>
  <sheetFormatPr defaultRowHeight="15" x14ac:dyDescent="0.25"/>
  <cols>
    <col min="1" max="1" width="37" customWidth="1"/>
    <col min="2" max="2" width="16.28515625" customWidth="1"/>
    <col min="3" max="7" width="10.5703125" bestFit="1" customWidth="1"/>
    <col min="8" max="9" width="11.5703125" bestFit="1" customWidth="1"/>
  </cols>
  <sheetData>
    <row r="1" spans="1:8" x14ac:dyDescent="0.25">
      <c r="A1" s="6" t="s">
        <v>0</v>
      </c>
      <c r="B1" s="1">
        <v>2016</v>
      </c>
    </row>
    <row r="3" spans="1:8" x14ac:dyDescent="0.25">
      <c r="A3" s="6" t="s">
        <v>1</v>
      </c>
      <c r="B3" s="6" t="s">
        <v>2</v>
      </c>
    </row>
    <row r="4" spans="1:8" x14ac:dyDescent="0.25">
      <c r="A4" s="6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 t="s">
        <v>4</v>
      </c>
    </row>
    <row r="5" spans="1:8" x14ac:dyDescent="0.25">
      <c r="A5" s="1" t="s">
        <v>5</v>
      </c>
      <c r="B5" s="7">
        <v>27752.99</v>
      </c>
      <c r="C5" s="7">
        <v>41478.129999999997</v>
      </c>
      <c r="D5" s="7">
        <v>52233.31</v>
      </c>
      <c r="E5" s="7">
        <v>43412.439999999995</v>
      </c>
      <c r="F5" s="7">
        <v>50825.81</v>
      </c>
      <c r="G5" s="7">
        <v>53982.01</v>
      </c>
      <c r="H5" s="7">
        <v>269684.69</v>
      </c>
    </row>
    <row r="6" spans="1:8" x14ac:dyDescent="0.25">
      <c r="A6" s="3" t="s">
        <v>6</v>
      </c>
      <c r="B6" s="7"/>
      <c r="C6" s="7"/>
      <c r="D6" s="7"/>
      <c r="E6" s="7">
        <v>47.370000000000005</v>
      </c>
      <c r="F6" s="7">
        <v>231.42000000000002</v>
      </c>
      <c r="G6" s="7">
        <v>10627.429999999998</v>
      </c>
      <c r="H6" s="7">
        <v>10906.219999999998</v>
      </c>
    </row>
    <row r="7" spans="1:8" x14ac:dyDescent="0.25">
      <c r="A7" s="4" t="s">
        <v>7</v>
      </c>
      <c r="B7" s="7"/>
      <c r="C7" s="7"/>
      <c r="D7" s="7"/>
      <c r="E7" s="7">
        <v>47.370000000000005</v>
      </c>
      <c r="F7" s="7">
        <v>189.53</v>
      </c>
      <c r="G7" s="7">
        <v>10374.849999999999</v>
      </c>
      <c r="H7" s="7">
        <v>10611.749999999998</v>
      </c>
    </row>
    <row r="8" spans="1:8" x14ac:dyDescent="0.25">
      <c r="A8" s="4" t="s">
        <v>8</v>
      </c>
      <c r="B8" s="7"/>
      <c r="C8" s="7"/>
      <c r="D8" s="7"/>
      <c r="E8" s="7"/>
      <c r="F8" s="7">
        <v>41.89</v>
      </c>
      <c r="G8" s="7">
        <v>252.58</v>
      </c>
      <c r="H8" s="7">
        <v>294.47000000000003</v>
      </c>
    </row>
    <row r="9" spans="1:8" x14ac:dyDescent="0.25">
      <c r="A9" s="3" t="s">
        <v>9</v>
      </c>
      <c r="B9" s="7">
        <v>18922.900000000001</v>
      </c>
      <c r="C9" s="7">
        <v>20620.23</v>
      </c>
      <c r="D9" s="7">
        <v>12251.17</v>
      </c>
      <c r="E9" s="7">
        <v>0</v>
      </c>
      <c r="F9" s="7">
        <v>0</v>
      </c>
      <c r="G9" s="7">
        <v>0</v>
      </c>
      <c r="H9" s="7">
        <v>51794.3</v>
      </c>
    </row>
    <row r="10" spans="1:8" x14ac:dyDescent="0.25">
      <c r="A10" s="4" t="s">
        <v>7</v>
      </c>
      <c r="B10" s="7">
        <v>18922.900000000001</v>
      </c>
      <c r="C10" s="7">
        <v>20620.23</v>
      </c>
      <c r="D10" s="7">
        <v>12251.17</v>
      </c>
      <c r="E10" s="7">
        <v>0</v>
      </c>
      <c r="F10" s="7">
        <v>0</v>
      </c>
      <c r="G10" s="7">
        <v>0</v>
      </c>
      <c r="H10" s="7">
        <v>51794.3</v>
      </c>
    </row>
    <row r="11" spans="1:8" x14ac:dyDescent="0.25">
      <c r="A11" s="3" t="s">
        <v>10</v>
      </c>
      <c r="B11" s="7"/>
      <c r="C11" s="7">
        <v>1907.6</v>
      </c>
      <c r="D11" s="7">
        <v>9921.1</v>
      </c>
      <c r="E11" s="7">
        <v>9406.51</v>
      </c>
      <c r="F11" s="7">
        <v>8224.07</v>
      </c>
      <c r="G11" s="7">
        <v>10741.2</v>
      </c>
      <c r="H11" s="7">
        <v>40200.479999999996</v>
      </c>
    </row>
    <row r="12" spans="1:8" x14ac:dyDescent="0.25">
      <c r="A12" s="4" t="s">
        <v>7</v>
      </c>
      <c r="B12" s="7"/>
      <c r="C12" s="7">
        <v>1907.6</v>
      </c>
      <c r="D12" s="7">
        <v>9921.1</v>
      </c>
      <c r="E12" s="7">
        <v>9406.51</v>
      </c>
      <c r="F12" s="7">
        <v>8224.07</v>
      </c>
      <c r="G12" s="7">
        <v>10741.2</v>
      </c>
      <c r="H12" s="7">
        <v>40200.479999999996</v>
      </c>
    </row>
    <row r="13" spans="1:8" x14ac:dyDescent="0.25">
      <c r="A13" s="3" t="s">
        <v>11</v>
      </c>
      <c r="B13" s="7">
        <v>1912.23</v>
      </c>
      <c r="C13" s="7">
        <v>8935.0400000000009</v>
      </c>
      <c r="D13" s="7">
        <v>14734.54</v>
      </c>
      <c r="E13" s="7">
        <v>24156.07</v>
      </c>
      <c r="F13" s="7">
        <v>34574.370000000003</v>
      </c>
      <c r="G13" s="7">
        <v>21908.06</v>
      </c>
      <c r="H13" s="7">
        <v>106220.31</v>
      </c>
    </row>
    <row r="14" spans="1:8" x14ac:dyDescent="0.25">
      <c r="A14" s="4" t="s">
        <v>7</v>
      </c>
      <c r="B14" s="7">
        <v>1912.23</v>
      </c>
      <c r="C14" s="7">
        <v>8935.0400000000009</v>
      </c>
      <c r="D14" s="7">
        <v>14734.54</v>
      </c>
      <c r="E14" s="7">
        <v>24156.07</v>
      </c>
      <c r="F14" s="7">
        <v>34574.370000000003</v>
      </c>
      <c r="G14" s="7">
        <v>21908.06</v>
      </c>
      <c r="H14" s="7">
        <v>106220.31</v>
      </c>
    </row>
    <row r="15" spans="1:8" x14ac:dyDescent="0.25">
      <c r="A15" s="3" t="s">
        <v>12</v>
      </c>
      <c r="B15" s="7">
        <v>6917.8600000000006</v>
      </c>
      <c r="C15" s="7">
        <v>10015.259999999998</v>
      </c>
      <c r="D15" s="7">
        <v>15326.5</v>
      </c>
      <c r="E15" s="7">
        <v>9802.49</v>
      </c>
      <c r="F15" s="7">
        <v>7795.9500000000007</v>
      </c>
      <c r="G15" s="7">
        <v>10705.32</v>
      </c>
      <c r="H15" s="7">
        <v>60563.38</v>
      </c>
    </row>
    <row r="16" spans="1:8" x14ac:dyDescent="0.25">
      <c r="A16" s="4" t="s">
        <v>7</v>
      </c>
      <c r="B16" s="7">
        <v>6917.8600000000006</v>
      </c>
      <c r="C16" s="7">
        <v>10015.259999999998</v>
      </c>
      <c r="D16" s="7">
        <v>15326.5</v>
      </c>
      <c r="E16" s="7">
        <v>9802.49</v>
      </c>
      <c r="F16" s="7">
        <v>7795.9500000000007</v>
      </c>
      <c r="G16" s="7">
        <v>10705.32</v>
      </c>
      <c r="H16" s="7">
        <v>60563.38</v>
      </c>
    </row>
    <row r="17" spans="1:9" x14ac:dyDescent="0.25">
      <c r="A17" s="1" t="s">
        <v>13</v>
      </c>
      <c r="B17" s="7"/>
      <c r="C17" s="7">
        <v>3003.1400000000003</v>
      </c>
      <c r="D17" s="7">
        <v>31558.800000000003</v>
      </c>
      <c r="E17" s="7">
        <v>14246.09</v>
      </c>
      <c r="F17" s="7">
        <v>7432.83</v>
      </c>
      <c r="G17" s="7">
        <v>17816.189999999999</v>
      </c>
      <c r="H17" s="7">
        <v>74057.05</v>
      </c>
    </row>
    <row r="18" spans="1:9" x14ac:dyDescent="0.25">
      <c r="A18" s="3" t="s">
        <v>14</v>
      </c>
      <c r="B18" s="7"/>
      <c r="C18" s="7">
        <v>3003.1400000000003</v>
      </c>
      <c r="D18" s="7">
        <v>31558.800000000003</v>
      </c>
      <c r="E18" s="7">
        <v>14246.09</v>
      </c>
      <c r="F18" s="7">
        <v>7432.83</v>
      </c>
      <c r="G18" s="7">
        <v>17816.189999999999</v>
      </c>
      <c r="H18" s="7">
        <v>74057.05</v>
      </c>
    </row>
    <row r="19" spans="1:9" x14ac:dyDescent="0.25">
      <c r="A19" s="4" t="s">
        <v>7</v>
      </c>
      <c r="B19" s="7"/>
      <c r="C19" s="7">
        <v>2119.1400000000003</v>
      </c>
      <c r="D19" s="7">
        <v>12366.220000000001</v>
      </c>
      <c r="E19" s="7">
        <v>2598.12</v>
      </c>
      <c r="F19" s="7">
        <v>7432.83</v>
      </c>
      <c r="G19" s="7">
        <v>17816.189999999999</v>
      </c>
      <c r="H19" s="7">
        <v>42332.5</v>
      </c>
    </row>
    <row r="20" spans="1:9" x14ac:dyDescent="0.25">
      <c r="A20" s="4" t="s">
        <v>8</v>
      </c>
      <c r="B20" s="7"/>
      <c r="C20" s="7">
        <v>884</v>
      </c>
      <c r="D20" s="7">
        <v>19192.580000000002</v>
      </c>
      <c r="E20" s="7">
        <v>11647.97</v>
      </c>
      <c r="F20" s="7">
        <v>0</v>
      </c>
      <c r="G20" s="7">
        <v>0</v>
      </c>
      <c r="H20" s="7">
        <v>31724.550000000003</v>
      </c>
    </row>
    <row r="21" spans="1:9" x14ac:dyDescent="0.25">
      <c r="A21" s="1" t="s">
        <v>4</v>
      </c>
      <c r="B21" s="7">
        <v>27752.99</v>
      </c>
      <c r="C21" s="7">
        <v>44481.27</v>
      </c>
      <c r="D21" s="7">
        <v>83792.11</v>
      </c>
      <c r="E21" s="7">
        <v>57658.53</v>
      </c>
      <c r="F21" s="7">
        <v>58258.64</v>
      </c>
      <c r="G21" s="7">
        <v>71798.2</v>
      </c>
      <c r="H21" s="7">
        <v>343741.74</v>
      </c>
    </row>
    <row r="22" spans="1:9" x14ac:dyDescent="0.25">
      <c r="B22" s="7"/>
      <c r="C22" s="7"/>
      <c r="D22" s="7"/>
      <c r="E22" s="7"/>
      <c r="F22" s="7"/>
      <c r="G22" s="7"/>
      <c r="H22" s="7"/>
    </row>
    <row r="23" spans="1:9" x14ac:dyDescent="0.25">
      <c r="B23" s="7"/>
      <c r="C23" s="7"/>
      <c r="D23" s="7"/>
      <c r="E23" s="7"/>
      <c r="F23" s="7"/>
      <c r="G23" s="7"/>
      <c r="H23" s="7"/>
    </row>
    <row r="25" spans="1:9" x14ac:dyDescent="0.25">
      <c r="B25" s="7"/>
      <c r="C25" s="7"/>
      <c r="D25" s="7"/>
      <c r="E25" s="7"/>
      <c r="F25" s="7"/>
      <c r="G25" s="7"/>
      <c r="H25" s="7"/>
      <c r="I25" s="7"/>
    </row>
    <row r="26" spans="1:9" x14ac:dyDescent="0.25">
      <c r="B26" s="7"/>
      <c r="C26" s="7"/>
      <c r="D26" s="7"/>
      <c r="E26" s="7"/>
      <c r="F26" s="7"/>
      <c r="G26" s="7"/>
      <c r="H26" s="7"/>
      <c r="I26" s="7"/>
    </row>
    <row r="27" spans="1:9" x14ac:dyDescent="0.25">
      <c r="B27" s="7"/>
      <c r="C27" s="7"/>
      <c r="D27" s="7"/>
      <c r="E27" s="7"/>
      <c r="F27" s="7"/>
      <c r="G27" s="7"/>
      <c r="H27" s="7"/>
      <c r="I27" s="7"/>
    </row>
    <row r="28" spans="1:9" x14ac:dyDescent="0.25">
      <c r="B28" s="7"/>
      <c r="C28" s="7"/>
      <c r="D28" s="7"/>
      <c r="E28" s="7"/>
      <c r="F28" s="7"/>
      <c r="G28" s="7"/>
      <c r="H28" s="7"/>
      <c r="I28" s="7"/>
    </row>
    <row r="29" spans="1:9" x14ac:dyDescent="0.25">
      <c r="B29" s="7"/>
      <c r="C29" s="7"/>
      <c r="D29" s="7"/>
      <c r="E29" s="7"/>
      <c r="F29" s="7"/>
      <c r="G29" s="7"/>
      <c r="H29" s="7"/>
      <c r="I29" s="7"/>
    </row>
    <row r="30" spans="1:9" x14ac:dyDescent="0.25">
      <c r="B30" s="7"/>
      <c r="C30" s="7"/>
      <c r="D30" s="7"/>
      <c r="E30" s="7"/>
      <c r="F30" s="7"/>
      <c r="G30" s="7"/>
      <c r="H30" s="7"/>
      <c r="I30" s="7"/>
    </row>
    <row r="31" spans="1:9" x14ac:dyDescent="0.25">
      <c r="B31" s="7"/>
      <c r="C31" s="7"/>
      <c r="D31" s="7"/>
      <c r="E31" s="7"/>
      <c r="F31" s="7"/>
      <c r="G31" s="7"/>
      <c r="H31" s="7"/>
      <c r="I31" s="7"/>
    </row>
    <row r="32" spans="1:9" x14ac:dyDescent="0.25">
      <c r="B32" s="7"/>
      <c r="C32" s="7"/>
      <c r="D32" s="7"/>
      <c r="E32" s="7"/>
      <c r="F32" s="7"/>
      <c r="G32" s="7"/>
      <c r="H32" s="7"/>
      <c r="I32" s="7"/>
    </row>
    <row r="33" spans="2:9" x14ac:dyDescent="0.25">
      <c r="B33" s="7"/>
      <c r="C33" s="7"/>
      <c r="D33" s="7"/>
      <c r="E33" s="7"/>
      <c r="F33" s="7"/>
      <c r="G33" s="7"/>
      <c r="H33" s="7"/>
      <c r="I33" s="7"/>
    </row>
    <row r="34" spans="2:9" x14ac:dyDescent="0.25">
      <c r="B34" s="7"/>
      <c r="C34" s="7"/>
      <c r="D34" s="7"/>
      <c r="E34" s="7"/>
      <c r="F34" s="7"/>
      <c r="G34" s="7"/>
      <c r="H34" s="7"/>
      <c r="I34" s="7"/>
    </row>
    <row r="35" spans="2:9" x14ac:dyDescent="0.25">
      <c r="B35" s="7"/>
      <c r="C35" s="7"/>
      <c r="D35" s="7"/>
      <c r="E35" s="7"/>
      <c r="F35" s="7"/>
      <c r="G35" s="7"/>
      <c r="H35" s="7"/>
      <c r="I35" s="7"/>
    </row>
    <row r="36" spans="2:9" x14ac:dyDescent="0.25">
      <c r="B36" s="7"/>
      <c r="C36" s="7"/>
      <c r="D36" s="7"/>
      <c r="E36" s="7"/>
      <c r="F36" s="7"/>
      <c r="G36" s="7"/>
      <c r="H36" s="7"/>
      <c r="I36" s="7"/>
    </row>
    <row r="37" spans="2:9" x14ac:dyDescent="0.25">
      <c r="B37" s="7"/>
      <c r="C37" s="7"/>
      <c r="D37" s="7"/>
      <c r="E37" s="7"/>
      <c r="F37" s="7"/>
      <c r="G37" s="7"/>
      <c r="H37" s="7"/>
      <c r="I37" s="7"/>
    </row>
    <row r="38" spans="2:9" x14ac:dyDescent="0.25">
      <c r="B38" s="7"/>
      <c r="C38" s="7"/>
      <c r="D38" s="7"/>
      <c r="E38" s="7"/>
      <c r="F38" s="7"/>
      <c r="G38" s="7"/>
      <c r="H38" s="7"/>
      <c r="I38" s="7"/>
    </row>
    <row r="39" spans="2:9" x14ac:dyDescent="0.25">
      <c r="B39" s="7"/>
      <c r="C39" s="7"/>
      <c r="D39" s="7"/>
      <c r="E39" s="7"/>
      <c r="F39" s="7"/>
      <c r="G39" s="7"/>
      <c r="H39" s="7"/>
      <c r="I39" s="7"/>
    </row>
  </sheetData>
  <printOptions horizontalCentered="1"/>
  <pageMargins left="0" right="0" top="0.75" bottom="0.75" header="0.3" footer="0.3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I22" sqref="I22"/>
    </sheetView>
  </sheetViews>
  <sheetFormatPr defaultRowHeight="15" x14ac:dyDescent="0.25"/>
  <cols>
    <col min="1" max="1" width="24.5703125" customWidth="1"/>
    <col min="2" max="2" width="16.28515625" customWidth="1"/>
    <col min="3" max="6" width="8" bestFit="1" customWidth="1"/>
    <col min="7" max="7" width="8" customWidth="1"/>
    <col min="8" max="8" width="11.28515625" customWidth="1"/>
    <col min="9" max="9" width="11.28515625" bestFit="1" customWidth="1"/>
  </cols>
  <sheetData>
    <row r="1" spans="1:8" x14ac:dyDescent="0.25">
      <c r="A1" s="6" t="s">
        <v>0</v>
      </c>
      <c r="B1" s="1">
        <v>2016</v>
      </c>
    </row>
    <row r="3" spans="1:8" x14ac:dyDescent="0.25">
      <c r="A3" s="6" t="s">
        <v>38</v>
      </c>
      <c r="B3" s="6" t="s">
        <v>2</v>
      </c>
    </row>
    <row r="4" spans="1:8" x14ac:dyDescent="0.25">
      <c r="A4" s="6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 t="s">
        <v>4</v>
      </c>
    </row>
    <row r="5" spans="1:8" x14ac:dyDescent="0.25">
      <c r="A5" s="1" t="s">
        <v>39</v>
      </c>
      <c r="B5" s="2"/>
      <c r="C5" s="2"/>
      <c r="D5" s="2"/>
      <c r="E5" s="2">
        <v>0.5</v>
      </c>
      <c r="F5" s="2">
        <v>2</v>
      </c>
      <c r="G5" s="2">
        <v>142</v>
      </c>
      <c r="H5" s="2">
        <v>144.5</v>
      </c>
    </row>
    <row r="6" spans="1:8" x14ac:dyDescent="0.25">
      <c r="A6" s="3" t="s">
        <v>40</v>
      </c>
      <c r="B6" s="2"/>
      <c r="C6" s="2"/>
      <c r="D6" s="2"/>
      <c r="E6" s="2"/>
      <c r="F6" s="2"/>
      <c r="G6" s="2">
        <v>14</v>
      </c>
      <c r="H6" s="2">
        <v>14</v>
      </c>
    </row>
    <row r="7" spans="1:8" x14ac:dyDescent="0.25">
      <c r="A7" s="3" t="s">
        <v>41</v>
      </c>
      <c r="B7" s="2"/>
      <c r="C7" s="2"/>
      <c r="D7" s="2"/>
      <c r="E7" s="2"/>
      <c r="F7" s="2"/>
      <c r="G7" s="2">
        <v>125</v>
      </c>
      <c r="H7" s="2">
        <v>125</v>
      </c>
    </row>
    <row r="8" spans="1:8" x14ac:dyDescent="0.25">
      <c r="A8" s="3" t="s">
        <v>36</v>
      </c>
      <c r="B8" s="2"/>
      <c r="C8" s="2"/>
      <c r="D8" s="2"/>
      <c r="E8" s="2">
        <v>0.5</v>
      </c>
      <c r="F8" s="2">
        <v>2</v>
      </c>
      <c r="G8" s="2">
        <v>3</v>
      </c>
      <c r="H8" s="2">
        <v>5.5</v>
      </c>
    </row>
    <row r="9" spans="1:8" x14ac:dyDescent="0.25">
      <c r="A9" s="1" t="s">
        <v>66</v>
      </c>
      <c r="B9" s="2">
        <v>135</v>
      </c>
      <c r="C9" s="2">
        <v>148.5</v>
      </c>
      <c r="D9" s="2">
        <v>88</v>
      </c>
      <c r="E9" s="2"/>
      <c r="F9" s="2"/>
      <c r="G9" s="2"/>
      <c r="H9" s="2">
        <v>371.5</v>
      </c>
    </row>
    <row r="10" spans="1:8" x14ac:dyDescent="0.25">
      <c r="A10" s="3" t="s">
        <v>73</v>
      </c>
      <c r="B10" s="2">
        <v>44.5</v>
      </c>
      <c r="C10" s="2"/>
      <c r="D10" s="2"/>
      <c r="E10" s="2"/>
      <c r="F10" s="2"/>
      <c r="G10" s="2"/>
      <c r="H10" s="2">
        <v>44.5</v>
      </c>
    </row>
    <row r="11" spans="1:8" x14ac:dyDescent="0.25">
      <c r="A11" s="3" t="s">
        <v>74</v>
      </c>
      <c r="B11" s="2">
        <v>90.5</v>
      </c>
      <c r="C11" s="2">
        <v>148.5</v>
      </c>
      <c r="D11" s="2">
        <v>88</v>
      </c>
      <c r="E11" s="2"/>
      <c r="F11" s="2"/>
      <c r="G11" s="2"/>
      <c r="H11" s="2">
        <v>327</v>
      </c>
    </row>
    <row r="12" spans="1:8" x14ac:dyDescent="0.25">
      <c r="A12" s="1" t="s">
        <v>24</v>
      </c>
      <c r="B12" s="2"/>
      <c r="C12" s="2">
        <v>14.5</v>
      </c>
      <c r="D12" s="2">
        <v>94.5</v>
      </c>
      <c r="E12" s="2">
        <v>87.5</v>
      </c>
      <c r="F12" s="2">
        <v>82.5</v>
      </c>
      <c r="G12" s="2">
        <v>103</v>
      </c>
      <c r="H12" s="2">
        <v>382</v>
      </c>
    </row>
    <row r="13" spans="1:8" x14ac:dyDescent="0.25">
      <c r="A13" s="3" t="s">
        <v>32</v>
      </c>
      <c r="B13" s="2"/>
      <c r="C13" s="2">
        <v>10.5</v>
      </c>
      <c r="D13" s="2">
        <v>0.5</v>
      </c>
      <c r="E13" s="2"/>
      <c r="F13" s="2"/>
      <c r="G13" s="2"/>
      <c r="H13" s="2">
        <v>11</v>
      </c>
    </row>
    <row r="14" spans="1:8" x14ac:dyDescent="0.25">
      <c r="A14" s="3" t="s">
        <v>34</v>
      </c>
      <c r="B14" s="2"/>
      <c r="C14" s="2"/>
      <c r="D14" s="2">
        <v>89</v>
      </c>
      <c r="E14" s="2">
        <v>76</v>
      </c>
      <c r="F14" s="2">
        <v>65</v>
      </c>
      <c r="G14" s="2">
        <v>95</v>
      </c>
      <c r="H14" s="2">
        <v>325</v>
      </c>
    </row>
    <row r="15" spans="1:8" x14ac:dyDescent="0.25">
      <c r="A15" s="3" t="s">
        <v>33</v>
      </c>
      <c r="B15" s="2"/>
      <c r="C15" s="2">
        <v>4</v>
      </c>
      <c r="D15" s="2"/>
      <c r="E15" s="2">
        <v>4</v>
      </c>
      <c r="F15" s="2"/>
      <c r="G15" s="2"/>
      <c r="H15" s="2">
        <v>8</v>
      </c>
    </row>
    <row r="16" spans="1:8" x14ac:dyDescent="0.25">
      <c r="A16" s="3" t="s">
        <v>35</v>
      </c>
      <c r="B16" s="2"/>
      <c r="C16" s="2"/>
      <c r="D16" s="2">
        <v>1</v>
      </c>
      <c r="E16" s="2"/>
      <c r="F16" s="2"/>
      <c r="G16" s="2"/>
      <c r="H16" s="2">
        <v>1</v>
      </c>
    </row>
    <row r="17" spans="1:8" x14ac:dyDescent="0.25">
      <c r="A17" s="3" t="s">
        <v>37</v>
      </c>
      <c r="B17" s="2"/>
      <c r="C17" s="2"/>
      <c r="D17" s="2"/>
      <c r="E17" s="2"/>
      <c r="F17" s="2">
        <v>13.5</v>
      </c>
      <c r="G17" s="2"/>
      <c r="H17" s="2">
        <v>13.5</v>
      </c>
    </row>
    <row r="18" spans="1:8" x14ac:dyDescent="0.25">
      <c r="A18" s="3" t="s">
        <v>36</v>
      </c>
      <c r="B18" s="2"/>
      <c r="C18" s="2"/>
      <c r="D18" s="2">
        <v>4</v>
      </c>
      <c r="E18" s="2">
        <v>7.5</v>
      </c>
      <c r="F18" s="2">
        <v>4</v>
      </c>
      <c r="G18" s="2">
        <v>8</v>
      </c>
      <c r="H18" s="2">
        <v>23.5</v>
      </c>
    </row>
    <row r="19" spans="1:8" x14ac:dyDescent="0.25">
      <c r="A19" s="1" t="s">
        <v>68</v>
      </c>
      <c r="B19" s="2">
        <v>25</v>
      </c>
      <c r="C19" s="2">
        <v>116.75</v>
      </c>
      <c r="D19" s="2">
        <v>183.25</v>
      </c>
      <c r="E19" s="2">
        <v>250.75</v>
      </c>
      <c r="F19" s="2">
        <v>330.25</v>
      </c>
      <c r="G19" s="2">
        <v>219.25</v>
      </c>
      <c r="H19" s="2">
        <v>1125.25</v>
      </c>
    </row>
    <row r="20" spans="1:8" x14ac:dyDescent="0.25">
      <c r="A20" s="3" t="s">
        <v>78</v>
      </c>
      <c r="B20" s="2"/>
      <c r="C20" s="2"/>
      <c r="D20" s="2"/>
      <c r="E20" s="2">
        <v>136.25</v>
      </c>
      <c r="F20" s="2">
        <v>132.75</v>
      </c>
      <c r="G20" s="2">
        <v>82.5</v>
      </c>
      <c r="H20" s="2">
        <v>351.5</v>
      </c>
    </row>
    <row r="21" spans="1:8" x14ac:dyDescent="0.25">
      <c r="A21" s="3" t="s">
        <v>75</v>
      </c>
      <c r="B21" s="2">
        <v>18</v>
      </c>
      <c r="C21" s="2">
        <v>84</v>
      </c>
      <c r="D21" s="2">
        <v>120</v>
      </c>
      <c r="E21" s="2">
        <v>96</v>
      </c>
      <c r="F21" s="2">
        <v>84</v>
      </c>
      <c r="G21" s="2">
        <v>75</v>
      </c>
      <c r="H21" s="2">
        <v>477</v>
      </c>
    </row>
    <row r="22" spans="1:8" x14ac:dyDescent="0.25">
      <c r="A22" s="3" t="s">
        <v>76</v>
      </c>
      <c r="B22" s="2">
        <v>3</v>
      </c>
      <c r="C22" s="2">
        <v>8.75</v>
      </c>
      <c r="D22" s="2">
        <v>15.25</v>
      </c>
      <c r="E22" s="2">
        <v>2.5</v>
      </c>
      <c r="F22" s="2">
        <v>1.5</v>
      </c>
      <c r="G22" s="2">
        <v>5.75</v>
      </c>
      <c r="H22" s="2">
        <v>36.75</v>
      </c>
    </row>
    <row r="23" spans="1:8" x14ac:dyDescent="0.25">
      <c r="A23" s="3" t="s">
        <v>77</v>
      </c>
      <c r="B23" s="2">
        <v>4</v>
      </c>
      <c r="C23" s="2">
        <v>24</v>
      </c>
      <c r="D23" s="2">
        <v>48</v>
      </c>
      <c r="E23" s="2">
        <v>16</v>
      </c>
      <c r="F23" s="2">
        <v>112</v>
      </c>
      <c r="G23" s="2">
        <v>56</v>
      </c>
      <c r="H23" s="2">
        <v>260</v>
      </c>
    </row>
    <row r="24" spans="1:8" x14ac:dyDescent="0.25">
      <c r="A24" s="1" t="s">
        <v>70</v>
      </c>
      <c r="B24" s="2">
        <v>92.75</v>
      </c>
      <c r="C24" s="2">
        <v>143.25</v>
      </c>
      <c r="D24" s="2">
        <v>211.25</v>
      </c>
      <c r="E24" s="2">
        <v>141</v>
      </c>
      <c r="F24" s="2">
        <v>112.5</v>
      </c>
      <c r="G24" s="2">
        <v>151.75</v>
      </c>
      <c r="H24" s="2">
        <v>852.5</v>
      </c>
    </row>
    <row r="25" spans="1:8" x14ac:dyDescent="0.25">
      <c r="A25" s="3" t="s">
        <v>80</v>
      </c>
      <c r="B25" s="2"/>
      <c r="C25" s="2"/>
      <c r="D25" s="2">
        <v>2</v>
      </c>
      <c r="E25" s="2"/>
      <c r="F25" s="2"/>
      <c r="G25" s="2"/>
      <c r="H25" s="2">
        <v>2</v>
      </c>
    </row>
    <row r="26" spans="1:8" x14ac:dyDescent="0.25">
      <c r="A26" s="3" t="s">
        <v>76</v>
      </c>
      <c r="B26" s="2">
        <v>13</v>
      </c>
      <c r="C26" s="2">
        <v>7.25</v>
      </c>
      <c r="D26" s="2">
        <v>15.25</v>
      </c>
      <c r="E26" s="2">
        <v>2.5</v>
      </c>
      <c r="F26" s="2">
        <v>1.5</v>
      </c>
      <c r="G26" s="2">
        <v>5.75</v>
      </c>
      <c r="H26" s="2">
        <v>45.25</v>
      </c>
    </row>
    <row r="27" spans="1:8" x14ac:dyDescent="0.25">
      <c r="A27" s="3" t="s">
        <v>79</v>
      </c>
      <c r="B27" s="2">
        <v>79.75</v>
      </c>
      <c r="C27" s="2">
        <v>136</v>
      </c>
      <c r="D27" s="2">
        <v>194</v>
      </c>
      <c r="E27" s="2">
        <v>138.5</v>
      </c>
      <c r="F27" s="2">
        <v>111</v>
      </c>
      <c r="G27" s="2">
        <v>146</v>
      </c>
      <c r="H27" s="2">
        <v>805.25</v>
      </c>
    </row>
    <row r="28" spans="1:8" x14ac:dyDescent="0.25">
      <c r="A28" s="1" t="s">
        <v>46</v>
      </c>
      <c r="B28" s="2"/>
      <c r="C28" s="2">
        <v>15.5</v>
      </c>
      <c r="D28" s="2">
        <v>88.75</v>
      </c>
      <c r="E28" s="2">
        <v>18.5</v>
      </c>
      <c r="F28" s="2">
        <v>154.75</v>
      </c>
      <c r="G28" s="2">
        <v>305.5</v>
      </c>
      <c r="H28" s="2">
        <v>583</v>
      </c>
    </row>
    <row r="29" spans="1:8" x14ac:dyDescent="0.25">
      <c r="A29" s="3" t="s">
        <v>45</v>
      </c>
      <c r="B29" s="2"/>
      <c r="C29" s="2">
        <v>15.5</v>
      </c>
      <c r="D29" s="2">
        <v>88.75</v>
      </c>
      <c r="E29" s="2">
        <v>18.5</v>
      </c>
      <c r="F29" s="2">
        <v>40.75</v>
      </c>
      <c r="G29" s="2">
        <v>105.5</v>
      </c>
      <c r="H29" s="2">
        <v>269</v>
      </c>
    </row>
    <row r="30" spans="1:8" x14ac:dyDescent="0.25">
      <c r="A30" s="3" t="s">
        <v>47</v>
      </c>
      <c r="B30" s="2"/>
      <c r="C30" s="2"/>
      <c r="D30" s="2"/>
      <c r="E30" s="2"/>
      <c r="F30" s="2">
        <v>114</v>
      </c>
      <c r="G30" s="2">
        <v>200</v>
      </c>
      <c r="H30" s="2">
        <v>314</v>
      </c>
    </row>
    <row r="31" spans="1:8" x14ac:dyDescent="0.25">
      <c r="A31" s="1" t="s">
        <v>4</v>
      </c>
      <c r="B31" s="2">
        <v>252.75</v>
      </c>
      <c r="C31" s="2">
        <v>438.5</v>
      </c>
      <c r="D31" s="2">
        <v>665.75</v>
      </c>
      <c r="E31" s="2">
        <v>498.25</v>
      </c>
      <c r="F31" s="2">
        <v>682</v>
      </c>
      <c r="G31" s="2">
        <v>921.5</v>
      </c>
      <c r="H31" s="2">
        <v>3458.75</v>
      </c>
    </row>
    <row r="32" spans="1:8" x14ac:dyDescent="0.25">
      <c r="B32" s="7"/>
      <c r="C32" s="7"/>
      <c r="D32" s="7"/>
      <c r="E32" s="7"/>
      <c r="F32" s="7"/>
      <c r="G32" s="7"/>
      <c r="H32" s="7"/>
    </row>
    <row r="33" spans="2:8" x14ac:dyDescent="0.25">
      <c r="B33" s="7"/>
      <c r="C33" s="7"/>
      <c r="D33" s="7"/>
      <c r="E33" s="7"/>
      <c r="F33" s="7"/>
      <c r="G33" s="7"/>
      <c r="H33" s="7"/>
    </row>
  </sheetData>
  <printOptions horizontalCentered="1"/>
  <pageMargins left="0" right="0" top="0.75" bottom="0.75" header="0.3" footer="0.3"/>
  <pageSetup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18" sqref="A18"/>
    </sheetView>
  </sheetViews>
  <sheetFormatPr defaultRowHeight="15" x14ac:dyDescent="0.25"/>
  <cols>
    <col min="1" max="1" width="35" customWidth="1"/>
    <col min="2" max="2" width="16.28515625" customWidth="1"/>
    <col min="3" max="5" width="9.5703125" bestFit="1" customWidth="1"/>
    <col min="6" max="6" width="10.5703125" bestFit="1" customWidth="1"/>
    <col min="7" max="7" width="11.140625" customWidth="1"/>
    <col min="8" max="8" width="11.28515625" customWidth="1"/>
    <col min="9" max="9" width="11.28515625" bestFit="1" customWidth="1"/>
  </cols>
  <sheetData>
    <row r="1" spans="1:7" x14ac:dyDescent="0.25">
      <c r="A1" s="6" t="s">
        <v>0</v>
      </c>
      <c r="B1" s="1">
        <v>2016</v>
      </c>
    </row>
    <row r="3" spans="1:7" x14ac:dyDescent="0.25">
      <c r="A3" s="6" t="s">
        <v>1</v>
      </c>
      <c r="B3" s="6" t="s">
        <v>2</v>
      </c>
    </row>
    <row r="4" spans="1:7" x14ac:dyDescent="0.25">
      <c r="A4" s="6" t="s">
        <v>3</v>
      </c>
      <c r="B4">
        <v>3</v>
      </c>
      <c r="C4">
        <v>4</v>
      </c>
      <c r="D4">
        <v>5</v>
      </c>
      <c r="E4">
        <v>6</v>
      </c>
      <c r="F4">
        <v>7</v>
      </c>
      <c r="G4" t="s">
        <v>4</v>
      </c>
    </row>
    <row r="5" spans="1:7" x14ac:dyDescent="0.25">
      <c r="A5" s="1" t="s">
        <v>10</v>
      </c>
      <c r="B5" s="12">
        <v>1907.6</v>
      </c>
      <c r="C5" s="12">
        <v>9921.1</v>
      </c>
      <c r="D5" s="12">
        <v>9406.51</v>
      </c>
      <c r="E5" s="12">
        <v>8224.07</v>
      </c>
      <c r="F5" s="12">
        <v>10741.2</v>
      </c>
      <c r="G5" s="12">
        <v>40200.479999999996</v>
      </c>
    </row>
    <row r="6" spans="1:7" x14ac:dyDescent="0.25">
      <c r="A6" s="3" t="s">
        <v>7</v>
      </c>
      <c r="B6" s="7">
        <v>1907.6</v>
      </c>
      <c r="C6" s="7">
        <v>9921.1</v>
      </c>
      <c r="D6" s="7">
        <v>9406.51</v>
      </c>
      <c r="E6" s="7">
        <v>8224.07</v>
      </c>
      <c r="F6" s="7">
        <v>10741.2</v>
      </c>
      <c r="G6" s="7">
        <v>40200.479999999996</v>
      </c>
    </row>
    <row r="7" spans="1:7" x14ac:dyDescent="0.25">
      <c r="A7" s="1" t="s">
        <v>4</v>
      </c>
      <c r="B7" s="7">
        <v>1907.6</v>
      </c>
      <c r="C7" s="7">
        <v>9921.1</v>
      </c>
      <c r="D7" s="7">
        <v>9406.51</v>
      </c>
      <c r="E7" s="7">
        <v>8224.07</v>
      </c>
      <c r="F7" s="7">
        <v>10741.2</v>
      </c>
      <c r="G7" s="7">
        <v>40200.479999999996</v>
      </c>
    </row>
    <row r="8" spans="1:7" x14ac:dyDescent="0.25">
      <c r="B8" s="7"/>
      <c r="C8" s="7"/>
      <c r="D8" s="7"/>
      <c r="E8" s="7"/>
      <c r="F8" s="7"/>
      <c r="G8" s="7"/>
    </row>
    <row r="9" spans="1:7" x14ac:dyDescent="0.25">
      <c r="B9" s="7"/>
      <c r="C9" s="7"/>
      <c r="D9" s="7"/>
      <c r="E9" s="7"/>
      <c r="F9" s="7"/>
      <c r="G9" s="7"/>
    </row>
  </sheetData>
  <printOptions horizontalCentered="1"/>
  <pageMargins left="0" right="0" top="0.75" bottom="0.75" header="0.3" footer="0.3"/>
  <pageSetup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D22" sqref="D22"/>
    </sheetView>
  </sheetViews>
  <sheetFormatPr defaultRowHeight="15" x14ac:dyDescent="0.25"/>
  <cols>
    <col min="1" max="1" width="24.5703125" customWidth="1"/>
    <col min="2" max="2" width="16.28515625" customWidth="1"/>
    <col min="3" max="5" width="7" customWidth="1"/>
    <col min="6" max="6" width="8" bestFit="1" customWidth="1"/>
    <col min="7" max="7" width="11.28515625" bestFit="1" customWidth="1"/>
    <col min="8" max="8" width="11.28515625" customWidth="1"/>
    <col min="9" max="9" width="11.28515625" bestFit="1" customWidth="1"/>
  </cols>
  <sheetData>
    <row r="1" spans="1:7" x14ac:dyDescent="0.25">
      <c r="A1" s="6" t="s">
        <v>0</v>
      </c>
      <c r="B1" s="1">
        <v>2016</v>
      </c>
    </row>
    <row r="3" spans="1:7" x14ac:dyDescent="0.25">
      <c r="A3" s="6" t="s">
        <v>38</v>
      </c>
      <c r="B3" s="6" t="s">
        <v>2</v>
      </c>
    </row>
    <row r="4" spans="1:7" x14ac:dyDescent="0.25">
      <c r="A4" s="6" t="s">
        <v>3</v>
      </c>
      <c r="B4">
        <v>3</v>
      </c>
      <c r="C4">
        <v>4</v>
      </c>
      <c r="D4">
        <v>5</v>
      </c>
      <c r="E4">
        <v>6</v>
      </c>
      <c r="F4">
        <v>7</v>
      </c>
      <c r="G4" t="s">
        <v>4</v>
      </c>
    </row>
    <row r="5" spans="1:7" x14ac:dyDescent="0.25">
      <c r="A5" s="1" t="s">
        <v>24</v>
      </c>
      <c r="B5" s="2">
        <v>14.5</v>
      </c>
      <c r="C5" s="2">
        <v>94.5</v>
      </c>
      <c r="D5" s="2">
        <v>87.5</v>
      </c>
      <c r="E5" s="2">
        <v>82.5</v>
      </c>
      <c r="F5" s="2">
        <v>103</v>
      </c>
      <c r="G5" s="2">
        <v>382</v>
      </c>
    </row>
    <row r="6" spans="1:7" x14ac:dyDescent="0.25">
      <c r="A6" s="3" t="s">
        <v>32</v>
      </c>
      <c r="B6" s="2">
        <v>10.5</v>
      </c>
      <c r="C6" s="2">
        <v>0.5</v>
      </c>
      <c r="D6" s="2"/>
      <c r="E6" s="2"/>
      <c r="F6" s="2"/>
      <c r="G6" s="2">
        <v>11</v>
      </c>
    </row>
    <row r="7" spans="1:7" x14ac:dyDescent="0.25">
      <c r="A7" s="3" t="s">
        <v>34</v>
      </c>
      <c r="B7" s="2"/>
      <c r="C7" s="2">
        <v>89</v>
      </c>
      <c r="D7" s="2">
        <v>76</v>
      </c>
      <c r="E7" s="2">
        <v>65</v>
      </c>
      <c r="F7" s="2">
        <v>95</v>
      </c>
      <c r="G7" s="2">
        <v>325</v>
      </c>
    </row>
    <row r="8" spans="1:7" x14ac:dyDescent="0.25">
      <c r="A8" s="3" t="s">
        <v>33</v>
      </c>
      <c r="B8" s="2">
        <v>4</v>
      </c>
      <c r="C8" s="2"/>
      <c r="D8" s="2">
        <v>4</v>
      </c>
      <c r="E8" s="2"/>
      <c r="F8" s="2"/>
      <c r="G8" s="2">
        <v>8</v>
      </c>
    </row>
    <row r="9" spans="1:7" x14ac:dyDescent="0.25">
      <c r="A9" s="3" t="s">
        <v>35</v>
      </c>
      <c r="B9" s="2"/>
      <c r="C9" s="2">
        <v>1</v>
      </c>
      <c r="D9" s="2"/>
      <c r="E9" s="2"/>
      <c r="F9" s="2"/>
      <c r="G9" s="2">
        <v>1</v>
      </c>
    </row>
    <row r="10" spans="1:7" x14ac:dyDescent="0.25">
      <c r="A10" s="3" t="s">
        <v>37</v>
      </c>
      <c r="B10" s="2"/>
      <c r="C10" s="2"/>
      <c r="D10" s="2"/>
      <c r="E10" s="2">
        <v>13.5</v>
      </c>
      <c r="F10" s="2"/>
      <c r="G10" s="2">
        <v>13.5</v>
      </c>
    </row>
    <row r="11" spans="1:7" x14ac:dyDescent="0.25">
      <c r="A11" s="3" t="s">
        <v>36</v>
      </c>
      <c r="B11" s="2"/>
      <c r="C11" s="2">
        <v>4</v>
      </c>
      <c r="D11" s="2">
        <v>7.5</v>
      </c>
      <c r="E11" s="2">
        <v>4</v>
      </c>
      <c r="F11" s="2">
        <v>8</v>
      </c>
      <c r="G11" s="2">
        <v>23.5</v>
      </c>
    </row>
    <row r="12" spans="1:7" x14ac:dyDescent="0.25">
      <c r="A12" s="1" t="s">
        <v>4</v>
      </c>
      <c r="B12" s="2">
        <v>14.5</v>
      </c>
      <c r="C12" s="2">
        <v>94.5</v>
      </c>
      <c r="D12" s="2">
        <v>87.5</v>
      </c>
      <c r="E12" s="2">
        <v>82.5</v>
      </c>
      <c r="F12" s="2">
        <v>103</v>
      </c>
      <c r="G12" s="2">
        <v>382</v>
      </c>
    </row>
    <row r="32" spans="2:8" x14ac:dyDescent="0.25">
      <c r="B32" s="7"/>
      <c r="C32" s="7"/>
      <c r="D32" s="7"/>
      <c r="E32" s="7"/>
      <c r="F32" s="7"/>
      <c r="G32" s="7"/>
      <c r="H32" s="7"/>
    </row>
    <row r="33" spans="2:8" x14ac:dyDescent="0.25">
      <c r="B33" s="7"/>
      <c r="C33" s="7"/>
      <c r="D33" s="7"/>
      <c r="E33" s="7"/>
      <c r="F33" s="7"/>
      <c r="G33" s="7"/>
      <c r="H33" s="7"/>
    </row>
  </sheetData>
  <printOptions horizontalCentered="1"/>
  <pageMargins left="0" right="0" top="0.75" bottom="0.75" header="0.3" footer="0.3"/>
  <pageSetup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16" sqref="B16"/>
    </sheetView>
  </sheetViews>
  <sheetFormatPr defaultRowHeight="15" x14ac:dyDescent="0.25"/>
  <cols>
    <col min="1" max="1" width="33.28515625" customWidth="1"/>
    <col min="2" max="2" width="16.42578125" bestFit="1" customWidth="1"/>
    <col min="3" max="3" width="8" bestFit="1" customWidth="1"/>
    <col min="4" max="4" width="10.5703125" bestFit="1" customWidth="1"/>
    <col min="5" max="5" width="11.42578125" bestFit="1" customWidth="1"/>
    <col min="6" max="7" width="9" bestFit="1" customWidth="1"/>
    <col min="8" max="8" width="11.28515625" customWidth="1"/>
    <col min="9" max="9" width="11.28515625" bestFit="1" customWidth="1"/>
  </cols>
  <sheetData>
    <row r="1" spans="1:5" x14ac:dyDescent="0.25">
      <c r="A1" s="6" t="s">
        <v>0</v>
      </c>
      <c r="B1" s="1">
        <v>2016</v>
      </c>
    </row>
    <row r="3" spans="1:5" x14ac:dyDescent="0.25">
      <c r="A3" s="6" t="s">
        <v>1</v>
      </c>
      <c r="B3" s="6" t="s">
        <v>2</v>
      </c>
    </row>
    <row r="4" spans="1:5" x14ac:dyDescent="0.25">
      <c r="A4" s="6" t="s">
        <v>3</v>
      </c>
      <c r="B4">
        <v>5</v>
      </c>
      <c r="C4">
        <v>6</v>
      </c>
      <c r="D4">
        <v>7</v>
      </c>
      <c r="E4" t="s">
        <v>4</v>
      </c>
    </row>
    <row r="5" spans="1:5" x14ac:dyDescent="0.25">
      <c r="A5" s="1" t="s">
        <v>6</v>
      </c>
      <c r="B5" s="2">
        <v>47.370000000000005</v>
      </c>
      <c r="C5" s="2">
        <v>231.42000000000002</v>
      </c>
      <c r="D5" s="2">
        <v>10627.429999999998</v>
      </c>
      <c r="E5" s="2">
        <v>10906.219999999998</v>
      </c>
    </row>
    <row r="6" spans="1:5" x14ac:dyDescent="0.25">
      <c r="A6" s="3" t="s">
        <v>7</v>
      </c>
      <c r="B6" s="2">
        <v>47.370000000000005</v>
      </c>
      <c r="C6" s="2">
        <v>189.53</v>
      </c>
      <c r="D6" s="2">
        <v>10374.849999999999</v>
      </c>
      <c r="E6" s="2">
        <v>10611.749999999998</v>
      </c>
    </row>
    <row r="7" spans="1:5" x14ac:dyDescent="0.25">
      <c r="A7" s="3" t="s">
        <v>8</v>
      </c>
      <c r="B7" s="2"/>
      <c r="C7" s="2">
        <v>41.89</v>
      </c>
      <c r="D7" s="2">
        <v>252.58</v>
      </c>
      <c r="E7" s="2">
        <v>294.47000000000003</v>
      </c>
    </row>
    <row r="8" spans="1:5" x14ac:dyDescent="0.25">
      <c r="A8" s="1" t="s">
        <v>4</v>
      </c>
      <c r="B8" s="2">
        <v>47.370000000000005</v>
      </c>
      <c r="C8" s="2">
        <v>231.42000000000002</v>
      </c>
      <c r="D8" s="2">
        <v>10627.429999999998</v>
      </c>
      <c r="E8" s="2">
        <v>10906.219999999998</v>
      </c>
    </row>
  </sheetData>
  <printOptions horizontalCentered="1"/>
  <pageMargins left="0" right="0" top="0.75" bottom="0.75" header="0.3" footer="0.3"/>
  <pageSetup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B17" sqref="B17"/>
    </sheetView>
  </sheetViews>
  <sheetFormatPr defaultRowHeight="15" x14ac:dyDescent="0.25"/>
  <cols>
    <col min="1" max="1" width="24.5703125" customWidth="1"/>
    <col min="2" max="2" width="16.28515625" customWidth="1"/>
    <col min="3" max="3" width="6" customWidth="1"/>
    <col min="4" max="4" width="8" bestFit="1" customWidth="1"/>
    <col min="5" max="5" width="11.28515625" bestFit="1" customWidth="1"/>
    <col min="6" max="6" width="8" bestFit="1" customWidth="1"/>
    <col min="7" max="7" width="11.28515625" bestFit="1" customWidth="1"/>
    <col min="8" max="8" width="11.28515625" customWidth="1"/>
    <col min="9" max="9" width="11.28515625" bestFit="1" customWidth="1"/>
  </cols>
  <sheetData>
    <row r="1" spans="1:5" x14ac:dyDescent="0.25">
      <c r="A1" s="6" t="s">
        <v>0</v>
      </c>
      <c r="B1" s="1">
        <v>2016</v>
      </c>
    </row>
    <row r="3" spans="1:5" x14ac:dyDescent="0.25">
      <c r="A3" s="6" t="s">
        <v>38</v>
      </c>
      <c r="B3" s="6" t="s">
        <v>2</v>
      </c>
    </row>
    <row r="4" spans="1:5" x14ac:dyDescent="0.25">
      <c r="A4" s="6" t="s">
        <v>3</v>
      </c>
      <c r="B4">
        <v>5</v>
      </c>
      <c r="C4">
        <v>6</v>
      </c>
      <c r="D4">
        <v>7</v>
      </c>
      <c r="E4" t="s">
        <v>4</v>
      </c>
    </row>
    <row r="5" spans="1:5" x14ac:dyDescent="0.25">
      <c r="A5" s="1" t="s">
        <v>39</v>
      </c>
      <c r="B5" s="2">
        <v>0.5</v>
      </c>
      <c r="C5" s="2">
        <v>2</v>
      </c>
      <c r="D5" s="2">
        <v>142</v>
      </c>
      <c r="E5" s="2">
        <v>144.5</v>
      </c>
    </row>
    <row r="6" spans="1:5" x14ac:dyDescent="0.25">
      <c r="A6" s="3" t="s">
        <v>40</v>
      </c>
      <c r="B6" s="2"/>
      <c r="C6" s="2"/>
      <c r="D6" s="2">
        <v>14</v>
      </c>
      <c r="E6" s="2">
        <v>14</v>
      </c>
    </row>
    <row r="7" spans="1:5" x14ac:dyDescent="0.25">
      <c r="A7" s="3" t="s">
        <v>41</v>
      </c>
      <c r="B7" s="2"/>
      <c r="C7" s="2"/>
      <c r="D7" s="2">
        <v>125</v>
      </c>
      <c r="E7" s="2">
        <v>125</v>
      </c>
    </row>
    <row r="8" spans="1:5" x14ac:dyDescent="0.25">
      <c r="A8" s="3" t="s">
        <v>36</v>
      </c>
      <c r="B8" s="2">
        <v>0.5</v>
      </c>
      <c r="C8" s="2">
        <v>2</v>
      </c>
      <c r="D8" s="2">
        <v>3</v>
      </c>
      <c r="E8" s="2">
        <v>5.5</v>
      </c>
    </row>
    <row r="9" spans="1:5" x14ac:dyDescent="0.25">
      <c r="A9" s="1" t="s">
        <v>4</v>
      </c>
      <c r="B9" s="2">
        <v>0.5</v>
      </c>
      <c r="C9" s="2">
        <v>2</v>
      </c>
      <c r="D9" s="2">
        <v>142</v>
      </c>
      <c r="E9" s="2">
        <v>144.5</v>
      </c>
    </row>
    <row r="32" spans="2:8" x14ac:dyDescent="0.25">
      <c r="B32" s="7"/>
      <c r="C32" s="7"/>
      <c r="D32" s="7"/>
      <c r="E32" s="7"/>
      <c r="F32" s="7"/>
      <c r="G32" s="7"/>
      <c r="H32" s="7"/>
    </row>
    <row r="33" spans="2:8" x14ac:dyDescent="0.25">
      <c r="B33" s="7"/>
      <c r="C33" s="7"/>
      <c r="D33" s="7"/>
      <c r="E33" s="7"/>
      <c r="F33" s="7"/>
      <c r="G33" s="7"/>
      <c r="H33" s="7"/>
    </row>
  </sheetData>
  <printOptions horizontalCentered="1"/>
  <pageMargins left="0" right="0" top="0.75" bottom="0.75" header="0.3" footer="0.3"/>
  <pageSetup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9" sqref="B19"/>
    </sheetView>
  </sheetViews>
  <sheetFormatPr defaultRowHeight="15" x14ac:dyDescent="0.25"/>
  <cols>
    <col min="1" max="1" width="34" customWidth="1"/>
    <col min="2" max="2" width="16.28515625" customWidth="1"/>
    <col min="3" max="4" width="10.5703125" bestFit="1" customWidth="1"/>
    <col min="5" max="5" width="9.5703125" bestFit="1" customWidth="1"/>
    <col min="6" max="6" width="10.5703125" bestFit="1" customWidth="1"/>
    <col min="7" max="8" width="11.140625" customWidth="1"/>
    <col min="9" max="9" width="11.28515625" bestFit="1" customWidth="1"/>
  </cols>
  <sheetData>
    <row r="1" spans="1:7" x14ac:dyDescent="0.25">
      <c r="A1" s="6" t="s">
        <v>0</v>
      </c>
      <c r="B1" s="1">
        <v>2016</v>
      </c>
    </row>
    <row r="3" spans="1:7" x14ac:dyDescent="0.25">
      <c r="A3" s="6" t="s">
        <v>1</v>
      </c>
      <c r="B3" s="6" t="s">
        <v>2</v>
      </c>
    </row>
    <row r="4" spans="1:7" x14ac:dyDescent="0.25">
      <c r="A4" s="6" t="s">
        <v>3</v>
      </c>
      <c r="B4">
        <v>3</v>
      </c>
      <c r="C4">
        <v>4</v>
      </c>
      <c r="D4">
        <v>5</v>
      </c>
      <c r="E4">
        <v>6</v>
      </c>
      <c r="F4">
        <v>7</v>
      </c>
      <c r="G4" t="s">
        <v>4</v>
      </c>
    </row>
    <row r="5" spans="1:7" x14ac:dyDescent="0.25">
      <c r="A5" s="1" t="s">
        <v>14</v>
      </c>
      <c r="B5" s="7">
        <v>3003.14</v>
      </c>
      <c r="C5" s="7">
        <v>31558.800000000003</v>
      </c>
      <c r="D5" s="7">
        <v>14246.09</v>
      </c>
      <c r="E5" s="7">
        <v>7432.8300000000008</v>
      </c>
      <c r="F5" s="7">
        <v>17816.189999999999</v>
      </c>
      <c r="G5" s="7">
        <v>74057.05</v>
      </c>
    </row>
    <row r="6" spans="1:7" x14ac:dyDescent="0.25">
      <c r="A6" s="3" t="s">
        <v>7</v>
      </c>
      <c r="B6" s="7">
        <v>2119.14</v>
      </c>
      <c r="C6" s="7">
        <v>12366.220000000001</v>
      </c>
      <c r="D6" s="7">
        <v>2598.12</v>
      </c>
      <c r="E6" s="7">
        <v>7432.8300000000008</v>
      </c>
      <c r="F6" s="7">
        <v>17816.189999999999</v>
      </c>
      <c r="G6" s="7">
        <v>42332.5</v>
      </c>
    </row>
    <row r="7" spans="1:7" x14ac:dyDescent="0.25">
      <c r="A7" s="3" t="s">
        <v>8</v>
      </c>
      <c r="B7" s="7">
        <v>884</v>
      </c>
      <c r="C7" s="7">
        <v>19192.580000000002</v>
      </c>
      <c r="D7" s="7">
        <v>11647.97</v>
      </c>
      <c r="E7" s="7">
        <v>0</v>
      </c>
      <c r="F7" s="7">
        <v>0</v>
      </c>
      <c r="G7" s="7">
        <v>31724.550000000003</v>
      </c>
    </row>
    <row r="8" spans="1:7" x14ac:dyDescent="0.25">
      <c r="A8" s="1" t="s">
        <v>4</v>
      </c>
      <c r="B8" s="7">
        <v>3003.14</v>
      </c>
      <c r="C8" s="7">
        <v>31558.800000000003</v>
      </c>
      <c r="D8" s="7">
        <v>14246.09</v>
      </c>
      <c r="E8" s="7">
        <v>7432.8300000000008</v>
      </c>
      <c r="F8" s="7">
        <v>17816.189999999999</v>
      </c>
      <c r="G8" s="7">
        <v>74057.05</v>
      </c>
    </row>
    <row r="9" spans="1:7" x14ac:dyDescent="0.25">
      <c r="B9" s="7"/>
      <c r="C9" s="7"/>
      <c r="D9" s="7"/>
      <c r="E9" s="7"/>
      <c r="F9" s="7"/>
      <c r="G9" s="7"/>
    </row>
    <row r="10" spans="1:7" x14ac:dyDescent="0.25">
      <c r="B10" s="7"/>
      <c r="C10" s="7"/>
      <c r="D10" s="7"/>
      <c r="E10" s="7"/>
      <c r="F10" s="7"/>
      <c r="G10" s="7"/>
    </row>
  </sheetData>
  <printOptions horizontalCentered="1"/>
  <pageMargins left="0" right="0" top="0.75" bottom="0.75" header="0.3" footer="0.3"/>
  <pageSetup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H14" sqref="H14"/>
    </sheetView>
  </sheetViews>
  <sheetFormatPr defaultRowHeight="15" x14ac:dyDescent="0.25"/>
  <cols>
    <col min="1" max="1" width="23" customWidth="1"/>
    <col min="2" max="2" width="16.28515625" customWidth="1"/>
    <col min="3" max="4" width="7" bestFit="1" customWidth="1"/>
    <col min="5" max="6" width="8" bestFit="1" customWidth="1"/>
    <col min="7" max="7" width="11.28515625" bestFit="1" customWidth="1"/>
    <col min="8" max="8" width="11.28515625" customWidth="1"/>
    <col min="9" max="9" width="11.28515625" bestFit="1" customWidth="1"/>
  </cols>
  <sheetData>
    <row r="1" spans="1:7" x14ac:dyDescent="0.25">
      <c r="A1" s="6" t="s">
        <v>0</v>
      </c>
      <c r="B1" s="1">
        <v>2016</v>
      </c>
    </row>
    <row r="3" spans="1:7" x14ac:dyDescent="0.25">
      <c r="A3" s="6" t="s">
        <v>38</v>
      </c>
      <c r="B3" s="6" t="s">
        <v>2</v>
      </c>
    </row>
    <row r="4" spans="1:7" x14ac:dyDescent="0.25">
      <c r="A4" s="6" t="s">
        <v>3</v>
      </c>
      <c r="B4">
        <v>3</v>
      </c>
      <c r="C4">
        <v>4</v>
      </c>
      <c r="D4">
        <v>5</v>
      </c>
      <c r="E4">
        <v>6</v>
      </c>
      <c r="F4">
        <v>7</v>
      </c>
      <c r="G4" t="s">
        <v>4</v>
      </c>
    </row>
    <row r="5" spans="1:7" x14ac:dyDescent="0.25">
      <c r="A5" s="1" t="s">
        <v>46</v>
      </c>
      <c r="B5" s="2">
        <v>15.5</v>
      </c>
      <c r="C5" s="2">
        <v>88.75</v>
      </c>
      <c r="D5" s="2">
        <v>18.5</v>
      </c>
      <c r="E5" s="2">
        <v>154.75</v>
      </c>
      <c r="F5" s="2">
        <v>305.5</v>
      </c>
      <c r="G5" s="2">
        <v>583</v>
      </c>
    </row>
    <row r="6" spans="1:7" x14ac:dyDescent="0.25">
      <c r="A6" s="3" t="s">
        <v>45</v>
      </c>
      <c r="B6" s="2">
        <v>15.5</v>
      </c>
      <c r="C6" s="2">
        <v>88.75</v>
      </c>
      <c r="D6" s="2">
        <v>18.5</v>
      </c>
      <c r="E6" s="2">
        <v>40.75</v>
      </c>
      <c r="F6" s="2">
        <v>105.5</v>
      </c>
      <c r="G6" s="2">
        <v>269</v>
      </c>
    </row>
    <row r="7" spans="1:7" x14ac:dyDescent="0.25">
      <c r="A7" s="3" t="s">
        <v>47</v>
      </c>
      <c r="B7" s="2"/>
      <c r="C7" s="2"/>
      <c r="D7" s="2"/>
      <c r="E7" s="2">
        <v>114</v>
      </c>
      <c r="F7" s="2">
        <v>200</v>
      </c>
      <c r="G7" s="2">
        <v>314</v>
      </c>
    </row>
    <row r="8" spans="1:7" x14ac:dyDescent="0.25">
      <c r="A8" s="1" t="s">
        <v>4</v>
      </c>
      <c r="B8" s="2">
        <v>15.5</v>
      </c>
      <c r="C8" s="2">
        <v>88.75</v>
      </c>
      <c r="D8" s="2">
        <v>18.5</v>
      </c>
      <c r="E8" s="2">
        <v>154.75</v>
      </c>
      <c r="F8" s="2">
        <v>305.5</v>
      </c>
      <c r="G8" s="2">
        <v>583</v>
      </c>
    </row>
    <row r="32" spans="2:8" x14ac:dyDescent="0.25">
      <c r="B32" s="7"/>
      <c r="C32" s="7"/>
      <c r="D32" s="7"/>
      <c r="E32" s="7"/>
      <c r="F32" s="7"/>
      <c r="G32" s="7"/>
      <c r="H32" s="7"/>
    </row>
    <row r="33" spans="2:8" x14ac:dyDescent="0.25">
      <c r="B33" s="7"/>
      <c r="C33" s="7"/>
      <c r="D33" s="7"/>
      <c r="E33" s="7"/>
      <c r="F33" s="7"/>
      <c r="G33" s="7"/>
      <c r="H33" s="7"/>
    </row>
  </sheetData>
  <printOptions horizontalCentered="1"/>
  <pageMargins left="0" right="0" top="0.75" bottom="0.75" header="0.3" footer="0.3"/>
  <pageSetup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99"/>
  </sheetPr>
  <dimension ref="A1:T103"/>
  <sheetViews>
    <sheetView topLeftCell="A75" zoomScale="80" zoomScaleNormal="80" workbookViewId="0">
      <selection activeCell="A9" sqref="A1:XFD1048576"/>
    </sheetView>
  </sheetViews>
  <sheetFormatPr defaultRowHeight="15" x14ac:dyDescent="0.25"/>
  <cols>
    <col min="1" max="1" width="10.7109375" bestFit="1" customWidth="1"/>
    <col min="2" max="2" width="12.28515625" bestFit="1" customWidth="1"/>
    <col min="3" max="3" width="29.28515625" bestFit="1" customWidth="1"/>
    <col min="4" max="4" width="6.85546875" bestFit="1" customWidth="1"/>
    <col min="5" max="5" width="24.85546875" bestFit="1" customWidth="1"/>
    <col min="6" max="6" width="30.5703125" bestFit="1" customWidth="1"/>
    <col min="7" max="8" width="21" bestFit="1" customWidth="1"/>
    <col min="9" max="9" width="9.140625" bestFit="1" customWidth="1"/>
    <col min="10" max="10" width="8.7109375" bestFit="1" customWidth="1"/>
    <col min="11" max="11" width="15.140625" bestFit="1" customWidth="1"/>
    <col min="12" max="12" width="8.85546875" bestFit="1" customWidth="1"/>
    <col min="13" max="13" width="9.42578125" style="10" bestFit="1" customWidth="1"/>
    <col min="14" max="14" width="38.42578125" style="10" bestFit="1" customWidth="1"/>
    <col min="15" max="15" width="17.28515625" style="11" bestFit="1" customWidth="1"/>
    <col min="16" max="16" width="13.42578125" style="11" bestFit="1" customWidth="1"/>
    <col min="17" max="17" width="5.7109375" style="10" bestFit="1" customWidth="1"/>
    <col min="18" max="18" width="7.85546875" style="10" bestFit="1" customWidth="1"/>
    <col min="19" max="19" width="38" style="10" bestFit="1" customWidth="1"/>
  </cols>
  <sheetData>
    <row r="1" spans="1:20" s="5" customFormat="1" x14ac:dyDescent="0.25">
      <c r="A1" s="5" t="s">
        <v>0</v>
      </c>
      <c r="B1" s="5" t="s">
        <v>19</v>
      </c>
      <c r="C1" s="5" t="s">
        <v>20</v>
      </c>
      <c r="D1" s="5" t="s">
        <v>15</v>
      </c>
      <c r="E1" s="5" t="s">
        <v>17</v>
      </c>
      <c r="F1" s="5" t="s">
        <v>18</v>
      </c>
      <c r="G1" s="5" t="s">
        <v>55</v>
      </c>
      <c r="H1" s="5" t="s">
        <v>56</v>
      </c>
      <c r="I1" s="5" t="s">
        <v>16</v>
      </c>
      <c r="J1" s="5" t="s">
        <v>21</v>
      </c>
      <c r="K1" s="5" t="s">
        <v>22</v>
      </c>
      <c r="L1" s="5" t="s">
        <v>23</v>
      </c>
      <c r="M1" s="8" t="s">
        <v>57</v>
      </c>
      <c r="N1" s="8" t="s">
        <v>58</v>
      </c>
      <c r="O1" s="9" t="s">
        <v>59</v>
      </c>
      <c r="P1" s="9" t="s">
        <v>60</v>
      </c>
      <c r="Q1" s="8" t="s">
        <v>61</v>
      </c>
      <c r="R1" s="8" t="s">
        <v>62</v>
      </c>
      <c r="S1" s="8" t="s">
        <v>63</v>
      </c>
      <c r="T1" s="5" t="s">
        <v>64</v>
      </c>
    </row>
    <row r="2" spans="1:20" x14ac:dyDescent="0.25">
      <c r="A2">
        <v>2016</v>
      </c>
      <c r="B2" t="s">
        <v>28</v>
      </c>
      <c r="C2" t="s">
        <v>29</v>
      </c>
      <c r="D2">
        <v>5</v>
      </c>
      <c r="E2" t="s">
        <v>39</v>
      </c>
      <c r="F2" t="s">
        <v>42</v>
      </c>
      <c r="G2" t="s">
        <v>65</v>
      </c>
      <c r="H2" t="s">
        <v>65</v>
      </c>
      <c r="I2" t="s">
        <v>5</v>
      </c>
      <c r="J2">
        <v>0</v>
      </c>
      <c r="K2">
        <v>13.23</v>
      </c>
      <c r="L2">
        <v>0</v>
      </c>
      <c r="M2" s="10" t="str">
        <f t="shared" ref="M2:M35" si="0">LEFT(B2,8)</f>
        <v>600000-2</v>
      </c>
      <c r="N2" s="10" t="str">
        <f t="shared" ref="N2:N35" si="1">CONCATENATE(B2," ",C2)</f>
        <v>600000-2-55 Burden</v>
      </c>
      <c r="O2" s="11" t="str">
        <f>VLOOKUP(M2,[1]Accounts!B:E,4,FALSE)</f>
        <v>LGS Emp Labor</v>
      </c>
      <c r="P2" s="11" t="str">
        <f>VLOOKUP($E2,'[1]z-PROJECT TABLE'!C:D,2,FALSE)</f>
        <v>Axios</v>
      </c>
      <c r="Q2" s="10" t="str">
        <f t="shared" ref="Q2:Q35" si="2">RIGHT(E2,4)</f>
        <v>3705</v>
      </c>
      <c r="R2" s="10" t="str">
        <f t="shared" ref="R2:R35" si="3">RIGHT(E2,6)</f>
        <v>603705</v>
      </c>
      <c r="S2" s="10" t="str">
        <f t="shared" ref="S2:S35" si="4">CONCATENATE(R2,"-",F2)</f>
        <v>603705-AXIOS IRADASSETS CLOUD</v>
      </c>
      <c r="T2">
        <f>VLOOKUP(E2,'[1]z-PROJECT TABLE'!C:G,5,FALSE)</f>
        <v>0</v>
      </c>
    </row>
    <row r="3" spans="1:20" x14ac:dyDescent="0.25">
      <c r="A3">
        <v>2016</v>
      </c>
      <c r="B3" t="s">
        <v>28</v>
      </c>
      <c r="C3" t="s">
        <v>29</v>
      </c>
      <c r="D3">
        <v>6</v>
      </c>
      <c r="E3" t="s">
        <v>39</v>
      </c>
      <c r="F3" t="s">
        <v>42</v>
      </c>
      <c r="G3" t="s">
        <v>65</v>
      </c>
      <c r="H3" t="s">
        <v>65</v>
      </c>
      <c r="I3" t="s">
        <v>5</v>
      </c>
      <c r="J3">
        <v>0</v>
      </c>
      <c r="K3">
        <v>52.95</v>
      </c>
      <c r="L3">
        <v>0</v>
      </c>
      <c r="M3" s="10" t="str">
        <f t="shared" si="0"/>
        <v>600000-2</v>
      </c>
      <c r="N3" s="10" t="str">
        <f t="shared" si="1"/>
        <v>600000-2-55 Burden</v>
      </c>
      <c r="O3" s="11" t="str">
        <f>VLOOKUP(M3,[1]Accounts!B:E,4,FALSE)</f>
        <v>LGS Emp Labor</v>
      </c>
      <c r="P3" s="11" t="str">
        <f>VLOOKUP($E3,'[1]z-PROJECT TABLE'!C:D,2,FALSE)</f>
        <v>Axios</v>
      </c>
      <c r="Q3" s="10" t="str">
        <f t="shared" si="2"/>
        <v>3705</v>
      </c>
      <c r="R3" s="10" t="str">
        <f t="shared" si="3"/>
        <v>603705</v>
      </c>
      <c r="S3" s="10" t="str">
        <f t="shared" si="4"/>
        <v>603705-AXIOS IRADASSETS CLOUD</v>
      </c>
      <c r="T3">
        <f>VLOOKUP(E3,'[1]z-PROJECT TABLE'!C:G,5,FALSE)</f>
        <v>0</v>
      </c>
    </row>
    <row r="4" spans="1:20" x14ac:dyDescent="0.25">
      <c r="A4">
        <v>2016</v>
      </c>
      <c r="B4" t="s">
        <v>28</v>
      </c>
      <c r="C4" t="s">
        <v>29</v>
      </c>
      <c r="D4">
        <v>7</v>
      </c>
      <c r="E4" t="s">
        <v>39</v>
      </c>
      <c r="F4" t="s">
        <v>42</v>
      </c>
      <c r="G4" t="s">
        <v>65</v>
      </c>
      <c r="H4" t="s">
        <v>65</v>
      </c>
      <c r="I4" t="s">
        <v>5</v>
      </c>
      <c r="J4">
        <v>0</v>
      </c>
      <c r="K4">
        <v>2898.19</v>
      </c>
      <c r="L4">
        <v>0</v>
      </c>
      <c r="M4" s="10" t="str">
        <f t="shared" si="0"/>
        <v>600000-2</v>
      </c>
      <c r="N4" s="10" t="str">
        <f t="shared" si="1"/>
        <v>600000-2-55 Burden</v>
      </c>
      <c r="O4" s="11" t="str">
        <f>VLOOKUP(M4,[1]Accounts!B:E,4,FALSE)</f>
        <v>LGS Emp Labor</v>
      </c>
      <c r="P4" s="11" t="str">
        <f>VLOOKUP($E4,'[1]z-PROJECT TABLE'!C:D,2,FALSE)</f>
        <v>Axios</v>
      </c>
      <c r="Q4" s="10" t="str">
        <f t="shared" si="2"/>
        <v>3705</v>
      </c>
      <c r="R4" s="10" t="str">
        <f t="shared" si="3"/>
        <v>603705</v>
      </c>
      <c r="S4" s="10" t="str">
        <f t="shared" si="4"/>
        <v>603705-AXIOS IRADASSETS CLOUD</v>
      </c>
      <c r="T4">
        <f>VLOOKUP(E4,'[1]z-PROJECT TABLE'!C:G,5,FALSE)</f>
        <v>0</v>
      </c>
    </row>
    <row r="5" spans="1:20" x14ac:dyDescent="0.25">
      <c r="A5">
        <v>2016</v>
      </c>
      <c r="B5" t="s">
        <v>30</v>
      </c>
      <c r="C5" t="s">
        <v>29</v>
      </c>
      <c r="D5">
        <v>5</v>
      </c>
      <c r="E5" t="s">
        <v>39</v>
      </c>
      <c r="F5" t="s">
        <v>42</v>
      </c>
      <c r="G5" t="s">
        <v>65</v>
      </c>
      <c r="H5" t="s">
        <v>65</v>
      </c>
      <c r="I5" t="s">
        <v>5</v>
      </c>
      <c r="J5">
        <v>0</v>
      </c>
      <c r="K5">
        <v>6.38</v>
      </c>
      <c r="L5">
        <v>0</v>
      </c>
      <c r="M5" s="10" t="str">
        <f t="shared" si="0"/>
        <v>600000-2</v>
      </c>
      <c r="N5" s="10" t="str">
        <f t="shared" si="1"/>
        <v>600000-2-56 Burden</v>
      </c>
      <c r="O5" s="11" t="str">
        <f>VLOOKUP(M5,[1]Accounts!B:E,4,FALSE)</f>
        <v>LGS Emp Labor</v>
      </c>
      <c r="P5" s="11" t="str">
        <f>VLOOKUP($E5,'[1]z-PROJECT TABLE'!C:D,2,FALSE)</f>
        <v>Axios</v>
      </c>
      <c r="Q5" s="10" t="str">
        <f t="shared" si="2"/>
        <v>3705</v>
      </c>
      <c r="R5" s="10" t="str">
        <f t="shared" si="3"/>
        <v>603705</v>
      </c>
      <c r="S5" s="10" t="str">
        <f t="shared" si="4"/>
        <v>603705-AXIOS IRADASSETS CLOUD</v>
      </c>
      <c r="T5">
        <f>VLOOKUP(E5,'[1]z-PROJECT TABLE'!C:G,5,FALSE)</f>
        <v>0</v>
      </c>
    </row>
    <row r="6" spans="1:20" x14ac:dyDescent="0.25">
      <c r="A6">
        <v>2016</v>
      </c>
      <c r="B6" t="s">
        <v>30</v>
      </c>
      <c r="C6" t="s">
        <v>29</v>
      </c>
      <c r="D6">
        <v>6</v>
      </c>
      <c r="E6" t="s">
        <v>39</v>
      </c>
      <c r="F6" t="s">
        <v>42</v>
      </c>
      <c r="G6" t="s">
        <v>65</v>
      </c>
      <c r="H6" t="s">
        <v>65</v>
      </c>
      <c r="I6" t="s">
        <v>5</v>
      </c>
      <c r="J6">
        <v>0</v>
      </c>
      <c r="K6">
        <v>25.52</v>
      </c>
      <c r="L6">
        <v>0</v>
      </c>
      <c r="M6" s="10" t="str">
        <f t="shared" si="0"/>
        <v>600000-2</v>
      </c>
      <c r="N6" s="10" t="str">
        <f t="shared" si="1"/>
        <v>600000-2-56 Burden</v>
      </c>
      <c r="O6" s="11" t="str">
        <f>VLOOKUP(M6,[1]Accounts!B:E,4,FALSE)</f>
        <v>LGS Emp Labor</v>
      </c>
      <c r="P6" s="11" t="str">
        <f>VLOOKUP($E6,'[1]z-PROJECT TABLE'!C:D,2,FALSE)</f>
        <v>Axios</v>
      </c>
      <c r="Q6" s="10" t="str">
        <f t="shared" si="2"/>
        <v>3705</v>
      </c>
      <c r="R6" s="10" t="str">
        <f t="shared" si="3"/>
        <v>603705</v>
      </c>
      <c r="S6" s="10" t="str">
        <f t="shared" si="4"/>
        <v>603705-AXIOS IRADASSETS CLOUD</v>
      </c>
      <c r="T6">
        <f>VLOOKUP(E6,'[1]z-PROJECT TABLE'!C:G,5,FALSE)</f>
        <v>0</v>
      </c>
    </row>
    <row r="7" spans="1:20" x14ac:dyDescent="0.25">
      <c r="A7">
        <v>2016</v>
      </c>
      <c r="B7" t="s">
        <v>30</v>
      </c>
      <c r="C7" t="s">
        <v>29</v>
      </c>
      <c r="D7">
        <v>7</v>
      </c>
      <c r="E7" t="s">
        <v>39</v>
      </c>
      <c r="F7" t="s">
        <v>42</v>
      </c>
      <c r="G7" t="s">
        <v>65</v>
      </c>
      <c r="H7" t="s">
        <v>65</v>
      </c>
      <c r="I7" t="s">
        <v>5</v>
      </c>
      <c r="J7">
        <v>0</v>
      </c>
      <c r="K7">
        <v>1396.96</v>
      </c>
      <c r="L7">
        <v>0</v>
      </c>
      <c r="M7" s="10" t="str">
        <f t="shared" si="0"/>
        <v>600000-2</v>
      </c>
      <c r="N7" s="10" t="str">
        <f t="shared" si="1"/>
        <v>600000-2-56 Burden</v>
      </c>
      <c r="O7" s="11" t="str">
        <f>VLOOKUP(M7,[1]Accounts!B:E,4,FALSE)</f>
        <v>LGS Emp Labor</v>
      </c>
      <c r="P7" s="11" t="str">
        <f>VLOOKUP($E7,'[1]z-PROJECT TABLE'!C:D,2,FALSE)</f>
        <v>Axios</v>
      </c>
      <c r="Q7" s="10" t="str">
        <f t="shared" si="2"/>
        <v>3705</v>
      </c>
      <c r="R7" s="10" t="str">
        <f t="shared" si="3"/>
        <v>603705</v>
      </c>
      <c r="S7" s="10" t="str">
        <f t="shared" si="4"/>
        <v>603705-AXIOS IRADASSETS CLOUD</v>
      </c>
      <c r="T7">
        <f>VLOOKUP(E7,'[1]z-PROJECT TABLE'!C:G,5,FALSE)</f>
        <v>0</v>
      </c>
    </row>
    <row r="8" spans="1:20" x14ac:dyDescent="0.25">
      <c r="A8">
        <v>2016</v>
      </c>
      <c r="B8" t="s">
        <v>43</v>
      </c>
      <c r="C8" t="s">
        <v>44</v>
      </c>
      <c r="D8">
        <v>6</v>
      </c>
      <c r="E8" t="s">
        <v>39</v>
      </c>
      <c r="F8" t="s">
        <v>42</v>
      </c>
      <c r="G8" t="s">
        <v>65</v>
      </c>
      <c r="H8" t="s">
        <v>65</v>
      </c>
      <c r="I8" t="s">
        <v>5</v>
      </c>
      <c r="J8">
        <v>0</v>
      </c>
      <c r="K8">
        <v>41.89</v>
      </c>
      <c r="L8">
        <v>0</v>
      </c>
      <c r="M8" s="10" t="str">
        <f t="shared" si="0"/>
        <v>634400-2</v>
      </c>
      <c r="N8" s="10" t="str">
        <f t="shared" si="1"/>
        <v>634400-2 ProCard Purchases-Othr</v>
      </c>
      <c r="O8" s="11" t="str">
        <f>VLOOKUP(M8,[1]Accounts!B:E,4,FALSE)</f>
        <v>ODC</v>
      </c>
      <c r="P8" s="11" t="str">
        <f>VLOOKUP($E8,'[1]z-PROJECT TABLE'!C:D,2,FALSE)</f>
        <v>Axios</v>
      </c>
      <c r="Q8" s="10" t="str">
        <f t="shared" si="2"/>
        <v>3705</v>
      </c>
      <c r="R8" s="10" t="str">
        <f t="shared" si="3"/>
        <v>603705</v>
      </c>
      <c r="S8" s="10" t="str">
        <f t="shared" si="4"/>
        <v>603705-AXIOS IRADASSETS CLOUD</v>
      </c>
      <c r="T8">
        <f>VLOOKUP(E8,'[1]z-PROJECT TABLE'!C:G,5,FALSE)</f>
        <v>0</v>
      </c>
    </row>
    <row r="9" spans="1:20" x14ac:dyDescent="0.25">
      <c r="A9">
        <v>2016</v>
      </c>
      <c r="B9" t="s">
        <v>43</v>
      </c>
      <c r="C9" t="s">
        <v>44</v>
      </c>
      <c r="D9">
        <v>7</v>
      </c>
      <c r="E9" t="s">
        <v>39</v>
      </c>
      <c r="F9" t="s">
        <v>42</v>
      </c>
      <c r="G9" t="s">
        <v>65</v>
      </c>
      <c r="H9" t="s">
        <v>65</v>
      </c>
      <c r="I9" t="s">
        <v>5</v>
      </c>
      <c r="J9">
        <v>0</v>
      </c>
      <c r="K9">
        <v>252.58</v>
      </c>
      <c r="L9">
        <v>0</v>
      </c>
      <c r="M9" s="10" t="str">
        <f t="shared" si="0"/>
        <v>634400-2</v>
      </c>
      <c r="N9" s="10" t="str">
        <f t="shared" si="1"/>
        <v>634400-2 ProCard Purchases-Othr</v>
      </c>
      <c r="O9" s="11" t="str">
        <f>VLOOKUP(M9,[1]Accounts!B:E,4,FALSE)</f>
        <v>ODC</v>
      </c>
      <c r="P9" s="11" t="str">
        <f>VLOOKUP($E9,'[1]z-PROJECT TABLE'!C:D,2,FALSE)</f>
        <v>Axios</v>
      </c>
      <c r="Q9" s="10" t="str">
        <f t="shared" si="2"/>
        <v>3705</v>
      </c>
      <c r="R9" s="10" t="str">
        <f t="shared" si="3"/>
        <v>603705</v>
      </c>
      <c r="S9" s="10" t="str">
        <f t="shared" si="4"/>
        <v>603705-AXIOS IRADASSETS CLOUD</v>
      </c>
      <c r="T9">
        <f>VLOOKUP(E9,'[1]z-PROJECT TABLE'!C:G,5,FALSE)</f>
        <v>0</v>
      </c>
    </row>
    <row r="10" spans="1:20" x14ac:dyDescent="0.25">
      <c r="A10">
        <v>2016</v>
      </c>
      <c r="B10" t="s">
        <v>26</v>
      </c>
      <c r="C10" t="s">
        <v>27</v>
      </c>
      <c r="D10">
        <v>5</v>
      </c>
      <c r="E10" t="s">
        <v>39</v>
      </c>
      <c r="F10" t="s">
        <v>42</v>
      </c>
      <c r="G10" t="s">
        <v>65</v>
      </c>
      <c r="H10" t="s">
        <v>65</v>
      </c>
      <c r="I10" t="s">
        <v>5</v>
      </c>
      <c r="J10">
        <v>0.5</v>
      </c>
      <c r="K10">
        <v>27.76</v>
      </c>
      <c r="L10">
        <v>0</v>
      </c>
      <c r="M10" s="10" t="str">
        <f t="shared" si="0"/>
        <v>600000-2</v>
      </c>
      <c r="N10" s="10" t="str">
        <f t="shared" si="1"/>
        <v>600000-2 Wages &amp; Salaries - Mgmt</v>
      </c>
      <c r="O10" s="11" t="str">
        <f>VLOOKUP(M10,[1]Accounts!B:E,4,FALSE)</f>
        <v>LGS Emp Labor</v>
      </c>
      <c r="P10" s="11" t="str">
        <f>VLOOKUP($E10,'[1]z-PROJECT TABLE'!C:D,2,FALSE)</f>
        <v>Axios</v>
      </c>
      <c r="Q10" s="10" t="str">
        <f t="shared" si="2"/>
        <v>3705</v>
      </c>
      <c r="R10" s="10" t="str">
        <f t="shared" si="3"/>
        <v>603705</v>
      </c>
      <c r="S10" s="10" t="str">
        <f t="shared" si="4"/>
        <v>603705-AXIOS IRADASSETS CLOUD</v>
      </c>
      <c r="T10">
        <f>VLOOKUP(E10,'[1]z-PROJECT TABLE'!C:G,5,FALSE)</f>
        <v>0</v>
      </c>
    </row>
    <row r="11" spans="1:20" x14ac:dyDescent="0.25">
      <c r="A11">
        <v>2016</v>
      </c>
      <c r="B11" t="s">
        <v>26</v>
      </c>
      <c r="C11" t="s">
        <v>27</v>
      </c>
      <c r="D11">
        <v>6</v>
      </c>
      <c r="E11" t="s">
        <v>39</v>
      </c>
      <c r="F11" t="s">
        <v>42</v>
      </c>
      <c r="G11" t="s">
        <v>65</v>
      </c>
      <c r="H11" t="s">
        <v>65</v>
      </c>
      <c r="I11" t="s">
        <v>5</v>
      </c>
      <c r="J11">
        <v>2</v>
      </c>
      <c r="K11">
        <v>111.06</v>
      </c>
      <c r="L11">
        <v>0</v>
      </c>
      <c r="M11" s="10" t="str">
        <f t="shared" si="0"/>
        <v>600000-2</v>
      </c>
      <c r="N11" s="10" t="str">
        <f t="shared" si="1"/>
        <v>600000-2 Wages &amp; Salaries - Mgmt</v>
      </c>
      <c r="O11" s="11" t="str">
        <f>VLOOKUP(M11,[1]Accounts!B:E,4,FALSE)</f>
        <v>LGS Emp Labor</v>
      </c>
      <c r="P11" s="11" t="str">
        <f>VLOOKUP($E11,'[1]z-PROJECT TABLE'!C:D,2,FALSE)</f>
        <v>Axios</v>
      </c>
      <c r="Q11" s="10" t="str">
        <f t="shared" si="2"/>
        <v>3705</v>
      </c>
      <c r="R11" s="10" t="str">
        <f t="shared" si="3"/>
        <v>603705</v>
      </c>
      <c r="S11" s="10" t="str">
        <f t="shared" si="4"/>
        <v>603705-AXIOS IRADASSETS CLOUD</v>
      </c>
      <c r="T11">
        <f>VLOOKUP(E11,'[1]z-PROJECT TABLE'!C:G,5,FALSE)</f>
        <v>0</v>
      </c>
    </row>
    <row r="12" spans="1:20" x14ac:dyDescent="0.25">
      <c r="A12">
        <v>2016</v>
      </c>
      <c r="B12" t="s">
        <v>26</v>
      </c>
      <c r="C12" t="s">
        <v>27</v>
      </c>
      <c r="D12">
        <v>7</v>
      </c>
      <c r="E12" t="s">
        <v>39</v>
      </c>
      <c r="F12" t="s">
        <v>42</v>
      </c>
      <c r="G12" t="s">
        <v>65</v>
      </c>
      <c r="H12" t="s">
        <v>65</v>
      </c>
      <c r="I12" t="s">
        <v>5</v>
      </c>
      <c r="J12">
        <v>142</v>
      </c>
      <c r="K12">
        <v>6079.7</v>
      </c>
      <c r="L12">
        <v>0</v>
      </c>
      <c r="M12" s="10" t="str">
        <f t="shared" si="0"/>
        <v>600000-2</v>
      </c>
      <c r="N12" s="10" t="str">
        <f t="shared" si="1"/>
        <v>600000-2 Wages &amp; Salaries - Mgmt</v>
      </c>
      <c r="O12" s="11" t="str">
        <f>VLOOKUP(M12,[1]Accounts!B:E,4,FALSE)</f>
        <v>LGS Emp Labor</v>
      </c>
      <c r="P12" s="11" t="str">
        <f>VLOOKUP($E12,'[1]z-PROJECT TABLE'!C:D,2,FALSE)</f>
        <v>Axios</v>
      </c>
      <c r="Q12" s="10" t="str">
        <f t="shared" si="2"/>
        <v>3705</v>
      </c>
      <c r="R12" s="10" t="str">
        <f t="shared" si="3"/>
        <v>603705</v>
      </c>
      <c r="S12" s="10" t="str">
        <f t="shared" si="4"/>
        <v>603705-AXIOS IRADASSETS CLOUD</v>
      </c>
      <c r="T12">
        <f>VLOOKUP(E12,'[1]z-PROJECT TABLE'!C:G,5,FALSE)</f>
        <v>0</v>
      </c>
    </row>
    <row r="13" spans="1:20" x14ac:dyDescent="0.25">
      <c r="A13">
        <v>2016</v>
      </c>
      <c r="B13" t="s">
        <v>28</v>
      </c>
      <c r="C13" t="s">
        <v>29</v>
      </c>
      <c r="D13">
        <v>2</v>
      </c>
      <c r="E13" t="s">
        <v>66</v>
      </c>
      <c r="F13" t="s">
        <v>67</v>
      </c>
      <c r="G13" t="s">
        <v>65</v>
      </c>
      <c r="H13" t="s">
        <v>65</v>
      </c>
      <c r="I13" t="s">
        <v>5</v>
      </c>
      <c r="J13">
        <v>0</v>
      </c>
      <c r="K13">
        <v>5286.07</v>
      </c>
      <c r="L13">
        <v>0</v>
      </c>
      <c r="M13" s="10" t="str">
        <f t="shared" si="0"/>
        <v>600000-2</v>
      </c>
      <c r="N13" s="10" t="str">
        <f t="shared" si="1"/>
        <v>600000-2-55 Burden</v>
      </c>
      <c r="O13" s="11" t="str">
        <f>VLOOKUP(M13,[1]Accounts!B:E,4,FALSE)</f>
        <v>LGS Emp Labor</v>
      </c>
      <c r="P13" s="11" t="str">
        <f>VLOOKUP($E13,'[1]z-PROJECT TABLE'!C:D,2,FALSE)</f>
        <v>Axios</v>
      </c>
      <c r="Q13" s="10" t="str">
        <f t="shared" si="2"/>
        <v>3706</v>
      </c>
      <c r="R13" s="10" t="str">
        <f t="shared" si="3"/>
        <v>603706</v>
      </c>
      <c r="S13" s="10" t="str">
        <f t="shared" si="4"/>
        <v>603706-AXIOS IRADASSETS SIGNALS</v>
      </c>
      <c r="T13">
        <f>VLOOKUP(E13,'[1]z-PROJECT TABLE'!C:G,5,FALSE)</f>
        <v>0</v>
      </c>
    </row>
    <row r="14" spans="1:20" x14ac:dyDescent="0.25">
      <c r="A14">
        <v>2016</v>
      </c>
      <c r="B14" t="s">
        <v>28</v>
      </c>
      <c r="C14" t="s">
        <v>29</v>
      </c>
      <c r="D14">
        <v>3</v>
      </c>
      <c r="E14" t="s">
        <v>66</v>
      </c>
      <c r="F14" t="s">
        <v>67</v>
      </c>
      <c r="G14" t="s">
        <v>65</v>
      </c>
      <c r="H14" t="s">
        <v>65</v>
      </c>
      <c r="I14" t="s">
        <v>5</v>
      </c>
      <c r="J14">
        <v>0</v>
      </c>
      <c r="K14">
        <v>5760.22</v>
      </c>
      <c r="L14">
        <v>0</v>
      </c>
      <c r="M14" s="10" t="str">
        <f t="shared" si="0"/>
        <v>600000-2</v>
      </c>
      <c r="N14" s="10" t="str">
        <f t="shared" si="1"/>
        <v>600000-2-55 Burden</v>
      </c>
      <c r="O14" s="11" t="str">
        <f>VLOOKUP(M14,[1]Accounts!B:E,4,FALSE)</f>
        <v>LGS Emp Labor</v>
      </c>
      <c r="P14" s="11" t="str">
        <f>VLOOKUP($E14,'[1]z-PROJECT TABLE'!C:D,2,FALSE)</f>
        <v>Axios</v>
      </c>
      <c r="Q14" s="10" t="str">
        <f t="shared" si="2"/>
        <v>3706</v>
      </c>
      <c r="R14" s="10" t="str">
        <f t="shared" si="3"/>
        <v>603706</v>
      </c>
      <c r="S14" s="10" t="str">
        <f t="shared" si="4"/>
        <v>603706-AXIOS IRADASSETS SIGNALS</v>
      </c>
      <c r="T14">
        <f>VLOOKUP(E14,'[1]z-PROJECT TABLE'!C:G,5,FALSE)</f>
        <v>0</v>
      </c>
    </row>
    <row r="15" spans="1:20" x14ac:dyDescent="0.25">
      <c r="A15">
        <v>2016</v>
      </c>
      <c r="B15" t="s">
        <v>28</v>
      </c>
      <c r="C15" t="s">
        <v>29</v>
      </c>
      <c r="D15">
        <v>4</v>
      </c>
      <c r="E15" t="s">
        <v>66</v>
      </c>
      <c r="F15" t="s">
        <v>67</v>
      </c>
      <c r="G15" t="s">
        <v>65</v>
      </c>
      <c r="H15" t="s">
        <v>65</v>
      </c>
      <c r="I15" t="s">
        <v>5</v>
      </c>
      <c r="J15">
        <v>0</v>
      </c>
      <c r="K15">
        <v>3422.34</v>
      </c>
      <c r="L15">
        <v>0</v>
      </c>
      <c r="M15" s="10" t="str">
        <f t="shared" si="0"/>
        <v>600000-2</v>
      </c>
      <c r="N15" s="10" t="str">
        <f t="shared" si="1"/>
        <v>600000-2-55 Burden</v>
      </c>
      <c r="O15" s="11" t="str">
        <f>VLOOKUP(M15,[1]Accounts!B:E,4,FALSE)</f>
        <v>LGS Emp Labor</v>
      </c>
      <c r="P15" s="11" t="str">
        <f>VLOOKUP($E15,'[1]z-PROJECT TABLE'!C:D,2,FALSE)</f>
        <v>Axios</v>
      </c>
      <c r="Q15" s="10" t="str">
        <f t="shared" si="2"/>
        <v>3706</v>
      </c>
      <c r="R15" s="10" t="str">
        <f t="shared" si="3"/>
        <v>603706</v>
      </c>
      <c r="S15" s="10" t="str">
        <f t="shared" si="4"/>
        <v>603706-AXIOS IRADASSETS SIGNALS</v>
      </c>
      <c r="T15">
        <f>VLOOKUP(E15,'[1]z-PROJECT TABLE'!C:G,5,FALSE)</f>
        <v>0</v>
      </c>
    </row>
    <row r="16" spans="1:20" x14ac:dyDescent="0.25">
      <c r="A16">
        <v>2016</v>
      </c>
      <c r="B16" t="s">
        <v>28</v>
      </c>
      <c r="C16" t="s">
        <v>29</v>
      </c>
      <c r="D16">
        <v>5</v>
      </c>
      <c r="E16" t="s">
        <v>66</v>
      </c>
      <c r="F16" t="s">
        <v>67</v>
      </c>
      <c r="G16" t="s">
        <v>65</v>
      </c>
      <c r="H16" t="s">
        <v>65</v>
      </c>
      <c r="I16" t="s">
        <v>5</v>
      </c>
      <c r="J16">
        <v>0</v>
      </c>
      <c r="K16">
        <v>0</v>
      </c>
      <c r="L16">
        <v>0</v>
      </c>
      <c r="M16" s="10" t="str">
        <f t="shared" si="0"/>
        <v>600000-2</v>
      </c>
      <c r="N16" s="10" t="str">
        <f t="shared" si="1"/>
        <v>600000-2-55 Burden</v>
      </c>
      <c r="O16" s="11" t="str">
        <f>VLOOKUP(M16,[1]Accounts!B:E,4,FALSE)</f>
        <v>LGS Emp Labor</v>
      </c>
      <c r="P16" s="11" t="str">
        <f>VLOOKUP($E16,'[1]z-PROJECT TABLE'!C:D,2,FALSE)</f>
        <v>Axios</v>
      </c>
      <c r="Q16" s="10" t="str">
        <f t="shared" si="2"/>
        <v>3706</v>
      </c>
      <c r="R16" s="10" t="str">
        <f t="shared" si="3"/>
        <v>603706</v>
      </c>
      <c r="S16" s="10" t="str">
        <f t="shared" si="4"/>
        <v>603706-AXIOS IRADASSETS SIGNALS</v>
      </c>
      <c r="T16">
        <f>VLOOKUP(E16,'[1]z-PROJECT TABLE'!C:G,5,FALSE)</f>
        <v>0</v>
      </c>
    </row>
    <row r="17" spans="1:20" x14ac:dyDescent="0.25">
      <c r="A17">
        <v>2016</v>
      </c>
      <c r="B17" t="s">
        <v>28</v>
      </c>
      <c r="C17" t="s">
        <v>29</v>
      </c>
      <c r="D17">
        <v>6</v>
      </c>
      <c r="E17" t="s">
        <v>66</v>
      </c>
      <c r="F17" t="s">
        <v>67</v>
      </c>
      <c r="G17" t="s">
        <v>65</v>
      </c>
      <c r="H17" t="s">
        <v>65</v>
      </c>
      <c r="I17" t="s">
        <v>5</v>
      </c>
      <c r="J17">
        <v>0</v>
      </c>
      <c r="K17">
        <v>0</v>
      </c>
      <c r="L17">
        <v>0</v>
      </c>
      <c r="M17" s="10" t="str">
        <f t="shared" si="0"/>
        <v>600000-2</v>
      </c>
      <c r="N17" s="10" t="str">
        <f t="shared" si="1"/>
        <v>600000-2-55 Burden</v>
      </c>
      <c r="O17" s="11" t="str">
        <f>VLOOKUP(M17,[1]Accounts!B:E,4,FALSE)</f>
        <v>LGS Emp Labor</v>
      </c>
      <c r="P17" s="11" t="str">
        <f>VLOOKUP($E17,'[1]z-PROJECT TABLE'!C:D,2,FALSE)</f>
        <v>Axios</v>
      </c>
      <c r="Q17" s="10" t="str">
        <f t="shared" si="2"/>
        <v>3706</v>
      </c>
      <c r="R17" s="10" t="str">
        <f t="shared" si="3"/>
        <v>603706</v>
      </c>
      <c r="S17" s="10" t="str">
        <f t="shared" si="4"/>
        <v>603706-AXIOS IRADASSETS SIGNALS</v>
      </c>
      <c r="T17">
        <f>VLOOKUP(E17,'[1]z-PROJECT TABLE'!C:G,5,FALSE)</f>
        <v>0</v>
      </c>
    </row>
    <row r="18" spans="1:20" x14ac:dyDescent="0.25">
      <c r="A18">
        <v>2016</v>
      </c>
      <c r="B18" t="s">
        <v>28</v>
      </c>
      <c r="C18" t="s">
        <v>29</v>
      </c>
      <c r="D18">
        <v>7</v>
      </c>
      <c r="E18" t="s">
        <v>66</v>
      </c>
      <c r="F18" t="s">
        <v>67</v>
      </c>
      <c r="G18" t="s">
        <v>65</v>
      </c>
      <c r="H18" t="s">
        <v>65</v>
      </c>
      <c r="I18" t="s">
        <v>5</v>
      </c>
      <c r="J18">
        <v>0</v>
      </c>
      <c r="K18">
        <v>0</v>
      </c>
      <c r="L18">
        <v>0</v>
      </c>
      <c r="M18" s="10" t="str">
        <f t="shared" si="0"/>
        <v>600000-2</v>
      </c>
      <c r="N18" s="10" t="str">
        <f t="shared" si="1"/>
        <v>600000-2-55 Burden</v>
      </c>
      <c r="O18" s="11" t="str">
        <f>VLOOKUP(M18,[1]Accounts!B:E,4,FALSE)</f>
        <v>LGS Emp Labor</v>
      </c>
      <c r="P18" s="11" t="str">
        <f>VLOOKUP($E18,'[1]z-PROJECT TABLE'!C:D,2,FALSE)</f>
        <v>Axios</v>
      </c>
      <c r="Q18" s="10" t="str">
        <f t="shared" si="2"/>
        <v>3706</v>
      </c>
      <c r="R18" s="10" t="str">
        <f t="shared" si="3"/>
        <v>603706</v>
      </c>
      <c r="S18" s="10" t="str">
        <f t="shared" si="4"/>
        <v>603706-AXIOS IRADASSETS SIGNALS</v>
      </c>
      <c r="T18">
        <f>VLOOKUP(E18,'[1]z-PROJECT TABLE'!C:G,5,FALSE)</f>
        <v>0</v>
      </c>
    </row>
    <row r="19" spans="1:20" x14ac:dyDescent="0.25">
      <c r="A19">
        <v>2016</v>
      </c>
      <c r="B19" t="s">
        <v>30</v>
      </c>
      <c r="C19" t="s">
        <v>29</v>
      </c>
      <c r="D19">
        <v>2</v>
      </c>
      <c r="E19" t="s">
        <v>66</v>
      </c>
      <c r="F19" t="s">
        <v>67</v>
      </c>
      <c r="G19" t="s">
        <v>65</v>
      </c>
      <c r="H19" t="s">
        <v>65</v>
      </c>
      <c r="I19" t="s">
        <v>5</v>
      </c>
      <c r="J19">
        <v>0</v>
      </c>
      <c r="K19">
        <v>2547.94</v>
      </c>
      <c r="L19">
        <v>0</v>
      </c>
      <c r="M19" s="10" t="str">
        <f t="shared" si="0"/>
        <v>600000-2</v>
      </c>
      <c r="N19" s="10" t="str">
        <f t="shared" si="1"/>
        <v>600000-2-56 Burden</v>
      </c>
      <c r="O19" s="11" t="str">
        <f>VLOOKUP(M19,[1]Accounts!B:E,4,FALSE)</f>
        <v>LGS Emp Labor</v>
      </c>
      <c r="P19" s="11" t="str">
        <f>VLOOKUP($E19,'[1]z-PROJECT TABLE'!C:D,2,FALSE)</f>
        <v>Axios</v>
      </c>
      <c r="Q19" s="10" t="str">
        <f t="shared" si="2"/>
        <v>3706</v>
      </c>
      <c r="R19" s="10" t="str">
        <f t="shared" si="3"/>
        <v>603706</v>
      </c>
      <c r="S19" s="10" t="str">
        <f t="shared" si="4"/>
        <v>603706-AXIOS IRADASSETS SIGNALS</v>
      </c>
      <c r="T19">
        <f>VLOOKUP(E19,'[1]z-PROJECT TABLE'!C:G,5,FALSE)</f>
        <v>0</v>
      </c>
    </row>
    <row r="20" spans="1:20" x14ac:dyDescent="0.25">
      <c r="A20">
        <v>2016</v>
      </c>
      <c r="B20" t="s">
        <v>30</v>
      </c>
      <c r="C20" t="s">
        <v>29</v>
      </c>
      <c r="D20">
        <v>3</v>
      </c>
      <c r="E20" t="s">
        <v>66</v>
      </c>
      <c r="F20" t="s">
        <v>67</v>
      </c>
      <c r="G20" t="s">
        <v>65</v>
      </c>
      <c r="H20" t="s">
        <v>65</v>
      </c>
      <c r="I20" t="s">
        <v>5</v>
      </c>
      <c r="J20">
        <v>0</v>
      </c>
      <c r="K20">
        <v>2776.49</v>
      </c>
      <c r="L20">
        <v>0</v>
      </c>
      <c r="M20" s="10" t="str">
        <f t="shared" si="0"/>
        <v>600000-2</v>
      </c>
      <c r="N20" s="10" t="str">
        <f t="shared" si="1"/>
        <v>600000-2-56 Burden</v>
      </c>
      <c r="O20" s="11" t="str">
        <f>VLOOKUP(M20,[1]Accounts!B:E,4,FALSE)</f>
        <v>LGS Emp Labor</v>
      </c>
      <c r="P20" s="11" t="str">
        <f>VLOOKUP($E20,'[1]z-PROJECT TABLE'!C:D,2,FALSE)</f>
        <v>Axios</v>
      </c>
      <c r="Q20" s="10" t="str">
        <f t="shared" si="2"/>
        <v>3706</v>
      </c>
      <c r="R20" s="10" t="str">
        <f t="shared" si="3"/>
        <v>603706</v>
      </c>
      <c r="S20" s="10" t="str">
        <f t="shared" si="4"/>
        <v>603706-AXIOS IRADASSETS SIGNALS</v>
      </c>
      <c r="T20">
        <f>VLOOKUP(E20,'[1]z-PROJECT TABLE'!C:G,5,FALSE)</f>
        <v>0</v>
      </c>
    </row>
    <row r="21" spans="1:20" x14ac:dyDescent="0.25">
      <c r="A21">
        <v>2016</v>
      </c>
      <c r="B21" t="s">
        <v>30</v>
      </c>
      <c r="C21" t="s">
        <v>29</v>
      </c>
      <c r="D21">
        <v>4</v>
      </c>
      <c r="E21" t="s">
        <v>66</v>
      </c>
      <c r="F21" t="s">
        <v>67</v>
      </c>
      <c r="G21" t="s">
        <v>65</v>
      </c>
      <c r="H21" t="s">
        <v>65</v>
      </c>
      <c r="I21" t="s">
        <v>5</v>
      </c>
      <c r="J21">
        <v>0</v>
      </c>
      <c r="K21">
        <v>1649.6</v>
      </c>
      <c r="L21">
        <v>0</v>
      </c>
      <c r="M21" s="10" t="str">
        <f t="shared" si="0"/>
        <v>600000-2</v>
      </c>
      <c r="N21" s="10" t="str">
        <f t="shared" si="1"/>
        <v>600000-2-56 Burden</v>
      </c>
      <c r="O21" s="11" t="str">
        <f>VLOOKUP(M21,[1]Accounts!B:E,4,FALSE)</f>
        <v>LGS Emp Labor</v>
      </c>
      <c r="P21" s="11" t="str">
        <f>VLOOKUP($E21,'[1]z-PROJECT TABLE'!C:D,2,FALSE)</f>
        <v>Axios</v>
      </c>
      <c r="Q21" s="10" t="str">
        <f t="shared" si="2"/>
        <v>3706</v>
      </c>
      <c r="R21" s="10" t="str">
        <f t="shared" si="3"/>
        <v>603706</v>
      </c>
      <c r="S21" s="10" t="str">
        <f t="shared" si="4"/>
        <v>603706-AXIOS IRADASSETS SIGNALS</v>
      </c>
      <c r="T21">
        <f>VLOOKUP(E21,'[1]z-PROJECT TABLE'!C:G,5,FALSE)</f>
        <v>0</v>
      </c>
    </row>
    <row r="22" spans="1:20" x14ac:dyDescent="0.25">
      <c r="A22">
        <v>2016</v>
      </c>
      <c r="B22" t="s">
        <v>30</v>
      </c>
      <c r="C22" t="s">
        <v>29</v>
      </c>
      <c r="D22">
        <v>5</v>
      </c>
      <c r="E22" t="s">
        <v>66</v>
      </c>
      <c r="F22" t="s">
        <v>67</v>
      </c>
      <c r="G22" t="s">
        <v>65</v>
      </c>
      <c r="H22" t="s">
        <v>65</v>
      </c>
      <c r="I22" t="s">
        <v>5</v>
      </c>
      <c r="J22">
        <v>0</v>
      </c>
      <c r="K22">
        <v>0</v>
      </c>
      <c r="L22">
        <v>0</v>
      </c>
      <c r="M22" s="10" t="str">
        <f t="shared" si="0"/>
        <v>600000-2</v>
      </c>
      <c r="N22" s="10" t="str">
        <f t="shared" si="1"/>
        <v>600000-2-56 Burden</v>
      </c>
      <c r="O22" s="11" t="str">
        <f>VLOOKUP(M22,[1]Accounts!B:E,4,FALSE)</f>
        <v>LGS Emp Labor</v>
      </c>
      <c r="P22" s="11" t="str">
        <f>VLOOKUP($E22,'[1]z-PROJECT TABLE'!C:D,2,FALSE)</f>
        <v>Axios</v>
      </c>
      <c r="Q22" s="10" t="str">
        <f t="shared" si="2"/>
        <v>3706</v>
      </c>
      <c r="R22" s="10" t="str">
        <f t="shared" si="3"/>
        <v>603706</v>
      </c>
      <c r="S22" s="10" t="str">
        <f t="shared" si="4"/>
        <v>603706-AXIOS IRADASSETS SIGNALS</v>
      </c>
      <c r="T22">
        <f>VLOOKUP(E22,'[1]z-PROJECT TABLE'!C:G,5,FALSE)</f>
        <v>0</v>
      </c>
    </row>
    <row r="23" spans="1:20" x14ac:dyDescent="0.25">
      <c r="A23">
        <v>2016</v>
      </c>
      <c r="B23" t="s">
        <v>30</v>
      </c>
      <c r="C23" t="s">
        <v>29</v>
      </c>
      <c r="D23">
        <v>6</v>
      </c>
      <c r="E23" t="s">
        <v>66</v>
      </c>
      <c r="F23" t="s">
        <v>67</v>
      </c>
      <c r="G23" t="s">
        <v>65</v>
      </c>
      <c r="H23" t="s">
        <v>65</v>
      </c>
      <c r="I23" t="s">
        <v>5</v>
      </c>
      <c r="J23">
        <v>0</v>
      </c>
      <c r="K23">
        <v>0</v>
      </c>
      <c r="L23">
        <v>0</v>
      </c>
      <c r="M23" s="10" t="str">
        <f t="shared" si="0"/>
        <v>600000-2</v>
      </c>
      <c r="N23" s="10" t="str">
        <f t="shared" si="1"/>
        <v>600000-2-56 Burden</v>
      </c>
      <c r="O23" s="11" t="str">
        <f>VLOOKUP(M23,[1]Accounts!B:E,4,FALSE)</f>
        <v>LGS Emp Labor</v>
      </c>
      <c r="P23" s="11" t="str">
        <f>VLOOKUP($E23,'[1]z-PROJECT TABLE'!C:D,2,FALSE)</f>
        <v>Axios</v>
      </c>
      <c r="Q23" s="10" t="str">
        <f t="shared" si="2"/>
        <v>3706</v>
      </c>
      <c r="R23" s="10" t="str">
        <f t="shared" si="3"/>
        <v>603706</v>
      </c>
      <c r="S23" s="10" t="str">
        <f t="shared" si="4"/>
        <v>603706-AXIOS IRADASSETS SIGNALS</v>
      </c>
      <c r="T23">
        <f>VLOOKUP(E23,'[1]z-PROJECT TABLE'!C:G,5,FALSE)</f>
        <v>0</v>
      </c>
    </row>
    <row r="24" spans="1:20" x14ac:dyDescent="0.25">
      <c r="A24">
        <v>2016</v>
      </c>
      <c r="B24" t="s">
        <v>30</v>
      </c>
      <c r="C24" t="s">
        <v>29</v>
      </c>
      <c r="D24">
        <v>7</v>
      </c>
      <c r="E24" t="s">
        <v>66</v>
      </c>
      <c r="F24" t="s">
        <v>67</v>
      </c>
      <c r="G24" t="s">
        <v>65</v>
      </c>
      <c r="H24" t="s">
        <v>65</v>
      </c>
      <c r="I24" t="s">
        <v>5</v>
      </c>
      <c r="J24">
        <v>0</v>
      </c>
      <c r="K24">
        <v>0</v>
      </c>
      <c r="L24">
        <v>0</v>
      </c>
      <c r="M24" s="10" t="str">
        <f t="shared" si="0"/>
        <v>600000-2</v>
      </c>
      <c r="N24" s="10" t="str">
        <f t="shared" si="1"/>
        <v>600000-2-56 Burden</v>
      </c>
      <c r="O24" s="11" t="str">
        <f>VLOOKUP(M24,[1]Accounts!B:E,4,FALSE)</f>
        <v>LGS Emp Labor</v>
      </c>
      <c r="P24" s="11" t="str">
        <f>VLOOKUP($E24,'[1]z-PROJECT TABLE'!C:D,2,FALSE)</f>
        <v>Axios</v>
      </c>
      <c r="Q24" s="10" t="str">
        <f t="shared" si="2"/>
        <v>3706</v>
      </c>
      <c r="R24" s="10" t="str">
        <f t="shared" si="3"/>
        <v>603706</v>
      </c>
      <c r="S24" s="10" t="str">
        <f t="shared" si="4"/>
        <v>603706-AXIOS IRADASSETS SIGNALS</v>
      </c>
      <c r="T24">
        <f>VLOOKUP(E24,'[1]z-PROJECT TABLE'!C:G,5,FALSE)</f>
        <v>0</v>
      </c>
    </row>
    <row r="25" spans="1:20" x14ac:dyDescent="0.25">
      <c r="A25">
        <v>2016</v>
      </c>
      <c r="B25" t="s">
        <v>26</v>
      </c>
      <c r="C25" t="s">
        <v>27</v>
      </c>
      <c r="D25">
        <v>2</v>
      </c>
      <c r="E25" t="s">
        <v>66</v>
      </c>
      <c r="F25" t="s">
        <v>67</v>
      </c>
      <c r="G25" t="s">
        <v>65</v>
      </c>
      <c r="H25" t="s">
        <v>65</v>
      </c>
      <c r="I25" t="s">
        <v>5</v>
      </c>
      <c r="J25">
        <v>135</v>
      </c>
      <c r="K25">
        <v>11088.89</v>
      </c>
      <c r="L25">
        <v>0</v>
      </c>
      <c r="M25" s="10" t="str">
        <f t="shared" si="0"/>
        <v>600000-2</v>
      </c>
      <c r="N25" s="10" t="str">
        <f t="shared" si="1"/>
        <v>600000-2 Wages &amp; Salaries - Mgmt</v>
      </c>
      <c r="O25" s="11" t="str">
        <f>VLOOKUP(M25,[1]Accounts!B:E,4,FALSE)</f>
        <v>LGS Emp Labor</v>
      </c>
      <c r="P25" s="11" t="str">
        <f>VLOOKUP($E25,'[1]z-PROJECT TABLE'!C:D,2,FALSE)</f>
        <v>Axios</v>
      </c>
      <c r="Q25" s="10" t="str">
        <f t="shared" si="2"/>
        <v>3706</v>
      </c>
      <c r="R25" s="10" t="str">
        <f t="shared" si="3"/>
        <v>603706</v>
      </c>
      <c r="S25" s="10" t="str">
        <f t="shared" si="4"/>
        <v>603706-AXIOS IRADASSETS SIGNALS</v>
      </c>
      <c r="T25">
        <f>VLOOKUP(E25,'[1]z-PROJECT TABLE'!C:G,5,FALSE)</f>
        <v>0</v>
      </c>
    </row>
    <row r="26" spans="1:20" x14ac:dyDescent="0.25">
      <c r="A26">
        <v>2016</v>
      </c>
      <c r="B26" t="s">
        <v>26</v>
      </c>
      <c r="C26" t="s">
        <v>27</v>
      </c>
      <c r="D26">
        <v>3</v>
      </c>
      <c r="E26" t="s">
        <v>66</v>
      </c>
      <c r="F26" t="s">
        <v>67</v>
      </c>
      <c r="G26" t="s">
        <v>65</v>
      </c>
      <c r="H26" t="s">
        <v>65</v>
      </c>
      <c r="I26" t="s">
        <v>5</v>
      </c>
      <c r="J26">
        <v>148.5</v>
      </c>
      <c r="K26">
        <v>12083.52</v>
      </c>
      <c r="L26">
        <v>0</v>
      </c>
      <c r="M26" s="10" t="str">
        <f t="shared" si="0"/>
        <v>600000-2</v>
      </c>
      <c r="N26" s="10" t="str">
        <f t="shared" si="1"/>
        <v>600000-2 Wages &amp; Salaries - Mgmt</v>
      </c>
      <c r="O26" s="11" t="str">
        <f>VLOOKUP(M26,[1]Accounts!B:E,4,FALSE)</f>
        <v>LGS Emp Labor</v>
      </c>
      <c r="P26" s="11" t="str">
        <f>VLOOKUP($E26,'[1]z-PROJECT TABLE'!C:D,2,FALSE)</f>
        <v>Axios</v>
      </c>
      <c r="Q26" s="10" t="str">
        <f t="shared" si="2"/>
        <v>3706</v>
      </c>
      <c r="R26" s="10" t="str">
        <f t="shared" si="3"/>
        <v>603706</v>
      </c>
      <c r="S26" s="10" t="str">
        <f t="shared" si="4"/>
        <v>603706-AXIOS IRADASSETS SIGNALS</v>
      </c>
      <c r="T26">
        <f>VLOOKUP(E26,'[1]z-PROJECT TABLE'!C:G,5,FALSE)</f>
        <v>0</v>
      </c>
    </row>
    <row r="27" spans="1:20" x14ac:dyDescent="0.25">
      <c r="A27">
        <v>2016</v>
      </c>
      <c r="B27" t="s">
        <v>26</v>
      </c>
      <c r="C27" t="s">
        <v>27</v>
      </c>
      <c r="D27">
        <v>4</v>
      </c>
      <c r="E27" t="s">
        <v>66</v>
      </c>
      <c r="F27" t="s">
        <v>67</v>
      </c>
      <c r="G27" t="s">
        <v>65</v>
      </c>
      <c r="H27" t="s">
        <v>65</v>
      </c>
      <c r="I27" t="s">
        <v>5</v>
      </c>
      <c r="J27">
        <v>88</v>
      </c>
      <c r="K27">
        <v>7179.23</v>
      </c>
      <c r="L27">
        <v>0</v>
      </c>
      <c r="M27" s="10" t="str">
        <f t="shared" si="0"/>
        <v>600000-2</v>
      </c>
      <c r="N27" s="10" t="str">
        <f t="shared" si="1"/>
        <v>600000-2 Wages &amp; Salaries - Mgmt</v>
      </c>
      <c r="O27" s="11" t="str">
        <f>VLOOKUP(M27,[1]Accounts!B:E,4,FALSE)</f>
        <v>LGS Emp Labor</v>
      </c>
      <c r="P27" s="11" t="str">
        <f>VLOOKUP($E27,'[1]z-PROJECT TABLE'!C:D,2,FALSE)</f>
        <v>Axios</v>
      </c>
      <c r="Q27" s="10" t="str">
        <f t="shared" si="2"/>
        <v>3706</v>
      </c>
      <c r="R27" s="10" t="str">
        <f t="shared" si="3"/>
        <v>603706</v>
      </c>
      <c r="S27" s="10" t="str">
        <f t="shared" si="4"/>
        <v>603706-AXIOS IRADASSETS SIGNALS</v>
      </c>
      <c r="T27">
        <f>VLOOKUP(E27,'[1]z-PROJECT TABLE'!C:G,5,FALSE)</f>
        <v>0</v>
      </c>
    </row>
    <row r="28" spans="1:20" x14ac:dyDescent="0.25">
      <c r="A28">
        <v>2016</v>
      </c>
      <c r="B28" t="s">
        <v>26</v>
      </c>
      <c r="C28" t="s">
        <v>27</v>
      </c>
      <c r="D28">
        <v>5</v>
      </c>
      <c r="E28" t="s">
        <v>66</v>
      </c>
      <c r="F28" t="s">
        <v>67</v>
      </c>
      <c r="G28" t="s">
        <v>65</v>
      </c>
      <c r="H28" t="s">
        <v>65</v>
      </c>
      <c r="I28" t="s">
        <v>5</v>
      </c>
      <c r="J28">
        <v>0</v>
      </c>
      <c r="K28">
        <v>0</v>
      </c>
      <c r="L28">
        <v>0</v>
      </c>
      <c r="M28" s="10" t="str">
        <f t="shared" si="0"/>
        <v>600000-2</v>
      </c>
      <c r="N28" s="10" t="str">
        <f t="shared" si="1"/>
        <v>600000-2 Wages &amp; Salaries - Mgmt</v>
      </c>
      <c r="O28" s="11" t="str">
        <f>VLOOKUP(M28,[1]Accounts!B:E,4,FALSE)</f>
        <v>LGS Emp Labor</v>
      </c>
      <c r="P28" s="11" t="str">
        <f>VLOOKUP($E28,'[1]z-PROJECT TABLE'!C:D,2,FALSE)</f>
        <v>Axios</v>
      </c>
      <c r="Q28" s="10" t="str">
        <f t="shared" si="2"/>
        <v>3706</v>
      </c>
      <c r="R28" s="10" t="str">
        <f t="shared" si="3"/>
        <v>603706</v>
      </c>
      <c r="S28" s="10" t="str">
        <f t="shared" si="4"/>
        <v>603706-AXIOS IRADASSETS SIGNALS</v>
      </c>
      <c r="T28">
        <f>VLOOKUP(E28,'[1]z-PROJECT TABLE'!C:G,5,FALSE)</f>
        <v>0</v>
      </c>
    </row>
    <row r="29" spans="1:20" x14ac:dyDescent="0.25">
      <c r="A29">
        <v>2016</v>
      </c>
      <c r="B29" t="s">
        <v>26</v>
      </c>
      <c r="C29" t="s">
        <v>27</v>
      </c>
      <c r="D29">
        <v>6</v>
      </c>
      <c r="E29" t="s">
        <v>66</v>
      </c>
      <c r="F29" t="s">
        <v>67</v>
      </c>
      <c r="G29" t="s">
        <v>65</v>
      </c>
      <c r="H29" t="s">
        <v>65</v>
      </c>
      <c r="I29" t="s">
        <v>5</v>
      </c>
      <c r="J29">
        <v>0</v>
      </c>
      <c r="K29">
        <v>0</v>
      </c>
      <c r="L29">
        <v>0</v>
      </c>
      <c r="M29" s="10" t="str">
        <f t="shared" si="0"/>
        <v>600000-2</v>
      </c>
      <c r="N29" s="10" t="str">
        <f t="shared" si="1"/>
        <v>600000-2 Wages &amp; Salaries - Mgmt</v>
      </c>
      <c r="O29" s="11" t="str">
        <f>VLOOKUP(M29,[1]Accounts!B:E,4,FALSE)</f>
        <v>LGS Emp Labor</v>
      </c>
      <c r="P29" s="11" t="str">
        <f>VLOOKUP($E29,'[1]z-PROJECT TABLE'!C:D,2,FALSE)</f>
        <v>Axios</v>
      </c>
      <c r="Q29" s="10" t="str">
        <f t="shared" si="2"/>
        <v>3706</v>
      </c>
      <c r="R29" s="10" t="str">
        <f t="shared" si="3"/>
        <v>603706</v>
      </c>
      <c r="S29" s="10" t="str">
        <f t="shared" si="4"/>
        <v>603706-AXIOS IRADASSETS SIGNALS</v>
      </c>
      <c r="T29">
        <f>VLOOKUP(E29,'[1]z-PROJECT TABLE'!C:G,5,FALSE)</f>
        <v>0</v>
      </c>
    </row>
    <row r="30" spans="1:20" x14ac:dyDescent="0.25">
      <c r="A30">
        <v>2016</v>
      </c>
      <c r="B30" t="s">
        <v>26</v>
      </c>
      <c r="C30" t="s">
        <v>27</v>
      </c>
      <c r="D30">
        <v>7</v>
      </c>
      <c r="E30" t="s">
        <v>66</v>
      </c>
      <c r="F30" t="s">
        <v>67</v>
      </c>
      <c r="G30" t="s">
        <v>65</v>
      </c>
      <c r="H30" t="s">
        <v>65</v>
      </c>
      <c r="I30" t="s">
        <v>5</v>
      </c>
      <c r="J30">
        <v>0</v>
      </c>
      <c r="K30">
        <v>0</v>
      </c>
      <c r="L30">
        <v>0</v>
      </c>
      <c r="M30" s="10" t="str">
        <f t="shared" si="0"/>
        <v>600000-2</v>
      </c>
      <c r="N30" s="10" t="str">
        <f t="shared" si="1"/>
        <v>600000-2 Wages &amp; Salaries - Mgmt</v>
      </c>
      <c r="O30" s="11" t="str">
        <f>VLOOKUP(M30,[1]Accounts!B:E,4,FALSE)</f>
        <v>LGS Emp Labor</v>
      </c>
      <c r="P30" s="11" t="str">
        <f>VLOOKUP($E30,'[1]z-PROJECT TABLE'!C:D,2,FALSE)</f>
        <v>Axios</v>
      </c>
      <c r="Q30" s="10" t="str">
        <f t="shared" si="2"/>
        <v>3706</v>
      </c>
      <c r="R30" s="10" t="str">
        <f t="shared" si="3"/>
        <v>603706</v>
      </c>
      <c r="S30" s="10" t="str">
        <f t="shared" si="4"/>
        <v>603706-AXIOS IRADASSETS SIGNALS</v>
      </c>
      <c r="T30">
        <f>VLOOKUP(E30,'[1]z-PROJECT TABLE'!C:G,5,FALSE)</f>
        <v>0</v>
      </c>
    </row>
    <row r="31" spans="1:20" x14ac:dyDescent="0.25">
      <c r="A31">
        <v>2016</v>
      </c>
      <c r="B31" t="s">
        <v>28</v>
      </c>
      <c r="C31" t="s">
        <v>29</v>
      </c>
      <c r="D31">
        <v>3</v>
      </c>
      <c r="E31" t="s">
        <v>24</v>
      </c>
      <c r="F31" t="s">
        <v>25</v>
      </c>
      <c r="G31" t="s">
        <v>65</v>
      </c>
      <c r="H31" t="s">
        <v>65</v>
      </c>
      <c r="I31" t="s">
        <v>5</v>
      </c>
      <c r="J31">
        <v>0</v>
      </c>
      <c r="K31">
        <v>532.88</v>
      </c>
      <c r="L31">
        <v>0</v>
      </c>
      <c r="M31" s="10" t="str">
        <f t="shared" si="0"/>
        <v>600000-2</v>
      </c>
      <c r="N31" s="10" t="str">
        <f t="shared" si="1"/>
        <v>600000-2-55 Burden</v>
      </c>
      <c r="O31" s="11" t="str">
        <f>VLOOKUP(M31,[1]Accounts!B:E,4,FALSE)</f>
        <v>LGS Emp Labor</v>
      </c>
      <c r="P31" s="11" t="str">
        <f>VLOOKUP($E31,'[1]z-PROJECT TABLE'!C:D,2,FALSE)</f>
        <v>Axios</v>
      </c>
      <c r="Q31" s="10" t="str">
        <f t="shared" si="2"/>
        <v>3707</v>
      </c>
      <c r="R31" s="10" t="str">
        <f t="shared" si="3"/>
        <v>603707</v>
      </c>
      <c r="S31" s="10" t="str">
        <f t="shared" si="4"/>
        <v>603707-AXIOS IRADASSETS THINCLIE</v>
      </c>
      <c r="T31">
        <f>VLOOKUP(E31,'[1]z-PROJECT TABLE'!C:G,5,FALSE)</f>
        <v>0</v>
      </c>
    </row>
    <row r="32" spans="1:20" x14ac:dyDescent="0.25">
      <c r="A32">
        <v>2016</v>
      </c>
      <c r="B32" t="s">
        <v>28</v>
      </c>
      <c r="C32" t="s">
        <v>29</v>
      </c>
      <c r="D32">
        <v>4</v>
      </c>
      <c r="E32" t="s">
        <v>24</v>
      </c>
      <c r="F32" t="s">
        <v>25</v>
      </c>
      <c r="G32" t="s">
        <v>65</v>
      </c>
      <c r="H32" t="s">
        <v>65</v>
      </c>
      <c r="I32" t="s">
        <v>5</v>
      </c>
      <c r="J32">
        <v>0</v>
      </c>
      <c r="K32">
        <v>2771.44</v>
      </c>
      <c r="L32">
        <v>0</v>
      </c>
      <c r="M32" s="10" t="str">
        <f t="shared" si="0"/>
        <v>600000-2</v>
      </c>
      <c r="N32" s="10" t="str">
        <f t="shared" si="1"/>
        <v>600000-2-55 Burden</v>
      </c>
      <c r="O32" s="11" t="str">
        <f>VLOOKUP(M32,[1]Accounts!B:E,4,FALSE)</f>
        <v>LGS Emp Labor</v>
      </c>
      <c r="P32" s="11" t="str">
        <f>VLOOKUP($E32,'[1]z-PROJECT TABLE'!C:D,2,FALSE)</f>
        <v>Axios</v>
      </c>
      <c r="Q32" s="10" t="str">
        <f t="shared" si="2"/>
        <v>3707</v>
      </c>
      <c r="R32" s="10" t="str">
        <f t="shared" si="3"/>
        <v>603707</v>
      </c>
      <c r="S32" s="10" t="str">
        <f t="shared" si="4"/>
        <v>603707-AXIOS IRADASSETS THINCLIE</v>
      </c>
      <c r="T32">
        <f>VLOOKUP(E32,'[1]z-PROJECT TABLE'!C:G,5,FALSE)</f>
        <v>0</v>
      </c>
    </row>
    <row r="33" spans="1:20" x14ac:dyDescent="0.25">
      <c r="A33">
        <v>2016</v>
      </c>
      <c r="B33" t="s">
        <v>28</v>
      </c>
      <c r="C33" t="s">
        <v>29</v>
      </c>
      <c r="D33">
        <v>5</v>
      </c>
      <c r="E33" t="s">
        <v>24</v>
      </c>
      <c r="F33" t="s">
        <v>25</v>
      </c>
      <c r="G33" t="s">
        <v>65</v>
      </c>
      <c r="H33" t="s">
        <v>65</v>
      </c>
      <c r="I33" t="s">
        <v>5</v>
      </c>
      <c r="J33">
        <v>0</v>
      </c>
      <c r="K33">
        <v>2627.69</v>
      </c>
      <c r="L33">
        <v>0</v>
      </c>
      <c r="M33" s="10" t="str">
        <f t="shared" si="0"/>
        <v>600000-2</v>
      </c>
      <c r="N33" s="10" t="str">
        <f t="shared" si="1"/>
        <v>600000-2-55 Burden</v>
      </c>
      <c r="O33" s="11" t="str">
        <f>VLOOKUP(M33,[1]Accounts!B:E,4,FALSE)</f>
        <v>LGS Emp Labor</v>
      </c>
      <c r="P33" s="11" t="str">
        <f>VLOOKUP($E33,'[1]z-PROJECT TABLE'!C:D,2,FALSE)</f>
        <v>Axios</v>
      </c>
      <c r="Q33" s="10" t="str">
        <f t="shared" si="2"/>
        <v>3707</v>
      </c>
      <c r="R33" s="10" t="str">
        <f t="shared" si="3"/>
        <v>603707</v>
      </c>
      <c r="S33" s="10" t="str">
        <f t="shared" si="4"/>
        <v>603707-AXIOS IRADASSETS THINCLIE</v>
      </c>
      <c r="T33">
        <f>VLOOKUP(E33,'[1]z-PROJECT TABLE'!C:G,5,FALSE)</f>
        <v>0</v>
      </c>
    </row>
    <row r="34" spans="1:20" x14ac:dyDescent="0.25">
      <c r="A34">
        <v>2016</v>
      </c>
      <c r="B34" t="s">
        <v>28</v>
      </c>
      <c r="C34" t="s">
        <v>29</v>
      </c>
      <c r="D34">
        <v>6</v>
      </c>
      <c r="E34" t="s">
        <v>24</v>
      </c>
      <c r="F34" t="s">
        <v>25</v>
      </c>
      <c r="G34" t="s">
        <v>65</v>
      </c>
      <c r="H34" t="s">
        <v>65</v>
      </c>
      <c r="I34" t="s">
        <v>5</v>
      </c>
      <c r="J34">
        <v>0</v>
      </c>
      <c r="K34">
        <v>2297.38</v>
      </c>
      <c r="L34">
        <v>0</v>
      </c>
      <c r="M34" s="10" t="str">
        <f t="shared" si="0"/>
        <v>600000-2</v>
      </c>
      <c r="N34" s="10" t="str">
        <f t="shared" si="1"/>
        <v>600000-2-55 Burden</v>
      </c>
      <c r="O34" s="11" t="str">
        <f>VLOOKUP(M34,[1]Accounts!B:E,4,FALSE)</f>
        <v>LGS Emp Labor</v>
      </c>
      <c r="P34" s="11" t="str">
        <f>VLOOKUP($E34,'[1]z-PROJECT TABLE'!C:D,2,FALSE)</f>
        <v>Axios</v>
      </c>
      <c r="Q34" s="10" t="str">
        <f t="shared" si="2"/>
        <v>3707</v>
      </c>
      <c r="R34" s="10" t="str">
        <f t="shared" si="3"/>
        <v>603707</v>
      </c>
      <c r="S34" s="10" t="str">
        <f t="shared" si="4"/>
        <v>603707-AXIOS IRADASSETS THINCLIE</v>
      </c>
      <c r="T34">
        <f>VLOOKUP(E34,'[1]z-PROJECT TABLE'!C:G,5,FALSE)</f>
        <v>0</v>
      </c>
    </row>
    <row r="35" spans="1:20" x14ac:dyDescent="0.25">
      <c r="A35">
        <v>2016</v>
      </c>
      <c r="B35" t="s">
        <v>28</v>
      </c>
      <c r="C35" t="s">
        <v>29</v>
      </c>
      <c r="D35">
        <v>7</v>
      </c>
      <c r="E35" t="s">
        <v>24</v>
      </c>
      <c r="F35" t="s">
        <v>25</v>
      </c>
      <c r="G35" t="s">
        <v>65</v>
      </c>
      <c r="H35" t="s">
        <v>65</v>
      </c>
      <c r="I35" t="s">
        <v>5</v>
      </c>
      <c r="J35">
        <v>0</v>
      </c>
      <c r="K35">
        <v>3000.53</v>
      </c>
      <c r="L35">
        <v>0</v>
      </c>
      <c r="M35" s="10" t="str">
        <f t="shared" si="0"/>
        <v>600000-2</v>
      </c>
      <c r="N35" s="10" t="str">
        <f t="shared" si="1"/>
        <v>600000-2-55 Burden</v>
      </c>
      <c r="O35" s="11" t="str">
        <f>VLOOKUP(M35,[1]Accounts!B:E,4,FALSE)</f>
        <v>LGS Emp Labor</v>
      </c>
      <c r="P35" s="11" t="str">
        <f>VLOOKUP($E35,'[1]z-PROJECT TABLE'!C:D,2,FALSE)</f>
        <v>Axios</v>
      </c>
      <c r="Q35" s="10" t="str">
        <f t="shared" si="2"/>
        <v>3707</v>
      </c>
      <c r="R35" s="10" t="str">
        <f t="shared" si="3"/>
        <v>603707</v>
      </c>
      <c r="S35" s="10" t="str">
        <f t="shared" si="4"/>
        <v>603707-AXIOS IRADASSETS THINCLIE</v>
      </c>
      <c r="T35">
        <f>VLOOKUP(E35,'[1]z-PROJECT TABLE'!C:G,5,FALSE)</f>
        <v>0</v>
      </c>
    </row>
    <row r="36" spans="1:20" x14ac:dyDescent="0.25">
      <c r="A36">
        <v>2016</v>
      </c>
      <c r="B36" t="s">
        <v>30</v>
      </c>
      <c r="C36" t="s">
        <v>29</v>
      </c>
      <c r="D36">
        <v>3</v>
      </c>
      <c r="E36" t="s">
        <v>24</v>
      </c>
      <c r="F36" t="s">
        <v>25</v>
      </c>
      <c r="G36" t="s">
        <v>65</v>
      </c>
      <c r="H36" t="s">
        <v>65</v>
      </c>
      <c r="I36" t="s">
        <v>5</v>
      </c>
      <c r="J36">
        <v>0</v>
      </c>
      <c r="K36">
        <v>256.86</v>
      </c>
      <c r="L36">
        <v>0</v>
      </c>
      <c r="M36" s="10" t="str">
        <f t="shared" ref="M36:M81" si="5">LEFT(B36,8)</f>
        <v>600000-2</v>
      </c>
      <c r="N36" s="10" t="str">
        <f t="shared" ref="N36:N81" si="6">CONCATENATE(B36," ",C36)</f>
        <v>600000-2-56 Burden</v>
      </c>
      <c r="O36" s="11" t="str">
        <f>VLOOKUP(M36,[1]Accounts!B:E,4,FALSE)</f>
        <v>LGS Emp Labor</v>
      </c>
      <c r="P36" s="11" t="str">
        <f>VLOOKUP($E36,'[1]z-PROJECT TABLE'!C:D,2,FALSE)</f>
        <v>Axios</v>
      </c>
      <c r="Q36" s="10" t="str">
        <f t="shared" ref="Q36:Q81" si="7">RIGHT(E36,4)</f>
        <v>3707</v>
      </c>
      <c r="R36" s="10" t="str">
        <f t="shared" ref="R36:R81" si="8">RIGHT(E36,6)</f>
        <v>603707</v>
      </c>
      <c r="S36" s="10" t="str">
        <f t="shared" ref="S36:S81" si="9">CONCATENATE(R36,"-",F36)</f>
        <v>603707-AXIOS IRADASSETS THINCLIE</v>
      </c>
      <c r="T36">
        <f>VLOOKUP(E36,'[1]z-PROJECT TABLE'!C:G,5,FALSE)</f>
        <v>0</v>
      </c>
    </row>
    <row r="37" spans="1:20" x14ac:dyDescent="0.25">
      <c r="A37">
        <v>2016</v>
      </c>
      <c r="B37" t="s">
        <v>30</v>
      </c>
      <c r="C37" t="s">
        <v>29</v>
      </c>
      <c r="D37">
        <v>4</v>
      </c>
      <c r="E37" t="s">
        <v>24</v>
      </c>
      <c r="F37" t="s">
        <v>25</v>
      </c>
      <c r="G37" t="s">
        <v>65</v>
      </c>
      <c r="H37" t="s">
        <v>65</v>
      </c>
      <c r="I37" t="s">
        <v>5</v>
      </c>
      <c r="J37">
        <v>0</v>
      </c>
      <c r="K37">
        <v>1335.86</v>
      </c>
      <c r="L37">
        <v>0</v>
      </c>
      <c r="M37" s="10" t="str">
        <f t="shared" si="5"/>
        <v>600000-2</v>
      </c>
      <c r="N37" s="10" t="str">
        <f t="shared" si="6"/>
        <v>600000-2-56 Burden</v>
      </c>
      <c r="O37" s="11" t="str">
        <f>VLOOKUP(M37,[1]Accounts!B:E,4,FALSE)</f>
        <v>LGS Emp Labor</v>
      </c>
      <c r="P37" s="11" t="str">
        <f>VLOOKUP($E37,'[1]z-PROJECT TABLE'!C:D,2,FALSE)</f>
        <v>Axios</v>
      </c>
      <c r="Q37" s="10" t="str">
        <f t="shared" si="7"/>
        <v>3707</v>
      </c>
      <c r="R37" s="10" t="str">
        <f t="shared" si="8"/>
        <v>603707</v>
      </c>
      <c r="S37" s="10" t="str">
        <f t="shared" si="9"/>
        <v>603707-AXIOS IRADASSETS THINCLIE</v>
      </c>
      <c r="T37">
        <f>VLOOKUP(E37,'[1]z-PROJECT TABLE'!C:G,5,FALSE)</f>
        <v>0</v>
      </c>
    </row>
    <row r="38" spans="1:20" x14ac:dyDescent="0.25">
      <c r="A38">
        <v>2016</v>
      </c>
      <c r="B38" t="s">
        <v>30</v>
      </c>
      <c r="C38" t="s">
        <v>29</v>
      </c>
      <c r="D38">
        <v>5</v>
      </c>
      <c r="E38" t="s">
        <v>24</v>
      </c>
      <c r="F38" t="s">
        <v>25</v>
      </c>
      <c r="G38" t="s">
        <v>65</v>
      </c>
      <c r="H38" t="s">
        <v>65</v>
      </c>
      <c r="I38" t="s">
        <v>5</v>
      </c>
      <c r="J38">
        <v>0</v>
      </c>
      <c r="K38">
        <v>1266.57</v>
      </c>
      <c r="L38">
        <v>0</v>
      </c>
      <c r="M38" s="10" t="str">
        <f t="shared" si="5"/>
        <v>600000-2</v>
      </c>
      <c r="N38" s="10" t="str">
        <f t="shared" si="6"/>
        <v>600000-2-56 Burden</v>
      </c>
      <c r="O38" s="11" t="str">
        <f>VLOOKUP(M38,[1]Accounts!B:E,4,FALSE)</f>
        <v>LGS Emp Labor</v>
      </c>
      <c r="P38" s="11" t="str">
        <f>VLOOKUP($E38,'[1]z-PROJECT TABLE'!C:D,2,FALSE)</f>
        <v>Axios</v>
      </c>
      <c r="Q38" s="10" t="str">
        <f t="shared" si="7"/>
        <v>3707</v>
      </c>
      <c r="R38" s="10" t="str">
        <f t="shared" si="8"/>
        <v>603707</v>
      </c>
      <c r="S38" s="10" t="str">
        <f t="shared" si="9"/>
        <v>603707-AXIOS IRADASSETS THINCLIE</v>
      </c>
      <c r="T38">
        <f>VLOOKUP(E38,'[1]z-PROJECT TABLE'!C:G,5,FALSE)</f>
        <v>0</v>
      </c>
    </row>
    <row r="39" spans="1:20" x14ac:dyDescent="0.25">
      <c r="A39">
        <v>2016</v>
      </c>
      <c r="B39" t="s">
        <v>30</v>
      </c>
      <c r="C39" t="s">
        <v>29</v>
      </c>
      <c r="D39">
        <v>6</v>
      </c>
      <c r="E39" t="s">
        <v>24</v>
      </c>
      <c r="F39" t="s">
        <v>25</v>
      </c>
      <c r="G39" t="s">
        <v>65</v>
      </c>
      <c r="H39" t="s">
        <v>65</v>
      </c>
      <c r="I39" t="s">
        <v>5</v>
      </c>
      <c r="J39">
        <v>0</v>
      </c>
      <c r="K39">
        <v>1107.3599999999999</v>
      </c>
      <c r="L39">
        <v>0</v>
      </c>
      <c r="M39" s="10" t="str">
        <f t="shared" si="5"/>
        <v>600000-2</v>
      </c>
      <c r="N39" s="10" t="str">
        <f t="shared" si="6"/>
        <v>600000-2-56 Burden</v>
      </c>
      <c r="O39" s="11" t="str">
        <f>VLOOKUP(M39,[1]Accounts!B:E,4,FALSE)</f>
        <v>LGS Emp Labor</v>
      </c>
      <c r="P39" s="11" t="str">
        <f>VLOOKUP($E39,'[1]z-PROJECT TABLE'!C:D,2,FALSE)</f>
        <v>Axios</v>
      </c>
      <c r="Q39" s="10" t="str">
        <f t="shared" si="7"/>
        <v>3707</v>
      </c>
      <c r="R39" s="10" t="str">
        <f t="shared" si="8"/>
        <v>603707</v>
      </c>
      <c r="S39" s="10" t="str">
        <f t="shared" si="9"/>
        <v>603707-AXIOS IRADASSETS THINCLIE</v>
      </c>
      <c r="T39">
        <f>VLOOKUP(E39,'[1]z-PROJECT TABLE'!C:G,5,FALSE)</f>
        <v>0</v>
      </c>
    </row>
    <row r="40" spans="1:20" x14ac:dyDescent="0.25">
      <c r="A40">
        <v>2016</v>
      </c>
      <c r="B40" t="s">
        <v>30</v>
      </c>
      <c r="C40" t="s">
        <v>29</v>
      </c>
      <c r="D40">
        <v>7</v>
      </c>
      <c r="E40" t="s">
        <v>24</v>
      </c>
      <c r="F40" t="s">
        <v>25</v>
      </c>
      <c r="G40" t="s">
        <v>65</v>
      </c>
      <c r="H40" t="s">
        <v>65</v>
      </c>
      <c r="I40" t="s">
        <v>5</v>
      </c>
      <c r="J40">
        <v>0</v>
      </c>
      <c r="K40">
        <v>1446.29</v>
      </c>
      <c r="L40">
        <v>0</v>
      </c>
      <c r="M40" s="10" t="str">
        <f t="shared" si="5"/>
        <v>600000-2</v>
      </c>
      <c r="N40" s="10" t="str">
        <f t="shared" si="6"/>
        <v>600000-2-56 Burden</v>
      </c>
      <c r="O40" s="11" t="str">
        <f>VLOOKUP(M40,[1]Accounts!B:E,4,FALSE)</f>
        <v>LGS Emp Labor</v>
      </c>
      <c r="P40" s="11" t="str">
        <f>VLOOKUP($E40,'[1]z-PROJECT TABLE'!C:D,2,FALSE)</f>
        <v>Axios</v>
      </c>
      <c r="Q40" s="10" t="str">
        <f t="shared" si="7"/>
        <v>3707</v>
      </c>
      <c r="R40" s="10" t="str">
        <f t="shared" si="8"/>
        <v>603707</v>
      </c>
      <c r="S40" s="10" t="str">
        <f t="shared" si="9"/>
        <v>603707-AXIOS IRADASSETS THINCLIE</v>
      </c>
      <c r="T40">
        <f>VLOOKUP(E40,'[1]z-PROJECT TABLE'!C:G,5,FALSE)</f>
        <v>0</v>
      </c>
    </row>
    <row r="41" spans="1:20" x14ac:dyDescent="0.25">
      <c r="A41">
        <v>2016</v>
      </c>
      <c r="B41" t="s">
        <v>26</v>
      </c>
      <c r="C41" t="s">
        <v>27</v>
      </c>
      <c r="D41">
        <v>3</v>
      </c>
      <c r="E41" t="s">
        <v>24</v>
      </c>
      <c r="F41" t="s">
        <v>25</v>
      </c>
      <c r="G41" t="s">
        <v>65</v>
      </c>
      <c r="H41" t="s">
        <v>65</v>
      </c>
      <c r="I41" t="s">
        <v>5</v>
      </c>
      <c r="J41">
        <v>14.5</v>
      </c>
      <c r="K41">
        <v>1117.8599999999999</v>
      </c>
      <c r="L41">
        <v>0</v>
      </c>
      <c r="M41" s="10" t="str">
        <f t="shared" si="5"/>
        <v>600000-2</v>
      </c>
      <c r="N41" s="10" t="str">
        <f t="shared" si="6"/>
        <v>600000-2 Wages &amp; Salaries - Mgmt</v>
      </c>
      <c r="O41" s="11" t="str">
        <f>VLOOKUP(M41,[1]Accounts!B:E,4,FALSE)</f>
        <v>LGS Emp Labor</v>
      </c>
      <c r="P41" s="11" t="str">
        <f>VLOOKUP($E41,'[1]z-PROJECT TABLE'!C:D,2,FALSE)</f>
        <v>Axios</v>
      </c>
      <c r="Q41" s="10" t="str">
        <f t="shared" si="7"/>
        <v>3707</v>
      </c>
      <c r="R41" s="10" t="str">
        <f t="shared" si="8"/>
        <v>603707</v>
      </c>
      <c r="S41" s="10" t="str">
        <f t="shared" si="9"/>
        <v>603707-AXIOS IRADASSETS THINCLIE</v>
      </c>
      <c r="T41">
        <f>VLOOKUP(E41,'[1]z-PROJECT TABLE'!C:G,5,FALSE)</f>
        <v>0</v>
      </c>
    </row>
    <row r="42" spans="1:20" x14ac:dyDescent="0.25">
      <c r="A42">
        <v>2016</v>
      </c>
      <c r="B42" t="s">
        <v>26</v>
      </c>
      <c r="C42" t="s">
        <v>27</v>
      </c>
      <c r="D42">
        <v>4</v>
      </c>
      <c r="E42" t="s">
        <v>24</v>
      </c>
      <c r="F42" t="s">
        <v>25</v>
      </c>
      <c r="G42" t="s">
        <v>65</v>
      </c>
      <c r="H42" t="s">
        <v>65</v>
      </c>
      <c r="I42" t="s">
        <v>5</v>
      </c>
      <c r="J42">
        <v>94.5</v>
      </c>
      <c r="K42">
        <v>5813.8</v>
      </c>
      <c r="L42">
        <v>0</v>
      </c>
      <c r="M42" s="10" t="str">
        <f t="shared" si="5"/>
        <v>600000-2</v>
      </c>
      <c r="N42" s="10" t="str">
        <f t="shared" si="6"/>
        <v>600000-2 Wages &amp; Salaries - Mgmt</v>
      </c>
      <c r="O42" s="11" t="str">
        <f>VLOOKUP(M42,[1]Accounts!B:E,4,FALSE)</f>
        <v>LGS Emp Labor</v>
      </c>
      <c r="P42" s="11" t="str">
        <f>VLOOKUP($E42,'[1]z-PROJECT TABLE'!C:D,2,FALSE)</f>
        <v>Axios</v>
      </c>
      <c r="Q42" s="10" t="str">
        <f t="shared" si="7"/>
        <v>3707</v>
      </c>
      <c r="R42" s="10" t="str">
        <f t="shared" si="8"/>
        <v>603707</v>
      </c>
      <c r="S42" s="10" t="str">
        <f t="shared" si="9"/>
        <v>603707-AXIOS IRADASSETS THINCLIE</v>
      </c>
      <c r="T42">
        <f>VLOOKUP(E42,'[1]z-PROJECT TABLE'!C:G,5,FALSE)</f>
        <v>0</v>
      </c>
    </row>
    <row r="43" spans="1:20" x14ac:dyDescent="0.25">
      <c r="A43">
        <v>2016</v>
      </c>
      <c r="B43" t="s">
        <v>26</v>
      </c>
      <c r="C43" t="s">
        <v>27</v>
      </c>
      <c r="D43">
        <v>5</v>
      </c>
      <c r="E43" t="s">
        <v>24</v>
      </c>
      <c r="F43" t="s">
        <v>25</v>
      </c>
      <c r="G43" t="s">
        <v>65</v>
      </c>
      <c r="H43" t="s">
        <v>65</v>
      </c>
      <c r="I43" t="s">
        <v>5</v>
      </c>
      <c r="J43">
        <v>87.5</v>
      </c>
      <c r="K43">
        <v>5512.25</v>
      </c>
      <c r="L43">
        <v>0</v>
      </c>
      <c r="M43" s="10" t="str">
        <f t="shared" si="5"/>
        <v>600000-2</v>
      </c>
      <c r="N43" s="10" t="str">
        <f t="shared" si="6"/>
        <v>600000-2 Wages &amp; Salaries - Mgmt</v>
      </c>
      <c r="O43" s="11" t="str">
        <f>VLOOKUP(M43,[1]Accounts!B:E,4,FALSE)</f>
        <v>LGS Emp Labor</v>
      </c>
      <c r="P43" s="11" t="str">
        <f>VLOOKUP($E43,'[1]z-PROJECT TABLE'!C:D,2,FALSE)</f>
        <v>Axios</v>
      </c>
      <c r="Q43" s="10" t="str">
        <f t="shared" si="7"/>
        <v>3707</v>
      </c>
      <c r="R43" s="10" t="str">
        <f t="shared" si="8"/>
        <v>603707</v>
      </c>
      <c r="S43" s="10" t="str">
        <f t="shared" si="9"/>
        <v>603707-AXIOS IRADASSETS THINCLIE</v>
      </c>
      <c r="T43">
        <f>VLOOKUP(E43,'[1]z-PROJECT TABLE'!C:G,5,FALSE)</f>
        <v>0</v>
      </c>
    </row>
    <row r="44" spans="1:20" x14ac:dyDescent="0.25">
      <c r="A44">
        <v>2016</v>
      </c>
      <c r="B44" t="s">
        <v>26</v>
      </c>
      <c r="C44" t="s">
        <v>27</v>
      </c>
      <c r="D44">
        <v>6</v>
      </c>
      <c r="E44" t="s">
        <v>24</v>
      </c>
      <c r="F44" t="s">
        <v>25</v>
      </c>
      <c r="G44" t="s">
        <v>65</v>
      </c>
      <c r="H44" t="s">
        <v>65</v>
      </c>
      <c r="I44" t="s">
        <v>5</v>
      </c>
      <c r="J44">
        <v>82.5</v>
      </c>
      <c r="K44">
        <v>4819.33</v>
      </c>
      <c r="L44">
        <v>0</v>
      </c>
      <c r="M44" s="10" t="str">
        <f t="shared" si="5"/>
        <v>600000-2</v>
      </c>
      <c r="N44" s="10" t="str">
        <f t="shared" si="6"/>
        <v>600000-2 Wages &amp; Salaries - Mgmt</v>
      </c>
      <c r="O44" s="11" t="str">
        <f>VLOOKUP(M44,[1]Accounts!B:E,4,FALSE)</f>
        <v>LGS Emp Labor</v>
      </c>
      <c r="P44" s="11" t="str">
        <f>VLOOKUP($E44,'[1]z-PROJECT TABLE'!C:D,2,FALSE)</f>
        <v>Axios</v>
      </c>
      <c r="Q44" s="10" t="str">
        <f t="shared" si="7"/>
        <v>3707</v>
      </c>
      <c r="R44" s="10" t="str">
        <f t="shared" si="8"/>
        <v>603707</v>
      </c>
      <c r="S44" s="10" t="str">
        <f t="shared" si="9"/>
        <v>603707-AXIOS IRADASSETS THINCLIE</v>
      </c>
      <c r="T44">
        <f>VLOOKUP(E44,'[1]z-PROJECT TABLE'!C:G,5,FALSE)</f>
        <v>0</v>
      </c>
    </row>
    <row r="45" spans="1:20" x14ac:dyDescent="0.25">
      <c r="A45">
        <v>2016</v>
      </c>
      <c r="B45" t="s">
        <v>26</v>
      </c>
      <c r="C45" t="s">
        <v>27</v>
      </c>
      <c r="D45">
        <v>7</v>
      </c>
      <c r="E45" t="s">
        <v>24</v>
      </c>
      <c r="F45" t="s">
        <v>25</v>
      </c>
      <c r="G45" t="s">
        <v>65</v>
      </c>
      <c r="H45" t="s">
        <v>65</v>
      </c>
      <c r="I45" t="s">
        <v>5</v>
      </c>
      <c r="J45">
        <v>103</v>
      </c>
      <c r="K45">
        <v>6294.38</v>
      </c>
      <c r="L45">
        <v>0</v>
      </c>
      <c r="M45" s="10" t="str">
        <f t="shared" si="5"/>
        <v>600000-2</v>
      </c>
      <c r="N45" s="10" t="str">
        <f t="shared" si="6"/>
        <v>600000-2 Wages &amp; Salaries - Mgmt</v>
      </c>
      <c r="O45" s="11" t="str">
        <f>VLOOKUP(M45,[1]Accounts!B:E,4,FALSE)</f>
        <v>LGS Emp Labor</v>
      </c>
      <c r="P45" s="11" t="str">
        <f>VLOOKUP($E45,'[1]z-PROJECT TABLE'!C:D,2,FALSE)</f>
        <v>Axios</v>
      </c>
      <c r="Q45" s="10" t="str">
        <f t="shared" si="7"/>
        <v>3707</v>
      </c>
      <c r="R45" s="10" t="str">
        <f t="shared" si="8"/>
        <v>603707</v>
      </c>
      <c r="S45" s="10" t="str">
        <f t="shared" si="9"/>
        <v>603707-AXIOS IRADASSETS THINCLIE</v>
      </c>
      <c r="T45">
        <f>VLOOKUP(E45,'[1]z-PROJECT TABLE'!C:G,5,FALSE)</f>
        <v>0</v>
      </c>
    </row>
    <row r="46" spans="1:20" x14ac:dyDescent="0.25">
      <c r="A46">
        <v>2016</v>
      </c>
      <c r="B46" t="s">
        <v>28</v>
      </c>
      <c r="C46" t="s">
        <v>29</v>
      </c>
      <c r="D46">
        <v>2</v>
      </c>
      <c r="E46" t="s">
        <v>68</v>
      </c>
      <c r="F46" t="s">
        <v>69</v>
      </c>
      <c r="G46" t="s">
        <v>65</v>
      </c>
      <c r="H46" t="s">
        <v>65</v>
      </c>
      <c r="I46" t="s">
        <v>5</v>
      </c>
      <c r="J46">
        <v>0</v>
      </c>
      <c r="K46">
        <v>534.17999999999995</v>
      </c>
      <c r="L46">
        <v>0</v>
      </c>
      <c r="M46" s="10" t="str">
        <f t="shared" si="5"/>
        <v>600000-2</v>
      </c>
      <c r="N46" s="10" t="str">
        <f t="shared" si="6"/>
        <v>600000-2-55 Burden</v>
      </c>
      <c r="O46" s="11" t="str">
        <f>VLOOKUP(M46,[1]Accounts!B:E,4,FALSE)</f>
        <v>LGS Emp Labor</v>
      </c>
      <c r="P46" s="11" t="str">
        <f>VLOOKUP($E46,'[1]z-PROJECT TABLE'!C:D,2,FALSE)</f>
        <v>Axios</v>
      </c>
      <c r="Q46" s="10" t="str">
        <f t="shared" si="7"/>
        <v>3708</v>
      </c>
      <c r="R46" s="10" t="str">
        <f t="shared" si="8"/>
        <v>603708</v>
      </c>
      <c r="S46" s="10" t="str">
        <f t="shared" si="9"/>
        <v>603708-AXIOS ATTACK CYBER</v>
      </c>
      <c r="T46">
        <f>VLOOKUP(E46,'[1]z-PROJECT TABLE'!C:G,5,FALSE)</f>
        <v>0</v>
      </c>
    </row>
    <row r="47" spans="1:20" x14ac:dyDescent="0.25">
      <c r="A47">
        <v>2016</v>
      </c>
      <c r="B47" t="s">
        <v>28</v>
      </c>
      <c r="C47" t="s">
        <v>29</v>
      </c>
      <c r="D47">
        <v>3</v>
      </c>
      <c r="E47" t="s">
        <v>68</v>
      </c>
      <c r="F47" t="s">
        <v>69</v>
      </c>
      <c r="G47" t="s">
        <v>65</v>
      </c>
      <c r="H47" t="s">
        <v>65</v>
      </c>
      <c r="I47" t="s">
        <v>5</v>
      </c>
      <c r="J47">
        <v>0</v>
      </c>
      <c r="K47">
        <v>2495.98</v>
      </c>
      <c r="L47">
        <v>0</v>
      </c>
      <c r="M47" s="10" t="str">
        <f t="shared" si="5"/>
        <v>600000-2</v>
      </c>
      <c r="N47" s="10" t="str">
        <f t="shared" si="6"/>
        <v>600000-2-55 Burden</v>
      </c>
      <c r="O47" s="11" t="str">
        <f>VLOOKUP(M47,[1]Accounts!B:E,4,FALSE)</f>
        <v>LGS Emp Labor</v>
      </c>
      <c r="P47" s="11" t="str">
        <f>VLOOKUP($E47,'[1]z-PROJECT TABLE'!C:D,2,FALSE)</f>
        <v>Axios</v>
      </c>
      <c r="Q47" s="10" t="str">
        <f t="shared" si="7"/>
        <v>3708</v>
      </c>
      <c r="R47" s="10" t="str">
        <f t="shared" si="8"/>
        <v>603708</v>
      </c>
      <c r="S47" s="10" t="str">
        <f t="shared" si="9"/>
        <v>603708-AXIOS ATTACK CYBER</v>
      </c>
      <c r="T47">
        <f>VLOOKUP(E47,'[1]z-PROJECT TABLE'!C:G,5,FALSE)</f>
        <v>0</v>
      </c>
    </row>
    <row r="48" spans="1:20" x14ac:dyDescent="0.25">
      <c r="A48">
        <v>2016</v>
      </c>
      <c r="B48" t="s">
        <v>28</v>
      </c>
      <c r="C48" t="s">
        <v>29</v>
      </c>
      <c r="D48">
        <v>4</v>
      </c>
      <c r="E48" t="s">
        <v>68</v>
      </c>
      <c r="F48" t="s">
        <v>69</v>
      </c>
      <c r="G48" t="s">
        <v>65</v>
      </c>
      <c r="H48" t="s">
        <v>65</v>
      </c>
      <c r="I48" t="s">
        <v>5</v>
      </c>
      <c r="J48">
        <v>0</v>
      </c>
      <c r="K48">
        <v>4116.0600000000004</v>
      </c>
      <c r="L48">
        <v>0</v>
      </c>
      <c r="M48" s="10" t="str">
        <f t="shared" si="5"/>
        <v>600000-2</v>
      </c>
      <c r="N48" s="10" t="str">
        <f t="shared" si="6"/>
        <v>600000-2-55 Burden</v>
      </c>
      <c r="O48" s="11" t="str">
        <f>VLOOKUP(M48,[1]Accounts!B:E,4,FALSE)</f>
        <v>LGS Emp Labor</v>
      </c>
      <c r="P48" s="11" t="str">
        <f>VLOOKUP($E48,'[1]z-PROJECT TABLE'!C:D,2,FALSE)</f>
        <v>Axios</v>
      </c>
      <c r="Q48" s="10" t="str">
        <f t="shared" si="7"/>
        <v>3708</v>
      </c>
      <c r="R48" s="10" t="str">
        <f t="shared" si="8"/>
        <v>603708</v>
      </c>
      <c r="S48" s="10" t="str">
        <f t="shared" si="9"/>
        <v>603708-AXIOS ATTACK CYBER</v>
      </c>
      <c r="T48">
        <f>VLOOKUP(E48,'[1]z-PROJECT TABLE'!C:G,5,FALSE)</f>
        <v>0</v>
      </c>
    </row>
    <row r="49" spans="1:20" x14ac:dyDescent="0.25">
      <c r="A49">
        <v>2016</v>
      </c>
      <c r="B49" t="s">
        <v>28</v>
      </c>
      <c r="C49" t="s">
        <v>29</v>
      </c>
      <c r="D49">
        <v>5</v>
      </c>
      <c r="E49" t="s">
        <v>68</v>
      </c>
      <c r="F49" t="s">
        <v>69</v>
      </c>
      <c r="G49" t="s">
        <v>65</v>
      </c>
      <c r="H49" t="s">
        <v>65</v>
      </c>
      <c r="I49" t="s">
        <v>5</v>
      </c>
      <c r="J49">
        <v>0</v>
      </c>
      <c r="K49">
        <v>6747.95</v>
      </c>
      <c r="L49">
        <v>0</v>
      </c>
      <c r="M49" s="10" t="str">
        <f t="shared" si="5"/>
        <v>600000-2</v>
      </c>
      <c r="N49" s="10" t="str">
        <f t="shared" si="6"/>
        <v>600000-2-55 Burden</v>
      </c>
      <c r="O49" s="11" t="str">
        <f>VLOOKUP(M49,[1]Accounts!B:E,4,FALSE)</f>
        <v>LGS Emp Labor</v>
      </c>
      <c r="P49" s="11" t="str">
        <f>VLOOKUP($E49,'[1]z-PROJECT TABLE'!C:D,2,FALSE)</f>
        <v>Axios</v>
      </c>
      <c r="Q49" s="10" t="str">
        <f t="shared" si="7"/>
        <v>3708</v>
      </c>
      <c r="R49" s="10" t="str">
        <f t="shared" si="8"/>
        <v>603708</v>
      </c>
      <c r="S49" s="10" t="str">
        <f t="shared" si="9"/>
        <v>603708-AXIOS ATTACK CYBER</v>
      </c>
      <c r="T49">
        <f>VLOOKUP(E49,'[1]z-PROJECT TABLE'!C:G,5,FALSE)</f>
        <v>0</v>
      </c>
    </row>
    <row r="50" spans="1:20" x14ac:dyDescent="0.25">
      <c r="A50">
        <v>2016</v>
      </c>
      <c r="B50" t="s">
        <v>28</v>
      </c>
      <c r="C50" t="s">
        <v>29</v>
      </c>
      <c r="D50">
        <v>6</v>
      </c>
      <c r="E50" t="s">
        <v>68</v>
      </c>
      <c r="F50" t="s">
        <v>69</v>
      </c>
      <c r="G50" t="s">
        <v>65</v>
      </c>
      <c r="H50" t="s">
        <v>65</v>
      </c>
      <c r="I50" t="s">
        <v>5</v>
      </c>
      <c r="J50">
        <v>0</v>
      </c>
      <c r="K50">
        <v>9658.2800000000007</v>
      </c>
      <c r="L50">
        <v>0</v>
      </c>
      <c r="M50" s="10" t="str">
        <f t="shared" si="5"/>
        <v>600000-2</v>
      </c>
      <c r="N50" s="10" t="str">
        <f t="shared" si="6"/>
        <v>600000-2-55 Burden</v>
      </c>
      <c r="O50" s="11" t="str">
        <f>VLOOKUP(M50,[1]Accounts!B:E,4,FALSE)</f>
        <v>LGS Emp Labor</v>
      </c>
      <c r="P50" s="11" t="str">
        <f>VLOOKUP($E50,'[1]z-PROJECT TABLE'!C:D,2,FALSE)</f>
        <v>Axios</v>
      </c>
      <c r="Q50" s="10" t="str">
        <f t="shared" si="7"/>
        <v>3708</v>
      </c>
      <c r="R50" s="10" t="str">
        <f t="shared" si="8"/>
        <v>603708</v>
      </c>
      <c r="S50" s="10" t="str">
        <f t="shared" si="9"/>
        <v>603708-AXIOS ATTACK CYBER</v>
      </c>
      <c r="T50">
        <f>VLOOKUP(E50,'[1]z-PROJECT TABLE'!C:G,5,FALSE)</f>
        <v>0</v>
      </c>
    </row>
    <row r="51" spans="1:20" x14ac:dyDescent="0.25">
      <c r="A51">
        <v>2016</v>
      </c>
      <c r="B51" t="s">
        <v>28</v>
      </c>
      <c r="C51" t="s">
        <v>29</v>
      </c>
      <c r="D51">
        <v>7</v>
      </c>
      <c r="E51" t="s">
        <v>68</v>
      </c>
      <c r="F51" t="s">
        <v>69</v>
      </c>
      <c r="G51" t="s">
        <v>65</v>
      </c>
      <c r="H51" t="s">
        <v>65</v>
      </c>
      <c r="I51" t="s">
        <v>5</v>
      </c>
      <c r="J51">
        <v>0</v>
      </c>
      <c r="K51">
        <v>6119.97</v>
      </c>
      <c r="L51">
        <v>0</v>
      </c>
      <c r="M51" s="10" t="str">
        <f t="shared" si="5"/>
        <v>600000-2</v>
      </c>
      <c r="N51" s="10" t="str">
        <f t="shared" si="6"/>
        <v>600000-2-55 Burden</v>
      </c>
      <c r="O51" s="11" t="str">
        <f>VLOOKUP(M51,[1]Accounts!B:E,4,FALSE)</f>
        <v>LGS Emp Labor</v>
      </c>
      <c r="P51" s="11" t="str">
        <f>VLOOKUP($E51,'[1]z-PROJECT TABLE'!C:D,2,FALSE)</f>
        <v>Axios</v>
      </c>
      <c r="Q51" s="10" t="str">
        <f t="shared" si="7"/>
        <v>3708</v>
      </c>
      <c r="R51" s="10" t="str">
        <f t="shared" si="8"/>
        <v>603708</v>
      </c>
      <c r="S51" s="10" t="str">
        <f t="shared" si="9"/>
        <v>603708-AXIOS ATTACK CYBER</v>
      </c>
      <c r="T51">
        <f>VLOOKUP(E51,'[1]z-PROJECT TABLE'!C:G,5,FALSE)</f>
        <v>0</v>
      </c>
    </row>
    <row r="52" spans="1:20" x14ac:dyDescent="0.25">
      <c r="A52">
        <v>2016</v>
      </c>
      <c r="B52" t="s">
        <v>30</v>
      </c>
      <c r="C52" t="s">
        <v>29</v>
      </c>
      <c r="D52">
        <v>2</v>
      </c>
      <c r="E52" t="s">
        <v>68</v>
      </c>
      <c r="F52" t="s">
        <v>69</v>
      </c>
      <c r="G52" t="s">
        <v>65</v>
      </c>
      <c r="H52" t="s">
        <v>65</v>
      </c>
      <c r="I52" t="s">
        <v>5</v>
      </c>
      <c r="J52">
        <v>0</v>
      </c>
      <c r="K52">
        <v>257.48</v>
      </c>
      <c r="L52">
        <v>0</v>
      </c>
      <c r="M52" s="10" t="str">
        <f t="shared" si="5"/>
        <v>600000-2</v>
      </c>
      <c r="N52" s="10" t="str">
        <f t="shared" si="6"/>
        <v>600000-2-56 Burden</v>
      </c>
      <c r="O52" s="11" t="str">
        <f>VLOOKUP(M52,[1]Accounts!B:E,4,FALSE)</f>
        <v>LGS Emp Labor</v>
      </c>
      <c r="P52" s="11" t="str">
        <f>VLOOKUP($E52,'[1]z-PROJECT TABLE'!C:D,2,FALSE)</f>
        <v>Axios</v>
      </c>
      <c r="Q52" s="10" t="str">
        <f t="shared" si="7"/>
        <v>3708</v>
      </c>
      <c r="R52" s="10" t="str">
        <f t="shared" si="8"/>
        <v>603708</v>
      </c>
      <c r="S52" s="10" t="str">
        <f t="shared" si="9"/>
        <v>603708-AXIOS ATTACK CYBER</v>
      </c>
      <c r="T52">
        <f>VLOOKUP(E52,'[1]z-PROJECT TABLE'!C:G,5,FALSE)</f>
        <v>0</v>
      </c>
    </row>
    <row r="53" spans="1:20" x14ac:dyDescent="0.25">
      <c r="A53">
        <v>2016</v>
      </c>
      <c r="B53" t="s">
        <v>30</v>
      </c>
      <c r="C53" t="s">
        <v>29</v>
      </c>
      <c r="D53">
        <v>3</v>
      </c>
      <c r="E53" t="s">
        <v>68</v>
      </c>
      <c r="F53" t="s">
        <v>69</v>
      </c>
      <c r="G53" t="s">
        <v>65</v>
      </c>
      <c r="H53" t="s">
        <v>65</v>
      </c>
      <c r="I53" t="s">
        <v>5</v>
      </c>
      <c r="J53">
        <v>0</v>
      </c>
      <c r="K53">
        <v>1203.0899999999999</v>
      </c>
      <c r="L53">
        <v>0</v>
      </c>
      <c r="M53" s="10" t="str">
        <f t="shared" si="5"/>
        <v>600000-2</v>
      </c>
      <c r="N53" s="10" t="str">
        <f t="shared" si="6"/>
        <v>600000-2-56 Burden</v>
      </c>
      <c r="O53" s="11" t="str">
        <f>VLOOKUP(M53,[1]Accounts!B:E,4,FALSE)</f>
        <v>LGS Emp Labor</v>
      </c>
      <c r="P53" s="11" t="str">
        <f>VLOOKUP($E53,'[1]z-PROJECT TABLE'!C:D,2,FALSE)</f>
        <v>Axios</v>
      </c>
      <c r="Q53" s="10" t="str">
        <f t="shared" si="7"/>
        <v>3708</v>
      </c>
      <c r="R53" s="10" t="str">
        <f t="shared" si="8"/>
        <v>603708</v>
      </c>
      <c r="S53" s="10" t="str">
        <f t="shared" si="9"/>
        <v>603708-AXIOS ATTACK CYBER</v>
      </c>
      <c r="T53">
        <f>VLOOKUP(E53,'[1]z-PROJECT TABLE'!C:G,5,FALSE)</f>
        <v>0</v>
      </c>
    </row>
    <row r="54" spans="1:20" x14ac:dyDescent="0.25">
      <c r="A54">
        <v>2016</v>
      </c>
      <c r="B54" t="s">
        <v>30</v>
      </c>
      <c r="C54" t="s">
        <v>29</v>
      </c>
      <c r="D54">
        <v>4</v>
      </c>
      <c r="E54" t="s">
        <v>68</v>
      </c>
      <c r="F54" t="s">
        <v>69</v>
      </c>
      <c r="G54" t="s">
        <v>65</v>
      </c>
      <c r="H54" t="s">
        <v>65</v>
      </c>
      <c r="I54" t="s">
        <v>5</v>
      </c>
      <c r="J54">
        <v>0</v>
      </c>
      <c r="K54">
        <v>1983.99</v>
      </c>
      <c r="L54">
        <v>0</v>
      </c>
      <c r="M54" s="10" t="str">
        <f t="shared" si="5"/>
        <v>600000-2</v>
      </c>
      <c r="N54" s="10" t="str">
        <f t="shared" si="6"/>
        <v>600000-2-56 Burden</v>
      </c>
      <c r="O54" s="11" t="str">
        <f>VLOOKUP(M54,[1]Accounts!B:E,4,FALSE)</f>
        <v>LGS Emp Labor</v>
      </c>
      <c r="P54" s="11" t="str">
        <f>VLOOKUP($E54,'[1]z-PROJECT TABLE'!C:D,2,FALSE)</f>
        <v>Axios</v>
      </c>
      <c r="Q54" s="10" t="str">
        <f t="shared" si="7"/>
        <v>3708</v>
      </c>
      <c r="R54" s="10" t="str">
        <f t="shared" si="8"/>
        <v>603708</v>
      </c>
      <c r="S54" s="10" t="str">
        <f t="shared" si="9"/>
        <v>603708-AXIOS ATTACK CYBER</v>
      </c>
      <c r="T54">
        <f>VLOOKUP(E54,'[1]z-PROJECT TABLE'!C:G,5,FALSE)</f>
        <v>0</v>
      </c>
    </row>
    <row r="55" spans="1:20" x14ac:dyDescent="0.25">
      <c r="A55">
        <v>2016</v>
      </c>
      <c r="B55" t="s">
        <v>30</v>
      </c>
      <c r="C55" t="s">
        <v>29</v>
      </c>
      <c r="D55">
        <v>5</v>
      </c>
      <c r="E55" t="s">
        <v>68</v>
      </c>
      <c r="F55" t="s">
        <v>69</v>
      </c>
      <c r="G55" t="s">
        <v>65</v>
      </c>
      <c r="H55" t="s">
        <v>65</v>
      </c>
      <c r="I55" t="s">
        <v>5</v>
      </c>
      <c r="J55">
        <v>0</v>
      </c>
      <c r="K55">
        <v>3252.58</v>
      </c>
      <c r="L55">
        <v>0</v>
      </c>
      <c r="M55" s="10" t="str">
        <f t="shared" si="5"/>
        <v>600000-2</v>
      </c>
      <c r="N55" s="10" t="str">
        <f t="shared" si="6"/>
        <v>600000-2-56 Burden</v>
      </c>
      <c r="O55" s="11" t="str">
        <f>VLOOKUP(M55,[1]Accounts!B:E,4,FALSE)</f>
        <v>LGS Emp Labor</v>
      </c>
      <c r="P55" s="11" t="str">
        <f>VLOOKUP($E55,'[1]z-PROJECT TABLE'!C:D,2,FALSE)</f>
        <v>Axios</v>
      </c>
      <c r="Q55" s="10" t="str">
        <f t="shared" si="7"/>
        <v>3708</v>
      </c>
      <c r="R55" s="10" t="str">
        <f t="shared" si="8"/>
        <v>603708</v>
      </c>
      <c r="S55" s="10" t="str">
        <f t="shared" si="9"/>
        <v>603708-AXIOS ATTACK CYBER</v>
      </c>
      <c r="T55">
        <f>VLOOKUP(E55,'[1]z-PROJECT TABLE'!C:G,5,FALSE)</f>
        <v>0</v>
      </c>
    </row>
    <row r="56" spans="1:20" x14ac:dyDescent="0.25">
      <c r="A56">
        <v>2016</v>
      </c>
      <c r="B56" t="s">
        <v>30</v>
      </c>
      <c r="C56" t="s">
        <v>29</v>
      </c>
      <c r="D56">
        <v>6</v>
      </c>
      <c r="E56" t="s">
        <v>68</v>
      </c>
      <c r="F56" t="s">
        <v>69</v>
      </c>
      <c r="G56" t="s">
        <v>65</v>
      </c>
      <c r="H56" t="s">
        <v>65</v>
      </c>
      <c r="I56" t="s">
        <v>5</v>
      </c>
      <c r="J56">
        <v>0</v>
      </c>
      <c r="K56">
        <v>4655.3900000000003</v>
      </c>
      <c r="L56">
        <v>0</v>
      </c>
      <c r="M56" s="10" t="str">
        <f t="shared" si="5"/>
        <v>600000-2</v>
      </c>
      <c r="N56" s="10" t="str">
        <f t="shared" si="6"/>
        <v>600000-2-56 Burden</v>
      </c>
      <c r="O56" s="11" t="str">
        <f>VLOOKUP(M56,[1]Accounts!B:E,4,FALSE)</f>
        <v>LGS Emp Labor</v>
      </c>
      <c r="P56" s="11" t="str">
        <f>VLOOKUP($E56,'[1]z-PROJECT TABLE'!C:D,2,FALSE)</f>
        <v>Axios</v>
      </c>
      <c r="Q56" s="10" t="str">
        <f t="shared" si="7"/>
        <v>3708</v>
      </c>
      <c r="R56" s="10" t="str">
        <f t="shared" si="8"/>
        <v>603708</v>
      </c>
      <c r="S56" s="10" t="str">
        <f t="shared" si="9"/>
        <v>603708-AXIOS ATTACK CYBER</v>
      </c>
      <c r="T56">
        <f>VLOOKUP(E56,'[1]z-PROJECT TABLE'!C:G,5,FALSE)</f>
        <v>0</v>
      </c>
    </row>
    <row r="57" spans="1:20" x14ac:dyDescent="0.25">
      <c r="A57">
        <v>2016</v>
      </c>
      <c r="B57" t="s">
        <v>30</v>
      </c>
      <c r="C57" t="s">
        <v>29</v>
      </c>
      <c r="D57">
        <v>7</v>
      </c>
      <c r="E57" t="s">
        <v>68</v>
      </c>
      <c r="F57" t="s">
        <v>69</v>
      </c>
      <c r="G57" t="s">
        <v>65</v>
      </c>
      <c r="H57" t="s">
        <v>65</v>
      </c>
      <c r="I57" t="s">
        <v>5</v>
      </c>
      <c r="J57">
        <v>0</v>
      </c>
      <c r="K57">
        <v>2949.89</v>
      </c>
      <c r="L57">
        <v>0</v>
      </c>
      <c r="M57" s="10" t="str">
        <f t="shared" si="5"/>
        <v>600000-2</v>
      </c>
      <c r="N57" s="10" t="str">
        <f t="shared" si="6"/>
        <v>600000-2-56 Burden</v>
      </c>
      <c r="O57" s="11" t="str">
        <f>VLOOKUP(M57,[1]Accounts!B:E,4,FALSE)</f>
        <v>LGS Emp Labor</v>
      </c>
      <c r="P57" s="11" t="str">
        <f>VLOOKUP($E57,'[1]z-PROJECT TABLE'!C:D,2,FALSE)</f>
        <v>Axios</v>
      </c>
      <c r="Q57" s="10" t="str">
        <f t="shared" si="7"/>
        <v>3708</v>
      </c>
      <c r="R57" s="10" t="str">
        <f t="shared" si="8"/>
        <v>603708</v>
      </c>
      <c r="S57" s="10" t="str">
        <f t="shared" si="9"/>
        <v>603708-AXIOS ATTACK CYBER</v>
      </c>
      <c r="T57">
        <f>VLOOKUP(E57,'[1]z-PROJECT TABLE'!C:G,5,FALSE)</f>
        <v>0</v>
      </c>
    </row>
    <row r="58" spans="1:20" x14ac:dyDescent="0.25">
      <c r="A58">
        <v>2016</v>
      </c>
      <c r="B58" t="s">
        <v>26</v>
      </c>
      <c r="C58" t="s">
        <v>27</v>
      </c>
      <c r="D58">
        <v>2</v>
      </c>
      <c r="E58" t="s">
        <v>68</v>
      </c>
      <c r="F58" t="s">
        <v>69</v>
      </c>
      <c r="G58" t="s">
        <v>65</v>
      </c>
      <c r="H58" t="s">
        <v>65</v>
      </c>
      <c r="I58" t="s">
        <v>5</v>
      </c>
      <c r="J58">
        <v>25</v>
      </c>
      <c r="K58">
        <v>1120.57</v>
      </c>
      <c r="L58">
        <v>0</v>
      </c>
      <c r="M58" s="10" t="str">
        <f t="shared" si="5"/>
        <v>600000-2</v>
      </c>
      <c r="N58" s="10" t="str">
        <f t="shared" si="6"/>
        <v>600000-2 Wages &amp; Salaries - Mgmt</v>
      </c>
      <c r="O58" s="11" t="str">
        <f>VLOOKUP(M58,[1]Accounts!B:E,4,FALSE)</f>
        <v>LGS Emp Labor</v>
      </c>
      <c r="P58" s="11" t="str">
        <f>VLOOKUP($E58,'[1]z-PROJECT TABLE'!C:D,2,FALSE)</f>
        <v>Axios</v>
      </c>
      <c r="Q58" s="10" t="str">
        <f t="shared" si="7"/>
        <v>3708</v>
      </c>
      <c r="R58" s="10" t="str">
        <f t="shared" si="8"/>
        <v>603708</v>
      </c>
      <c r="S58" s="10" t="str">
        <f t="shared" si="9"/>
        <v>603708-AXIOS ATTACK CYBER</v>
      </c>
      <c r="T58">
        <f>VLOOKUP(E58,'[1]z-PROJECT TABLE'!C:G,5,FALSE)</f>
        <v>0</v>
      </c>
    </row>
    <row r="59" spans="1:20" x14ac:dyDescent="0.25">
      <c r="A59">
        <v>2016</v>
      </c>
      <c r="B59" t="s">
        <v>26</v>
      </c>
      <c r="C59" t="s">
        <v>27</v>
      </c>
      <c r="D59">
        <v>3</v>
      </c>
      <c r="E59" t="s">
        <v>68</v>
      </c>
      <c r="F59" t="s">
        <v>69</v>
      </c>
      <c r="G59" t="s">
        <v>65</v>
      </c>
      <c r="H59" t="s">
        <v>65</v>
      </c>
      <c r="I59" t="s">
        <v>5</v>
      </c>
      <c r="J59">
        <v>116.75</v>
      </c>
      <c r="K59">
        <v>5235.97</v>
      </c>
      <c r="L59">
        <v>0</v>
      </c>
      <c r="M59" s="10" t="str">
        <f t="shared" si="5"/>
        <v>600000-2</v>
      </c>
      <c r="N59" s="10" t="str">
        <f t="shared" si="6"/>
        <v>600000-2 Wages &amp; Salaries - Mgmt</v>
      </c>
      <c r="O59" s="11" t="str">
        <f>VLOOKUP(M59,[1]Accounts!B:E,4,FALSE)</f>
        <v>LGS Emp Labor</v>
      </c>
      <c r="P59" s="11" t="str">
        <f>VLOOKUP($E59,'[1]z-PROJECT TABLE'!C:D,2,FALSE)</f>
        <v>Axios</v>
      </c>
      <c r="Q59" s="10" t="str">
        <f t="shared" si="7"/>
        <v>3708</v>
      </c>
      <c r="R59" s="10" t="str">
        <f t="shared" si="8"/>
        <v>603708</v>
      </c>
      <c r="S59" s="10" t="str">
        <f t="shared" si="9"/>
        <v>603708-AXIOS ATTACK CYBER</v>
      </c>
      <c r="T59">
        <f>VLOOKUP(E59,'[1]z-PROJECT TABLE'!C:G,5,FALSE)</f>
        <v>0</v>
      </c>
    </row>
    <row r="60" spans="1:20" x14ac:dyDescent="0.25">
      <c r="A60">
        <v>2016</v>
      </c>
      <c r="B60" t="s">
        <v>26</v>
      </c>
      <c r="C60" t="s">
        <v>27</v>
      </c>
      <c r="D60">
        <v>4</v>
      </c>
      <c r="E60" t="s">
        <v>68</v>
      </c>
      <c r="F60" t="s">
        <v>69</v>
      </c>
      <c r="G60" t="s">
        <v>65</v>
      </c>
      <c r="H60" t="s">
        <v>65</v>
      </c>
      <c r="I60" t="s">
        <v>5</v>
      </c>
      <c r="J60">
        <v>183.25</v>
      </c>
      <c r="K60">
        <v>8634.49</v>
      </c>
      <c r="L60">
        <v>0</v>
      </c>
      <c r="M60" s="10" t="str">
        <f t="shared" si="5"/>
        <v>600000-2</v>
      </c>
      <c r="N60" s="10" t="str">
        <f t="shared" si="6"/>
        <v>600000-2 Wages &amp; Salaries - Mgmt</v>
      </c>
      <c r="O60" s="11" t="str">
        <f>VLOOKUP(M60,[1]Accounts!B:E,4,FALSE)</f>
        <v>LGS Emp Labor</v>
      </c>
      <c r="P60" s="11" t="str">
        <f>VLOOKUP($E60,'[1]z-PROJECT TABLE'!C:D,2,FALSE)</f>
        <v>Axios</v>
      </c>
      <c r="Q60" s="10" t="str">
        <f t="shared" si="7"/>
        <v>3708</v>
      </c>
      <c r="R60" s="10" t="str">
        <f t="shared" si="8"/>
        <v>603708</v>
      </c>
      <c r="S60" s="10" t="str">
        <f t="shared" si="9"/>
        <v>603708-AXIOS ATTACK CYBER</v>
      </c>
      <c r="T60">
        <f>VLOOKUP(E60,'[1]z-PROJECT TABLE'!C:G,5,FALSE)</f>
        <v>0</v>
      </c>
    </row>
    <row r="61" spans="1:20" x14ac:dyDescent="0.25">
      <c r="A61">
        <v>2016</v>
      </c>
      <c r="B61" t="s">
        <v>26</v>
      </c>
      <c r="C61" t="s">
        <v>27</v>
      </c>
      <c r="D61">
        <v>5</v>
      </c>
      <c r="E61" t="s">
        <v>68</v>
      </c>
      <c r="F61" t="s">
        <v>69</v>
      </c>
      <c r="G61" t="s">
        <v>65</v>
      </c>
      <c r="H61" t="s">
        <v>65</v>
      </c>
      <c r="I61" t="s">
        <v>5</v>
      </c>
      <c r="J61">
        <v>250.75</v>
      </c>
      <c r="K61">
        <v>14155.54</v>
      </c>
      <c r="L61">
        <v>0</v>
      </c>
      <c r="M61" s="10" t="str">
        <f t="shared" si="5"/>
        <v>600000-2</v>
      </c>
      <c r="N61" s="10" t="str">
        <f t="shared" si="6"/>
        <v>600000-2 Wages &amp; Salaries - Mgmt</v>
      </c>
      <c r="O61" s="11" t="str">
        <f>VLOOKUP(M61,[1]Accounts!B:E,4,FALSE)</f>
        <v>LGS Emp Labor</v>
      </c>
      <c r="P61" s="11" t="str">
        <f>VLOOKUP($E61,'[1]z-PROJECT TABLE'!C:D,2,FALSE)</f>
        <v>Axios</v>
      </c>
      <c r="Q61" s="10" t="str">
        <f t="shared" si="7"/>
        <v>3708</v>
      </c>
      <c r="R61" s="10" t="str">
        <f t="shared" si="8"/>
        <v>603708</v>
      </c>
      <c r="S61" s="10" t="str">
        <f t="shared" si="9"/>
        <v>603708-AXIOS ATTACK CYBER</v>
      </c>
      <c r="T61">
        <f>VLOOKUP(E61,'[1]z-PROJECT TABLE'!C:G,5,FALSE)</f>
        <v>0</v>
      </c>
    </row>
    <row r="62" spans="1:20" x14ac:dyDescent="0.25">
      <c r="A62">
        <v>2016</v>
      </c>
      <c r="B62" t="s">
        <v>26</v>
      </c>
      <c r="C62" t="s">
        <v>27</v>
      </c>
      <c r="D62">
        <v>6</v>
      </c>
      <c r="E62" t="s">
        <v>68</v>
      </c>
      <c r="F62" t="s">
        <v>69</v>
      </c>
      <c r="G62" t="s">
        <v>65</v>
      </c>
      <c r="H62" t="s">
        <v>65</v>
      </c>
      <c r="I62" t="s">
        <v>5</v>
      </c>
      <c r="J62">
        <v>330.25</v>
      </c>
      <c r="K62">
        <v>20260.7</v>
      </c>
      <c r="L62">
        <v>0</v>
      </c>
      <c r="M62" s="10" t="str">
        <f t="shared" si="5"/>
        <v>600000-2</v>
      </c>
      <c r="N62" s="10" t="str">
        <f t="shared" si="6"/>
        <v>600000-2 Wages &amp; Salaries - Mgmt</v>
      </c>
      <c r="O62" s="11" t="str">
        <f>VLOOKUP(M62,[1]Accounts!B:E,4,FALSE)</f>
        <v>LGS Emp Labor</v>
      </c>
      <c r="P62" s="11" t="str">
        <f>VLOOKUP($E62,'[1]z-PROJECT TABLE'!C:D,2,FALSE)</f>
        <v>Axios</v>
      </c>
      <c r="Q62" s="10" t="str">
        <f t="shared" si="7"/>
        <v>3708</v>
      </c>
      <c r="R62" s="10" t="str">
        <f t="shared" si="8"/>
        <v>603708</v>
      </c>
      <c r="S62" s="10" t="str">
        <f t="shared" si="9"/>
        <v>603708-AXIOS ATTACK CYBER</v>
      </c>
      <c r="T62">
        <f>VLOOKUP(E62,'[1]z-PROJECT TABLE'!C:G,5,FALSE)</f>
        <v>0</v>
      </c>
    </row>
    <row r="63" spans="1:20" x14ac:dyDescent="0.25">
      <c r="A63">
        <v>2016</v>
      </c>
      <c r="B63" t="s">
        <v>26</v>
      </c>
      <c r="C63" t="s">
        <v>27</v>
      </c>
      <c r="D63">
        <v>7</v>
      </c>
      <c r="E63" t="s">
        <v>68</v>
      </c>
      <c r="F63" t="s">
        <v>69</v>
      </c>
      <c r="G63" t="s">
        <v>65</v>
      </c>
      <c r="H63" t="s">
        <v>65</v>
      </c>
      <c r="I63" t="s">
        <v>5</v>
      </c>
      <c r="J63">
        <v>219.25</v>
      </c>
      <c r="K63">
        <v>12838.2</v>
      </c>
      <c r="L63">
        <v>0</v>
      </c>
      <c r="M63" s="10" t="str">
        <f t="shared" si="5"/>
        <v>600000-2</v>
      </c>
      <c r="N63" s="10" t="str">
        <f t="shared" si="6"/>
        <v>600000-2 Wages &amp; Salaries - Mgmt</v>
      </c>
      <c r="O63" s="11" t="str">
        <f>VLOOKUP(M63,[1]Accounts!B:E,4,FALSE)</f>
        <v>LGS Emp Labor</v>
      </c>
      <c r="P63" s="11" t="str">
        <f>VLOOKUP($E63,'[1]z-PROJECT TABLE'!C:D,2,FALSE)</f>
        <v>Axios</v>
      </c>
      <c r="Q63" s="10" t="str">
        <f t="shared" si="7"/>
        <v>3708</v>
      </c>
      <c r="R63" s="10" t="str">
        <f t="shared" si="8"/>
        <v>603708</v>
      </c>
      <c r="S63" s="10" t="str">
        <f t="shared" si="9"/>
        <v>603708-AXIOS ATTACK CYBER</v>
      </c>
      <c r="T63">
        <f>VLOOKUP(E63,'[1]z-PROJECT TABLE'!C:G,5,FALSE)</f>
        <v>0</v>
      </c>
    </row>
    <row r="64" spans="1:20" x14ac:dyDescent="0.25">
      <c r="A64">
        <v>2016</v>
      </c>
      <c r="B64" t="s">
        <v>28</v>
      </c>
      <c r="C64" t="s">
        <v>29</v>
      </c>
      <c r="D64">
        <v>2</v>
      </c>
      <c r="E64" t="s">
        <v>70</v>
      </c>
      <c r="F64" t="s">
        <v>71</v>
      </c>
      <c r="G64" t="s">
        <v>65</v>
      </c>
      <c r="H64" t="s">
        <v>65</v>
      </c>
      <c r="I64" t="s">
        <v>5</v>
      </c>
      <c r="J64">
        <v>0</v>
      </c>
      <c r="K64">
        <v>1932.49</v>
      </c>
      <c r="L64">
        <v>0</v>
      </c>
      <c r="M64" s="10" t="str">
        <f t="shared" si="5"/>
        <v>600000-2</v>
      </c>
      <c r="N64" s="10" t="str">
        <f t="shared" si="6"/>
        <v>600000-2-55 Burden</v>
      </c>
      <c r="O64" s="11" t="str">
        <f>VLOOKUP(M64,[1]Accounts!B:E,4,FALSE)</f>
        <v>LGS Emp Labor</v>
      </c>
      <c r="P64" s="11" t="str">
        <f>VLOOKUP($E64,'[1]z-PROJECT TABLE'!C:D,2,FALSE)</f>
        <v>Axios</v>
      </c>
      <c r="Q64" s="10" t="str">
        <f t="shared" si="7"/>
        <v>3709</v>
      </c>
      <c r="R64" s="10" t="str">
        <f t="shared" si="8"/>
        <v>603709</v>
      </c>
      <c r="S64" s="10" t="str">
        <f t="shared" si="9"/>
        <v>603709-AXIOS ATTACK MISSION</v>
      </c>
      <c r="T64">
        <f>VLOOKUP(E64,'[1]z-PROJECT TABLE'!C:G,5,FALSE)</f>
        <v>0</v>
      </c>
    </row>
    <row r="65" spans="1:20" x14ac:dyDescent="0.25">
      <c r="A65">
        <v>2016</v>
      </c>
      <c r="B65" t="s">
        <v>28</v>
      </c>
      <c r="C65" t="s">
        <v>29</v>
      </c>
      <c r="D65">
        <v>3</v>
      </c>
      <c r="E65" t="s">
        <v>70</v>
      </c>
      <c r="F65" t="s">
        <v>71</v>
      </c>
      <c r="G65" t="s">
        <v>65</v>
      </c>
      <c r="H65" t="s">
        <v>65</v>
      </c>
      <c r="I65" t="s">
        <v>5</v>
      </c>
      <c r="J65">
        <v>0</v>
      </c>
      <c r="K65">
        <v>2797.74</v>
      </c>
      <c r="L65">
        <v>0</v>
      </c>
      <c r="M65" s="10" t="str">
        <f t="shared" si="5"/>
        <v>600000-2</v>
      </c>
      <c r="N65" s="10" t="str">
        <f t="shared" si="6"/>
        <v>600000-2-55 Burden</v>
      </c>
      <c r="O65" s="11" t="str">
        <f>VLOOKUP(M65,[1]Accounts!B:E,4,FALSE)</f>
        <v>LGS Emp Labor</v>
      </c>
      <c r="P65" s="11" t="str">
        <f>VLOOKUP($E65,'[1]z-PROJECT TABLE'!C:D,2,FALSE)</f>
        <v>Axios</v>
      </c>
      <c r="Q65" s="10" t="str">
        <f t="shared" si="7"/>
        <v>3709</v>
      </c>
      <c r="R65" s="10" t="str">
        <f t="shared" si="8"/>
        <v>603709</v>
      </c>
      <c r="S65" s="10" t="str">
        <f t="shared" si="9"/>
        <v>603709-AXIOS ATTACK MISSION</v>
      </c>
      <c r="T65">
        <f>VLOOKUP(E65,'[1]z-PROJECT TABLE'!C:G,5,FALSE)</f>
        <v>0</v>
      </c>
    </row>
    <row r="66" spans="1:20" x14ac:dyDescent="0.25">
      <c r="A66">
        <v>2016</v>
      </c>
      <c r="B66" t="s">
        <v>28</v>
      </c>
      <c r="C66" t="s">
        <v>29</v>
      </c>
      <c r="D66">
        <v>4</v>
      </c>
      <c r="E66" t="s">
        <v>70</v>
      </c>
      <c r="F66" t="s">
        <v>71</v>
      </c>
      <c r="G66" t="s">
        <v>65</v>
      </c>
      <c r="H66" t="s">
        <v>65</v>
      </c>
      <c r="I66" t="s">
        <v>5</v>
      </c>
      <c r="J66">
        <v>0</v>
      </c>
      <c r="K66">
        <v>4281.43</v>
      </c>
      <c r="L66">
        <v>0</v>
      </c>
      <c r="M66" s="10" t="str">
        <f t="shared" si="5"/>
        <v>600000-2</v>
      </c>
      <c r="N66" s="10" t="str">
        <f t="shared" si="6"/>
        <v>600000-2-55 Burden</v>
      </c>
      <c r="O66" s="11" t="str">
        <f>VLOOKUP(M66,[1]Accounts!B:E,4,FALSE)</f>
        <v>LGS Emp Labor</v>
      </c>
      <c r="P66" s="11" t="str">
        <f>VLOOKUP($E66,'[1]z-PROJECT TABLE'!C:D,2,FALSE)</f>
        <v>Axios</v>
      </c>
      <c r="Q66" s="10" t="str">
        <f t="shared" si="7"/>
        <v>3709</v>
      </c>
      <c r="R66" s="10" t="str">
        <f t="shared" si="8"/>
        <v>603709</v>
      </c>
      <c r="S66" s="10" t="str">
        <f t="shared" si="9"/>
        <v>603709-AXIOS ATTACK MISSION</v>
      </c>
      <c r="T66">
        <f>VLOOKUP(E66,'[1]z-PROJECT TABLE'!C:G,5,FALSE)</f>
        <v>0</v>
      </c>
    </row>
    <row r="67" spans="1:20" x14ac:dyDescent="0.25">
      <c r="A67">
        <v>2016</v>
      </c>
      <c r="B67" t="s">
        <v>28</v>
      </c>
      <c r="C67" t="s">
        <v>29</v>
      </c>
      <c r="D67">
        <v>5</v>
      </c>
      <c r="E67" t="s">
        <v>70</v>
      </c>
      <c r="F67" t="s">
        <v>71</v>
      </c>
      <c r="G67" t="s">
        <v>65</v>
      </c>
      <c r="H67" t="s">
        <v>65</v>
      </c>
      <c r="I67" t="s">
        <v>5</v>
      </c>
      <c r="J67">
        <v>0</v>
      </c>
      <c r="K67">
        <v>2738.3</v>
      </c>
      <c r="L67">
        <v>0</v>
      </c>
      <c r="M67" s="10" t="str">
        <f t="shared" si="5"/>
        <v>600000-2</v>
      </c>
      <c r="N67" s="10" t="str">
        <f t="shared" si="6"/>
        <v>600000-2-55 Burden</v>
      </c>
      <c r="O67" s="11" t="str">
        <f>VLOOKUP(M67,[1]Accounts!B:E,4,FALSE)</f>
        <v>LGS Emp Labor</v>
      </c>
      <c r="P67" s="11" t="str">
        <f>VLOOKUP($E67,'[1]z-PROJECT TABLE'!C:D,2,FALSE)</f>
        <v>Axios</v>
      </c>
      <c r="Q67" s="10" t="str">
        <f t="shared" si="7"/>
        <v>3709</v>
      </c>
      <c r="R67" s="10" t="str">
        <f t="shared" si="8"/>
        <v>603709</v>
      </c>
      <c r="S67" s="10" t="str">
        <f t="shared" si="9"/>
        <v>603709-AXIOS ATTACK MISSION</v>
      </c>
      <c r="T67">
        <f>VLOOKUP(E67,'[1]z-PROJECT TABLE'!C:G,5,FALSE)</f>
        <v>0</v>
      </c>
    </row>
    <row r="68" spans="1:20" x14ac:dyDescent="0.25">
      <c r="A68">
        <v>2016</v>
      </c>
      <c r="B68" t="s">
        <v>28</v>
      </c>
      <c r="C68" t="s">
        <v>29</v>
      </c>
      <c r="D68">
        <v>6</v>
      </c>
      <c r="E68" t="s">
        <v>70</v>
      </c>
      <c r="F68" t="s">
        <v>71</v>
      </c>
      <c r="G68" t="s">
        <v>65</v>
      </c>
      <c r="H68" t="s">
        <v>65</v>
      </c>
      <c r="I68" t="s">
        <v>5</v>
      </c>
      <c r="J68">
        <v>0</v>
      </c>
      <c r="K68">
        <v>2177.7800000000002</v>
      </c>
      <c r="L68">
        <v>0</v>
      </c>
      <c r="M68" s="10" t="str">
        <f t="shared" si="5"/>
        <v>600000-2</v>
      </c>
      <c r="N68" s="10" t="str">
        <f t="shared" si="6"/>
        <v>600000-2-55 Burden</v>
      </c>
      <c r="O68" s="11" t="str">
        <f>VLOOKUP(M68,[1]Accounts!B:E,4,FALSE)</f>
        <v>LGS Emp Labor</v>
      </c>
      <c r="P68" s="11" t="str">
        <f>VLOOKUP($E68,'[1]z-PROJECT TABLE'!C:D,2,FALSE)</f>
        <v>Axios</v>
      </c>
      <c r="Q68" s="10" t="str">
        <f t="shared" si="7"/>
        <v>3709</v>
      </c>
      <c r="R68" s="10" t="str">
        <f t="shared" si="8"/>
        <v>603709</v>
      </c>
      <c r="S68" s="10" t="str">
        <f t="shared" si="9"/>
        <v>603709-AXIOS ATTACK MISSION</v>
      </c>
      <c r="T68">
        <f>VLOOKUP(E68,'[1]z-PROJECT TABLE'!C:G,5,FALSE)</f>
        <v>0</v>
      </c>
    </row>
    <row r="69" spans="1:20" x14ac:dyDescent="0.25">
      <c r="A69">
        <v>2016</v>
      </c>
      <c r="B69" t="s">
        <v>28</v>
      </c>
      <c r="C69" t="s">
        <v>29</v>
      </c>
      <c r="D69">
        <v>7</v>
      </c>
      <c r="E69" t="s">
        <v>70</v>
      </c>
      <c r="F69" t="s">
        <v>71</v>
      </c>
      <c r="G69" t="s">
        <v>65</v>
      </c>
      <c r="H69" t="s">
        <v>65</v>
      </c>
      <c r="I69" t="s">
        <v>5</v>
      </c>
      <c r="J69">
        <v>0</v>
      </c>
      <c r="K69">
        <v>2990.51</v>
      </c>
      <c r="L69">
        <v>0</v>
      </c>
      <c r="M69" s="10" t="str">
        <f t="shared" si="5"/>
        <v>600000-2</v>
      </c>
      <c r="N69" s="10" t="str">
        <f t="shared" si="6"/>
        <v>600000-2-55 Burden</v>
      </c>
      <c r="O69" s="11" t="str">
        <f>VLOOKUP(M69,[1]Accounts!B:E,4,FALSE)</f>
        <v>LGS Emp Labor</v>
      </c>
      <c r="P69" s="11" t="str">
        <f>VLOOKUP($E69,'[1]z-PROJECT TABLE'!C:D,2,FALSE)</f>
        <v>Axios</v>
      </c>
      <c r="Q69" s="10" t="str">
        <f t="shared" si="7"/>
        <v>3709</v>
      </c>
      <c r="R69" s="10" t="str">
        <f t="shared" si="8"/>
        <v>603709</v>
      </c>
      <c r="S69" s="10" t="str">
        <f t="shared" si="9"/>
        <v>603709-AXIOS ATTACK MISSION</v>
      </c>
      <c r="T69">
        <f>VLOOKUP(E69,'[1]z-PROJECT TABLE'!C:G,5,FALSE)</f>
        <v>0</v>
      </c>
    </row>
    <row r="70" spans="1:20" x14ac:dyDescent="0.25">
      <c r="A70">
        <v>2016</v>
      </c>
      <c r="B70" t="s">
        <v>30</v>
      </c>
      <c r="C70" t="s">
        <v>29</v>
      </c>
      <c r="D70">
        <v>2</v>
      </c>
      <c r="E70" t="s">
        <v>70</v>
      </c>
      <c r="F70" t="s">
        <v>71</v>
      </c>
      <c r="G70" t="s">
        <v>65</v>
      </c>
      <c r="H70" t="s">
        <v>65</v>
      </c>
      <c r="I70" t="s">
        <v>5</v>
      </c>
      <c r="J70">
        <v>0</v>
      </c>
      <c r="K70">
        <v>931.48</v>
      </c>
      <c r="L70">
        <v>0</v>
      </c>
      <c r="M70" s="10" t="str">
        <f t="shared" si="5"/>
        <v>600000-2</v>
      </c>
      <c r="N70" s="10" t="str">
        <f t="shared" si="6"/>
        <v>600000-2-56 Burden</v>
      </c>
      <c r="O70" s="11" t="str">
        <f>VLOOKUP(M70,[1]Accounts!B:E,4,FALSE)</f>
        <v>LGS Emp Labor</v>
      </c>
      <c r="P70" s="11" t="str">
        <f>VLOOKUP($E70,'[1]z-PROJECT TABLE'!C:D,2,FALSE)</f>
        <v>Axios</v>
      </c>
      <c r="Q70" s="10" t="str">
        <f t="shared" si="7"/>
        <v>3709</v>
      </c>
      <c r="R70" s="10" t="str">
        <f t="shared" si="8"/>
        <v>603709</v>
      </c>
      <c r="S70" s="10" t="str">
        <f t="shared" si="9"/>
        <v>603709-AXIOS ATTACK MISSION</v>
      </c>
      <c r="T70">
        <f>VLOOKUP(E70,'[1]z-PROJECT TABLE'!C:G,5,FALSE)</f>
        <v>0</v>
      </c>
    </row>
    <row r="71" spans="1:20" x14ac:dyDescent="0.25">
      <c r="A71">
        <v>2016</v>
      </c>
      <c r="B71" t="s">
        <v>30</v>
      </c>
      <c r="C71" t="s">
        <v>29</v>
      </c>
      <c r="D71">
        <v>3</v>
      </c>
      <c r="E71" t="s">
        <v>70</v>
      </c>
      <c r="F71" t="s">
        <v>71</v>
      </c>
      <c r="G71" t="s">
        <v>65</v>
      </c>
      <c r="H71" t="s">
        <v>65</v>
      </c>
      <c r="I71" t="s">
        <v>5</v>
      </c>
      <c r="J71">
        <v>0</v>
      </c>
      <c r="K71">
        <v>1348.54</v>
      </c>
      <c r="L71">
        <v>0</v>
      </c>
      <c r="M71" s="10" t="str">
        <f t="shared" si="5"/>
        <v>600000-2</v>
      </c>
      <c r="N71" s="10" t="str">
        <f t="shared" si="6"/>
        <v>600000-2-56 Burden</v>
      </c>
      <c r="O71" s="11" t="str">
        <f>VLOOKUP(M71,[1]Accounts!B:E,4,FALSE)</f>
        <v>LGS Emp Labor</v>
      </c>
      <c r="P71" s="11" t="str">
        <f>VLOOKUP($E71,'[1]z-PROJECT TABLE'!C:D,2,FALSE)</f>
        <v>Axios</v>
      </c>
      <c r="Q71" s="10" t="str">
        <f t="shared" si="7"/>
        <v>3709</v>
      </c>
      <c r="R71" s="10" t="str">
        <f t="shared" si="8"/>
        <v>603709</v>
      </c>
      <c r="S71" s="10" t="str">
        <f t="shared" si="9"/>
        <v>603709-AXIOS ATTACK MISSION</v>
      </c>
      <c r="T71">
        <f>VLOOKUP(E71,'[1]z-PROJECT TABLE'!C:G,5,FALSE)</f>
        <v>0</v>
      </c>
    </row>
    <row r="72" spans="1:20" x14ac:dyDescent="0.25">
      <c r="A72">
        <v>2016</v>
      </c>
      <c r="B72" t="s">
        <v>30</v>
      </c>
      <c r="C72" t="s">
        <v>29</v>
      </c>
      <c r="D72">
        <v>4</v>
      </c>
      <c r="E72" t="s">
        <v>70</v>
      </c>
      <c r="F72" t="s">
        <v>71</v>
      </c>
      <c r="G72" t="s">
        <v>65</v>
      </c>
      <c r="H72" t="s">
        <v>65</v>
      </c>
      <c r="I72" t="s">
        <v>5</v>
      </c>
      <c r="J72">
        <v>0</v>
      </c>
      <c r="K72">
        <v>2063.69</v>
      </c>
      <c r="L72">
        <v>0</v>
      </c>
      <c r="M72" s="10" t="str">
        <f t="shared" si="5"/>
        <v>600000-2</v>
      </c>
      <c r="N72" s="10" t="str">
        <f t="shared" si="6"/>
        <v>600000-2-56 Burden</v>
      </c>
      <c r="O72" s="11" t="str">
        <f>VLOOKUP(M72,[1]Accounts!B:E,4,FALSE)</f>
        <v>LGS Emp Labor</v>
      </c>
      <c r="P72" s="11" t="str">
        <f>VLOOKUP($E72,'[1]z-PROJECT TABLE'!C:D,2,FALSE)</f>
        <v>Axios</v>
      </c>
      <c r="Q72" s="10" t="str">
        <f t="shared" si="7"/>
        <v>3709</v>
      </c>
      <c r="R72" s="10" t="str">
        <f t="shared" si="8"/>
        <v>603709</v>
      </c>
      <c r="S72" s="10" t="str">
        <f t="shared" si="9"/>
        <v>603709-AXIOS ATTACK MISSION</v>
      </c>
      <c r="T72">
        <f>VLOOKUP(E72,'[1]z-PROJECT TABLE'!C:G,5,FALSE)</f>
        <v>0</v>
      </c>
    </row>
    <row r="73" spans="1:20" x14ac:dyDescent="0.25">
      <c r="A73">
        <v>2016</v>
      </c>
      <c r="B73" t="s">
        <v>30</v>
      </c>
      <c r="C73" t="s">
        <v>29</v>
      </c>
      <c r="D73">
        <v>5</v>
      </c>
      <c r="E73" t="s">
        <v>70</v>
      </c>
      <c r="F73" t="s">
        <v>71</v>
      </c>
      <c r="G73" t="s">
        <v>65</v>
      </c>
      <c r="H73" t="s">
        <v>65</v>
      </c>
      <c r="I73" t="s">
        <v>5</v>
      </c>
      <c r="J73">
        <v>0</v>
      </c>
      <c r="K73">
        <v>1319.9</v>
      </c>
      <c r="L73">
        <v>0</v>
      </c>
      <c r="M73" s="10" t="str">
        <f t="shared" si="5"/>
        <v>600000-2</v>
      </c>
      <c r="N73" s="10" t="str">
        <f t="shared" si="6"/>
        <v>600000-2-56 Burden</v>
      </c>
      <c r="O73" s="11" t="str">
        <f>VLOOKUP(M73,[1]Accounts!B:E,4,FALSE)</f>
        <v>LGS Emp Labor</v>
      </c>
      <c r="P73" s="11" t="str">
        <f>VLOOKUP($E73,'[1]z-PROJECT TABLE'!C:D,2,FALSE)</f>
        <v>Axios</v>
      </c>
      <c r="Q73" s="10" t="str">
        <f t="shared" si="7"/>
        <v>3709</v>
      </c>
      <c r="R73" s="10" t="str">
        <f t="shared" si="8"/>
        <v>603709</v>
      </c>
      <c r="S73" s="10" t="str">
        <f t="shared" si="9"/>
        <v>603709-AXIOS ATTACK MISSION</v>
      </c>
      <c r="T73">
        <f>VLOOKUP(E73,'[1]z-PROJECT TABLE'!C:G,5,FALSE)</f>
        <v>0</v>
      </c>
    </row>
    <row r="74" spans="1:20" x14ac:dyDescent="0.25">
      <c r="A74">
        <v>2016</v>
      </c>
      <c r="B74" t="s">
        <v>30</v>
      </c>
      <c r="C74" t="s">
        <v>29</v>
      </c>
      <c r="D74">
        <v>6</v>
      </c>
      <c r="E74" t="s">
        <v>70</v>
      </c>
      <c r="F74" t="s">
        <v>71</v>
      </c>
      <c r="G74" t="s">
        <v>65</v>
      </c>
      <c r="H74" t="s">
        <v>65</v>
      </c>
      <c r="I74" t="s">
        <v>5</v>
      </c>
      <c r="J74">
        <v>0</v>
      </c>
      <c r="K74">
        <v>1049.71</v>
      </c>
      <c r="L74">
        <v>0</v>
      </c>
      <c r="M74" s="10" t="str">
        <f t="shared" si="5"/>
        <v>600000-2</v>
      </c>
      <c r="N74" s="10" t="str">
        <f t="shared" si="6"/>
        <v>600000-2-56 Burden</v>
      </c>
      <c r="O74" s="11" t="str">
        <f>VLOOKUP(M74,[1]Accounts!B:E,4,FALSE)</f>
        <v>LGS Emp Labor</v>
      </c>
      <c r="P74" s="11" t="str">
        <f>VLOOKUP($E74,'[1]z-PROJECT TABLE'!C:D,2,FALSE)</f>
        <v>Axios</v>
      </c>
      <c r="Q74" s="10" t="str">
        <f t="shared" si="7"/>
        <v>3709</v>
      </c>
      <c r="R74" s="10" t="str">
        <f t="shared" si="8"/>
        <v>603709</v>
      </c>
      <c r="S74" s="10" t="str">
        <f t="shared" si="9"/>
        <v>603709-AXIOS ATTACK MISSION</v>
      </c>
      <c r="T74">
        <f>VLOOKUP(E74,'[1]z-PROJECT TABLE'!C:G,5,FALSE)</f>
        <v>0</v>
      </c>
    </row>
    <row r="75" spans="1:20" x14ac:dyDescent="0.25">
      <c r="A75">
        <v>2016</v>
      </c>
      <c r="B75" t="s">
        <v>30</v>
      </c>
      <c r="C75" t="s">
        <v>29</v>
      </c>
      <c r="D75">
        <v>7</v>
      </c>
      <c r="E75" t="s">
        <v>70</v>
      </c>
      <c r="F75" t="s">
        <v>71</v>
      </c>
      <c r="G75" t="s">
        <v>65</v>
      </c>
      <c r="H75" t="s">
        <v>65</v>
      </c>
      <c r="I75" t="s">
        <v>5</v>
      </c>
      <c r="J75">
        <v>0</v>
      </c>
      <c r="K75">
        <v>1441.46</v>
      </c>
      <c r="L75">
        <v>0</v>
      </c>
      <c r="M75" s="10" t="str">
        <f t="shared" si="5"/>
        <v>600000-2</v>
      </c>
      <c r="N75" s="10" t="str">
        <f t="shared" si="6"/>
        <v>600000-2-56 Burden</v>
      </c>
      <c r="O75" s="11" t="str">
        <f>VLOOKUP(M75,[1]Accounts!B:E,4,FALSE)</f>
        <v>LGS Emp Labor</v>
      </c>
      <c r="P75" s="11" t="str">
        <f>VLOOKUP($E75,'[1]z-PROJECT TABLE'!C:D,2,FALSE)</f>
        <v>Axios</v>
      </c>
      <c r="Q75" s="10" t="str">
        <f t="shared" si="7"/>
        <v>3709</v>
      </c>
      <c r="R75" s="10" t="str">
        <f t="shared" si="8"/>
        <v>603709</v>
      </c>
      <c r="S75" s="10" t="str">
        <f t="shared" si="9"/>
        <v>603709-AXIOS ATTACK MISSION</v>
      </c>
      <c r="T75">
        <f>VLOOKUP(E75,'[1]z-PROJECT TABLE'!C:G,5,FALSE)</f>
        <v>0</v>
      </c>
    </row>
    <row r="76" spans="1:20" x14ac:dyDescent="0.25">
      <c r="A76">
        <v>2016</v>
      </c>
      <c r="B76" t="s">
        <v>26</v>
      </c>
      <c r="C76" t="s">
        <v>27</v>
      </c>
      <c r="D76">
        <v>2</v>
      </c>
      <c r="E76" t="s">
        <v>70</v>
      </c>
      <c r="F76" t="s">
        <v>71</v>
      </c>
      <c r="G76" t="s">
        <v>65</v>
      </c>
      <c r="H76" t="s">
        <v>65</v>
      </c>
      <c r="I76" t="s">
        <v>5</v>
      </c>
      <c r="J76">
        <v>92.75</v>
      </c>
      <c r="K76">
        <v>4053.89</v>
      </c>
      <c r="L76">
        <v>0</v>
      </c>
      <c r="M76" s="10" t="str">
        <f t="shared" si="5"/>
        <v>600000-2</v>
      </c>
      <c r="N76" s="10" t="str">
        <f t="shared" si="6"/>
        <v>600000-2 Wages &amp; Salaries - Mgmt</v>
      </c>
      <c r="O76" s="11" t="str">
        <f>VLOOKUP(M76,[1]Accounts!B:E,4,FALSE)</f>
        <v>LGS Emp Labor</v>
      </c>
      <c r="P76" s="11" t="str">
        <f>VLOOKUP($E76,'[1]z-PROJECT TABLE'!C:D,2,FALSE)</f>
        <v>Axios</v>
      </c>
      <c r="Q76" s="10" t="str">
        <f t="shared" si="7"/>
        <v>3709</v>
      </c>
      <c r="R76" s="10" t="str">
        <f t="shared" si="8"/>
        <v>603709</v>
      </c>
      <c r="S76" s="10" t="str">
        <f t="shared" si="9"/>
        <v>603709-AXIOS ATTACK MISSION</v>
      </c>
      <c r="T76">
        <f>VLOOKUP(E76,'[1]z-PROJECT TABLE'!C:G,5,FALSE)</f>
        <v>0</v>
      </c>
    </row>
    <row r="77" spans="1:20" x14ac:dyDescent="0.25">
      <c r="A77">
        <v>2016</v>
      </c>
      <c r="B77" t="s">
        <v>26</v>
      </c>
      <c r="C77" t="s">
        <v>27</v>
      </c>
      <c r="D77">
        <v>3</v>
      </c>
      <c r="E77" t="s">
        <v>70</v>
      </c>
      <c r="F77" t="s">
        <v>71</v>
      </c>
      <c r="G77" t="s">
        <v>65</v>
      </c>
      <c r="H77" t="s">
        <v>65</v>
      </c>
      <c r="I77" t="s">
        <v>5</v>
      </c>
      <c r="J77">
        <v>143.25</v>
      </c>
      <c r="K77">
        <v>5868.98</v>
      </c>
      <c r="L77">
        <v>0</v>
      </c>
      <c r="M77" s="10" t="str">
        <f t="shared" si="5"/>
        <v>600000-2</v>
      </c>
      <c r="N77" s="10" t="str">
        <f t="shared" si="6"/>
        <v>600000-2 Wages &amp; Salaries - Mgmt</v>
      </c>
      <c r="O77" s="11" t="str">
        <f>VLOOKUP(M77,[1]Accounts!B:E,4,FALSE)</f>
        <v>LGS Emp Labor</v>
      </c>
      <c r="P77" s="11" t="str">
        <f>VLOOKUP($E77,'[1]z-PROJECT TABLE'!C:D,2,FALSE)</f>
        <v>Axios</v>
      </c>
      <c r="Q77" s="10" t="str">
        <f t="shared" si="7"/>
        <v>3709</v>
      </c>
      <c r="R77" s="10" t="str">
        <f t="shared" si="8"/>
        <v>603709</v>
      </c>
      <c r="S77" s="10" t="str">
        <f t="shared" si="9"/>
        <v>603709-AXIOS ATTACK MISSION</v>
      </c>
      <c r="T77">
        <f>VLOOKUP(E77,'[1]z-PROJECT TABLE'!C:G,5,FALSE)</f>
        <v>0</v>
      </c>
    </row>
    <row r="78" spans="1:20" x14ac:dyDescent="0.25">
      <c r="A78">
        <v>2016</v>
      </c>
      <c r="B78" t="s">
        <v>26</v>
      </c>
      <c r="C78" t="s">
        <v>27</v>
      </c>
      <c r="D78">
        <v>4</v>
      </c>
      <c r="E78" t="s">
        <v>70</v>
      </c>
      <c r="F78" t="s">
        <v>71</v>
      </c>
      <c r="G78" t="s">
        <v>65</v>
      </c>
      <c r="H78" t="s">
        <v>65</v>
      </c>
      <c r="I78" t="s">
        <v>5</v>
      </c>
      <c r="J78">
        <v>211.25</v>
      </c>
      <c r="K78">
        <v>8981.3799999999992</v>
      </c>
      <c r="L78">
        <v>0</v>
      </c>
      <c r="M78" s="10" t="str">
        <f t="shared" si="5"/>
        <v>600000-2</v>
      </c>
      <c r="N78" s="10" t="str">
        <f t="shared" si="6"/>
        <v>600000-2 Wages &amp; Salaries - Mgmt</v>
      </c>
      <c r="O78" s="11" t="str">
        <f>VLOOKUP(M78,[1]Accounts!B:E,4,FALSE)</f>
        <v>LGS Emp Labor</v>
      </c>
      <c r="P78" s="11" t="str">
        <f>VLOOKUP($E78,'[1]z-PROJECT TABLE'!C:D,2,FALSE)</f>
        <v>Axios</v>
      </c>
      <c r="Q78" s="10" t="str">
        <f t="shared" si="7"/>
        <v>3709</v>
      </c>
      <c r="R78" s="10" t="str">
        <f t="shared" si="8"/>
        <v>603709</v>
      </c>
      <c r="S78" s="10" t="str">
        <f t="shared" si="9"/>
        <v>603709-AXIOS ATTACK MISSION</v>
      </c>
      <c r="T78">
        <f>VLOOKUP(E78,'[1]z-PROJECT TABLE'!C:G,5,FALSE)</f>
        <v>0</v>
      </c>
    </row>
    <row r="79" spans="1:20" x14ac:dyDescent="0.25">
      <c r="A79">
        <v>2016</v>
      </c>
      <c r="B79" t="s">
        <v>26</v>
      </c>
      <c r="C79" t="s">
        <v>27</v>
      </c>
      <c r="D79">
        <v>5</v>
      </c>
      <c r="E79" t="s">
        <v>70</v>
      </c>
      <c r="F79" t="s">
        <v>71</v>
      </c>
      <c r="G79" t="s">
        <v>65</v>
      </c>
      <c r="H79" t="s">
        <v>65</v>
      </c>
      <c r="I79" t="s">
        <v>5</v>
      </c>
      <c r="J79">
        <v>141</v>
      </c>
      <c r="K79">
        <v>5744.29</v>
      </c>
      <c r="L79">
        <v>0</v>
      </c>
      <c r="M79" s="10" t="str">
        <f t="shared" si="5"/>
        <v>600000-2</v>
      </c>
      <c r="N79" s="10" t="str">
        <f t="shared" si="6"/>
        <v>600000-2 Wages &amp; Salaries - Mgmt</v>
      </c>
      <c r="O79" s="11" t="str">
        <f>VLOOKUP(M79,[1]Accounts!B:E,4,FALSE)</f>
        <v>LGS Emp Labor</v>
      </c>
      <c r="P79" s="11" t="str">
        <f>VLOOKUP($E79,'[1]z-PROJECT TABLE'!C:D,2,FALSE)</f>
        <v>Axios</v>
      </c>
      <c r="Q79" s="10" t="str">
        <f t="shared" si="7"/>
        <v>3709</v>
      </c>
      <c r="R79" s="10" t="str">
        <f t="shared" si="8"/>
        <v>603709</v>
      </c>
      <c r="S79" s="10" t="str">
        <f t="shared" si="9"/>
        <v>603709-AXIOS ATTACK MISSION</v>
      </c>
      <c r="T79">
        <f>VLOOKUP(E79,'[1]z-PROJECT TABLE'!C:G,5,FALSE)</f>
        <v>0</v>
      </c>
    </row>
    <row r="80" spans="1:20" x14ac:dyDescent="0.25">
      <c r="A80">
        <v>2016</v>
      </c>
      <c r="B80" t="s">
        <v>26</v>
      </c>
      <c r="C80" t="s">
        <v>27</v>
      </c>
      <c r="D80">
        <v>6</v>
      </c>
      <c r="E80" t="s">
        <v>70</v>
      </c>
      <c r="F80" t="s">
        <v>71</v>
      </c>
      <c r="G80" t="s">
        <v>65</v>
      </c>
      <c r="H80" t="s">
        <v>65</v>
      </c>
      <c r="I80" t="s">
        <v>5</v>
      </c>
      <c r="J80">
        <v>112.5</v>
      </c>
      <c r="K80">
        <v>4568.46</v>
      </c>
      <c r="L80">
        <v>0</v>
      </c>
      <c r="M80" s="10" t="str">
        <f t="shared" si="5"/>
        <v>600000-2</v>
      </c>
      <c r="N80" s="10" t="str">
        <f t="shared" si="6"/>
        <v>600000-2 Wages &amp; Salaries - Mgmt</v>
      </c>
      <c r="O80" s="11" t="str">
        <f>VLOOKUP(M80,[1]Accounts!B:E,4,FALSE)</f>
        <v>LGS Emp Labor</v>
      </c>
      <c r="P80" s="11" t="str">
        <f>VLOOKUP($E80,'[1]z-PROJECT TABLE'!C:D,2,FALSE)</f>
        <v>Axios</v>
      </c>
      <c r="Q80" s="10" t="str">
        <f t="shared" si="7"/>
        <v>3709</v>
      </c>
      <c r="R80" s="10" t="str">
        <f t="shared" si="8"/>
        <v>603709</v>
      </c>
      <c r="S80" s="10" t="str">
        <f t="shared" si="9"/>
        <v>603709-AXIOS ATTACK MISSION</v>
      </c>
      <c r="T80">
        <f>VLOOKUP(E80,'[1]z-PROJECT TABLE'!C:G,5,FALSE)</f>
        <v>0</v>
      </c>
    </row>
    <row r="81" spans="1:20" x14ac:dyDescent="0.25">
      <c r="A81">
        <v>2016</v>
      </c>
      <c r="B81" t="s">
        <v>26</v>
      </c>
      <c r="C81" t="s">
        <v>27</v>
      </c>
      <c r="D81">
        <v>7</v>
      </c>
      <c r="E81" t="s">
        <v>70</v>
      </c>
      <c r="F81" t="s">
        <v>71</v>
      </c>
      <c r="G81" t="s">
        <v>65</v>
      </c>
      <c r="H81" t="s">
        <v>65</v>
      </c>
      <c r="I81" t="s">
        <v>5</v>
      </c>
      <c r="J81">
        <v>151.75</v>
      </c>
      <c r="K81">
        <v>6273.35</v>
      </c>
      <c r="L81">
        <v>0</v>
      </c>
      <c r="M81" s="10" t="str">
        <f t="shared" si="5"/>
        <v>600000-2</v>
      </c>
      <c r="N81" s="10" t="str">
        <f t="shared" si="6"/>
        <v>600000-2 Wages &amp; Salaries - Mgmt</v>
      </c>
      <c r="O81" s="11" t="str">
        <f>VLOOKUP(M81,[1]Accounts!B:E,4,FALSE)</f>
        <v>LGS Emp Labor</v>
      </c>
      <c r="P81" s="11" t="str">
        <f>VLOOKUP($E81,'[1]z-PROJECT TABLE'!C:D,2,FALSE)</f>
        <v>Axios</v>
      </c>
      <c r="Q81" s="10" t="str">
        <f t="shared" si="7"/>
        <v>3709</v>
      </c>
      <c r="R81" s="10" t="str">
        <f t="shared" si="8"/>
        <v>603709</v>
      </c>
      <c r="S81" s="10" t="str">
        <f t="shared" si="9"/>
        <v>603709-AXIOS ATTACK MISSION</v>
      </c>
      <c r="T81">
        <f>VLOOKUP(E81,'[1]z-PROJECT TABLE'!C:G,5,FALSE)</f>
        <v>0</v>
      </c>
    </row>
    <row r="82" spans="1:20" x14ac:dyDescent="0.25">
      <c r="A82">
        <v>2016</v>
      </c>
      <c r="B82" t="s">
        <v>51</v>
      </c>
      <c r="C82" t="s">
        <v>29</v>
      </c>
      <c r="D82">
        <v>3</v>
      </c>
      <c r="E82" t="s">
        <v>46</v>
      </c>
      <c r="F82" t="s">
        <v>50</v>
      </c>
      <c r="G82" t="s">
        <v>72</v>
      </c>
      <c r="H82" t="s">
        <v>72</v>
      </c>
      <c r="I82" t="s">
        <v>13</v>
      </c>
      <c r="J82">
        <v>0</v>
      </c>
      <c r="K82">
        <v>752.64</v>
      </c>
      <c r="L82">
        <v>0</v>
      </c>
      <c r="M82" s="10" t="str">
        <f t="shared" ref="M82:M103" si="10">LEFT(B82,8)</f>
        <v>600000-2</v>
      </c>
      <c r="N82" s="10" t="str">
        <f t="shared" ref="N82:N103" si="11">CONCATENATE(B82," ",C82)</f>
        <v>600000-2-42 Burden</v>
      </c>
      <c r="O82" s="11" t="str">
        <f>VLOOKUP(M82,[1]Accounts!B:E,4,FALSE)</f>
        <v>LGS Emp Labor</v>
      </c>
      <c r="P82" s="11" t="str">
        <f>VLOOKUP($E82,'[1]z-PROJECT TABLE'!C:D,2,FALSE)</f>
        <v>NIS</v>
      </c>
      <c r="Q82" s="10" t="str">
        <f t="shared" ref="Q82:Q103" si="12">RIGHT(E82,4)</f>
        <v>3713</v>
      </c>
      <c r="R82" s="10" t="str">
        <f t="shared" ref="R82:R103" si="13">RIGHT(E82,6)</f>
        <v>603713</v>
      </c>
      <c r="S82" s="10" t="str">
        <f t="shared" ref="S82:S103" si="14">CONCATENATE(R82,"-",F82)</f>
        <v>603713-NEXT GEN UNIFIED COMMS</v>
      </c>
      <c r="T82">
        <f>VLOOKUP(E82,'[1]z-PROJECT TABLE'!C:G,5,FALSE)</f>
        <v>0</v>
      </c>
    </row>
    <row r="83" spans="1:20" x14ac:dyDescent="0.25">
      <c r="A83">
        <v>2016</v>
      </c>
      <c r="B83" t="s">
        <v>51</v>
      </c>
      <c r="C83" t="s">
        <v>29</v>
      </c>
      <c r="D83">
        <v>4</v>
      </c>
      <c r="E83" t="s">
        <v>46</v>
      </c>
      <c r="F83" t="s">
        <v>50</v>
      </c>
      <c r="G83" t="s">
        <v>72</v>
      </c>
      <c r="H83" t="s">
        <v>72</v>
      </c>
      <c r="I83" t="s">
        <v>13</v>
      </c>
      <c r="J83">
        <v>0</v>
      </c>
      <c r="K83">
        <v>4392.05</v>
      </c>
      <c r="L83">
        <v>0</v>
      </c>
      <c r="M83" s="10" t="str">
        <f t="shared" si="10"/>
        <v>600000-2</v>
      </c>
      <c r="N83" s="10" t="str">
        <f t="shared" si="11"/>
        <v>600000-2-42 Burden</v>
      </c>
      <c r="O83" s="11" t="str">
        <f>VLOOKUP(M83,[1]Accounts!B:E,4,FALSE)</f>
        <v>LGS Emp Labor</v>
      </c>
      <c r="P83" s="11" t="str">
        <f>VLOOKUP($E83,'[1]z-PROJECT TABLE'!C:D,2,FALSE)</f>
        <v>NIS</v>
      </c>
      <c r="Q83" s="10" t="str">
        <f t="shared" si="12"/>
        <v>3713</v>
      </c>
      <c r="R83" s="10" t="str">
        <f t="shared" si="13"/>
        <v>603713</v>
      </c>
      <c r="S83" s="10" t="str">
        <f t="shared" si="14"/>
        <v>603713-NEXT GEN UNIFIED COMMS</v>
      </c>
      <c r="T83">
        <f>VLOOKUP(E83,'[1]z-PROJECT TABLE'!C:G,5,FALSE)</f>
        <v>0</v>
      </c>
    </row>
    <row r="84" spans="1:20" x14ac:dyDescent="0.25">
      <c r="A84">
        <v>2016</v>
      </c>
      <c r="B84" t="s">
        <v>51</v>
      </c>
      <c r="C84" t="s">
        <v>29</v>
      </c>
      <c r="D84">
        <v>5</v>
      </c>
      <c r="E84" t="s">
        <v>46</v>
      </c>
      <c r="F84" t="s">
        <v>50</v>
      </c>
      <c r="G84" t="s">
        <v>72</v>
      </c>
      <c r="H84" t="s">
        <v>72</v>
      </c>
      <c r="I84" t="s">
        <v>13</v>
      </c>
      <c r="J84">
        <v>0</v>
      </c>
      <c r="K84">
        <v>922.76</v>
      </c>
      <c r="L84">
        <v>0</v>
      </c>
      <c r="M84" s="10" t="str">
        <f t="shared" si="10"/>
        <v>600000-2</v>
      </c>
      <c r="N84" s="10" t="str">
        <f t="shared" si="11"/>
        <v>600000-2-42 Burden</v>
      </c>
      <c r="O84" s="11" t="str">
        <f>VLOOKUP(M84,[1]Accounts!B:E,4,FALSE)</f>
        <v>LGS Emp Labor</v>
      </c>
      <c r="P84" s="11" t="str">
        <f>VLOOKUP($E84,'[1]z-PROJECT TABLE'!C:D,2,FALSE)</f>
        <v>NIS</v>
      </c>
      <c r="Q84" s="10" t="str">
        <f t="shared" si="12"/>
        <v>3713</v>
      </c>
      <c r="R84" s="10" t="str">
        <f t="shared" si="13"/>
        <v>603713</v>
      </c>
      <c r="S84" s="10" t="str">
        <f t="shared" si="14"/>
        <v>603713-NEXT GEN UNIFIED COMMS</v>
      </c>
      <c r="T84">
        <f>VLOOKUP(E84,'[1]z-PROJECT TABLE'!C:G,5,FALSE)</f>
        <v>0</v>
      </c>
    </row>
    <row r="85" spans="1:20" x14ac:dyDescent="0.25">
      <c r="A85">
        <v>2016</v>
      </c>
      <c r="B85" t="s">
        <v>51</v>
      </c>
      <c r="C85" t="s">
        <v>29</v>
      </c>
      <c r="D85">
        <v>6</v>
      </c>
      <c r="E85" t="s">
        <v>46</v>
      </c>
      <c r="F85" t="s">
        <v>50</v>
      </c>
      <c r="G85" t="s">
        <v>72</v>
      </c>
      <c r="H85" t="s">
        <v>72</v>
      </c>
      <c r="I85" t="s">
        <v>13</v>
      </c>
      <c r="J85">
        <v>0</v>
      </c>
      <c r="K85">
        <v>2032.55</v>
      </c>
      <c r="L85">
        <v>0</v>
      </c>
      <c r="M85" s="10" t="str">
        <f t="shared" si="10"/>
        <v>600000-2</v>
      </c>
      <c r="N85" s="10" t="str">
        <f t="shared" si="11"/>
        <v>600000-2-42 Burden</v>
      </c>
      <c r="O85" s="11" t="str">
        <f>VLOOKUP(M85,[1]Accounts!B:E,4,FALSE)</f>
        <v>LGS Emp Labor</v>
      </c>
      <c r="P85" s="11" t="str">
        <f>VLOOKUP($E85,'[1]z-PROJECT TABLE'!C:D,2,FALSE)</f>
        <v>NIS</v>
      </c>
      <c r="Q85" s="10" t="str">
        <f t="shared" si="12"/>
        <v>3713</v>
      </c>
      <c r="R85" s="10" t="str">
        <f t="shared" si="13"/>
        <v>603713</v>
      </c>
      <c r="S85" s="10" t="str">
        <f t="shared" si="14"/>
        <v>603713-NEXT GEN UNIFIED COMMS</v>
      </c>
      <c r="T85">
        <f>VLOOKUP(E85,'[1]z-PROJECT TABLE'!C:G,5,FALSE)</f>
        <v>0</v>
      </c>
    </row>
    <row r="86" spans="1:20" x14ac:dyDescent="0.25">
      <c r="A86">
        <v>2016</v>
      </c>
      <c r="B86" t="s">
        <v>51</v>
      </c>
      <c r="C86" t="s">
        <v>29</v>
      </c>
      <c r="D86">
        <v>7</v>
      </c>
      <c r="E86" t="s">
        <v>46</v>
      </c>
      <c r="F86" t="s">
        <v>50</v>
      </c>
      <c r="G86" t="s">
        <v>72</v>
      </c>
      <c r="H86" t="s">
        <v>72</v>
      </c>
      <c r="I86" t="s">
        <v>13</v>
      </c>
      <c r="J86">
        <v>0</v>
      </c>
      <c r="K86">
        <v>5262.19</v>
      </c>
      <c r="L86">
        <v>0</v>
      </c>
      <c r="M86" s="10" t="str">
        <f t="shared" si="10"/>
        <v>600000-2</v>
      </c>
      <c r="N86" s="10" t="str">
        <f t="shared" si="11"/>
        <v>600000-2-42 Burden</v>
      </c>
      <c r="O86" s="11" t="str">
        <f>VLOOKUP(M86,[1]Accounts!B:E,4,FALSE)</f>
        <v>LGS Emp Labor</v>
      </c>
      <c r="P86" s="11" t="str">
        <f>VLOOKUP($E86,'[1]z-PROJECT TABLE'!C:D,2,FALSE)</f>
        <v>NIS</v>
      </c>
      <c r="Q86" s="10" t="str">
        <f t="shared" si="12"/>
        <v>3713</v>
      </c>
      <c r="R86" s="10" t="str">
        <f t="shared" si="13"/>
        <v>603713</v>
      </c>
      <c r="S86" s="10" t="str">
        <f t="shared" si="14"/>
        <v>603713-NEXT GEN UNIFIED COMMS</v>
      </c>
      <c r="T86">
        <f>VLOOKUP(E86,'[1]z-PROJECT TABLE'!C:G,5,FALSE)</f>
        <v>0</v>
      </c>
    </row>
    <row r="87" spans="1:20" x14ac:dyDescent="0.25">
      <c r="A87">
        <v>2016</v>
      </c>
      <c r="B87" t="s">
        <v>52</v>
      </c>
      <c r="C87" t="s">
        <v>29</v>
      </c>
      <c r="D87">
        <v>3</v>
      </c>
      <c r="E87" t="s">
        <v>46</v>
      </c>
      <c r="F87" t="s">
        <v>50</v>
      </c>
      <c r="G87" t="s">
        <v>72</v>
      </c>
      <c r="H87" t="s">
        <v>72</v>
      </c>
      <c r="I87" t="s">
        <v>13</v>
      </c>
      <c r="J87">
        <v>0</v>
      </c>
      <c r="K87">
        <v>435.01</v>
      </c>
      <c r="L87">
        <v>0</v>
      </c>
      <c r="M87" s="10" t="str">
        <f t="shared" si="10"/>
        <v>600000-2</v>
      </c>
      <c r="N87" s="10" t="str">
        <f t="shared" si="11"/>
        <v>600000-2-48 Burden</v>
      </c>
      <c r="O87" s="11" t="str">
        <f>VLOOKUP(M87,[1]Accounts!B:E,4,FALSE)</f>
        <v>LGS Emp Labor</v>
      </c>
      <c r="P87" s="11" t="str">
        <f>VLOOKUP($E87,'[1]z-PROJECT TABLE'!C:D,2,FALSE)</f>
        <v>NIS</v>
      </c>
      <c r="Q87" s="10" t="str">
        <f t="shared" si="12"/>
        <v>3713</v>
      </c>
      <c r="R87" s="10" t="str">
        <f t="shared" si="13"/>
        <v>603713</v>
      </c>
      <c r="S87" s="10" t="str">
        <f t="shared" si="14"/>
        <v>603713-NEXT GEN UNIFIED COMMS</v>
      </c>
      <c r="T87">
        <f>VLOOKUP(E87,'[1]z-PROJECT TABLE'!C:G,5,FALSE)</f>
        <v>0</v>
      </c>
    </row>
    <row r="88" spans="1:20" x14ac:dyDescent="0.25">
      <c r="A88">
        <v>2016</v>
      </c>
      <c r="B88" t="s">
        <v>52</v>
      </c>
      <c r="C88" t="s">
        <v>29</v>
      </c>
      <c r="D88">
        <v>4</v>
      </c>
      <c r="E88" t="s">
        <v>46</v>
      </c>
      <c r="F88" t="s">
        <v>50</v>
      </c>
      <c r="G88" t="s">
        <v>72</v>
      </c>
      <c r="H88" t="s">
        <v>72</v>
      </c>
      <c r="I88" t="s">
        <v>13</v>
      </c>
      <c r="J88">
        <v>0</v>
      </c>
      <c r="K88">
        <v>2538.4699999999998</v>
      </c>
      <c r="L88">
        <v>0</v>
      </c>
      <c r="M88" s="10" t="str">
        <f t="shared" si="10"/>
        <v>600000-2</v>
      </c>
      <c r="N88" s="10" t="str">
        <f t="shared" si="11"/>
        <v>600000-2-48 Burden</v>
      </c>
      <c r="O88" s="11" t="str">
        <f>VLOOKUP(M88,[1]Accounts!B:E,4,FALSE)</f>
        <v>LGS Emp Labor</v>
      </c>
      <c r="P88" s="11" t="str">
        <f>VLOOKUP($E88,'[1]z-PROJECT TABLE'!C:D,2,FALSE)</f>
        <v>NIS</v>
      </c>
      <c r="Q88" s="10" t="str">
        <f t="shared" si="12"/>
        <v>3713</v>
      </c>
      <c r="R88" s="10" t="str">
        <f t="shared" si="13"/>
        <v>603713</v>
      </c>
      <c r="S88" s="10" t="str">
        <f t="shared" si="14"/>
        <v>603713-NEXT GEN UNIFIED COMMS</v>
      </c>
      <c r="T88">
        <f>VLOOKUP(E88,'[1]z-PROJECT TABLE'!C:G,5,FALSE)</f>
        <v>0</v>
      </c>
    </row>
    <row r="89" spans="1:20" x14ac:dyDescent="0.25">
      <c r="A89">
        <v>2016</v>
      </c>
      <c r="B89" t="s">
        <v>52</v>
      </c>
      <c r="C89" t="s">
        <v>29</v>
      </c>
      <c r="D89">
        <v>5</v>
      </c>
      <c r="E89" t="s">
        <v>46</v>
      </c>
      <c r="F89" t="s">
        <v>50</v>
      </c>
      <c r="G89" t="s">
        <v>72</v>
      </c>
      <c r="H89" t="s">
        <v>72</v>
      </c>
      <c r="I89" t="s">
        <v>13</v>
      </c>
      <c r="J89">
        <v>0</v>
      </c>
      <c r="K89">
        <v>533.33000000000004</v>
      </c>
      <c r="L89">
        <v>0</v>
      </c>
      <c r="M89" s="10" t="str">
        <f t="shared" si="10"/>
        <v>600000-2</v>
      </c>
      <c r="N89" s="10" t="str">
        <f t="shared" si="11"/>
        <v>600000-2-48 Burden</v>
      </c>
      <c r="O89" s="11" t="str">
        <f>VLOOKUP(M89,[1]Accounts!B:E,4,FALSE)</f>
        <v>LGS Emp Labor</v>
      </c>
      <c r="P89" s="11" t="str">
        <f>VLOOKUP($E89,'[1]z-PROJECT TABLE'!C:D,2,FALSE)</f>
        <v>NIS</v>
      </c>
      <c r="Q89" s="10" t="str">
        <f t="shared" si="12"/>
        <v>3713</v>
      </c>
      <c r="R89" s="10" t="str">
        <f t="shared" si="13"/>
        <v>603713</v>
      </c>
      <c r="S89" s="10" t="str">
        <f t="shared" si="14"/>
        <v>603713-NEXT GEN UNIFIED COMMS</v>
      </c>
      <c r="T89">
        <f>VLOOKUP(E89,'[1]z-PROJECT TABLE'!C:G,5,FALSE)</f>
        <v>0</v>
      </c>
    </row>
    <row r="90" spans="1:20" x14ac:dyDescent="0.25">
      <c r="A90">
        <v>2016</v>
      </c>
      <c r="B90" t="s">
        <v>52</v>
      </c>
      <c r="C90" t="s">
        <v>29</v>
      </c>
      <c r="D90">
        <v>6</v>
      </c>
      <c r="E90" t="s">
        <v>46</v>
      </c>
      <c r="F90" t="s">
        <v>50</v>
      </c>
      <c r="G90" t="s">
        <v>72</v>
      </c>
      <c r="H90" t="s">
        <v>72</v>
      </c>
      <c r="I90" t="s">
        <v>13</v>
      </c>
      <c r="J90">
        <v>0</v>
      </c>
      <c r="K90">
        <v>1174.75</v>
      </c>
      <c r="L90">
        <v>0</v>
      </c>
      <c r="M90" s="10" t="str">
        <f t="shared" si="10"/>
        <v>600000-2</v>
      </c>
      <c r="N90" s="10" t="str">
        <f t="shared" si="11"/>
        <v>600000-2-48 Burden</v>
      </c>
      <c r="O90" s="11" t="str">
        <f>VLOOKUP(M90,[1]Accounts!B:E,4,FALSE)</f>
        <v>LGS Emp Labor</v>
      </c>
      <c r="P90" s="11" t="str">
        <f>VLOOKUP($E90,'[1]z-PROJECT TABLE'!C:D,2,FALSE)</f>
        <v>NIS</v>
      </c>
      <c r="Q90" s="10" t="str">
        <f t="shared" si="12"/>
        <v>3713</v>
      </c>
      <c r="R90" s="10" t="str">
        <f t="shared" si="13"/>
        <v>603713</v>
      </c>
      <c r="S90" s="10" t="str">
        <f t="shared" si="14"/>
        <v>603713-NEXT GEN UNIFIED COMMS</v>
      </c>
      <c r="T90">
        <f>VLOOKUP(E90,'[1]z-PROJECT TABLE'!C:G,5,FALSE)</f>
        <v>0</v>
      </c>
    </row>
    <row r="91" spans="1:20" x14ac:dyDescent="0.25">
      <c r="A91">
        <v>2016</v>
      </c>
      <c r="B91" t="s">
        <v>52</v>
      </c>
      <c r="C91" t="s">
        <v>29</v>
      </c>
      <c r="D91">
        <v>7</v>
      </c>
      <c r="E91" t="s">
        <v>46</v>
      </c>
      <c r="F91" t="s">
        <v>50</v>
      </c>
      <c r="G91" t="s">
        <v>72</v>
      </c>
      <c r="H91" t="s">
        <v>72</v>
      </c>
      <c r="I91" t="s">
        <v>13</v>
      </c>
      <c r="J91">
        <v>0</v>
      </c>
      <c r="K91">
        <v>3041.39</v>
      </c>
      <c r="L91">
        <v>0</v>
      </c>
      <c r="M91" s="10" t="str">
        <f t="shared" si="10"/>
        <v>600000-2</v>
      </c>
      <c r="N91" s="10" t="str">
        <f t="shared" si="11"/>
        <v>600000-2-48 Burden</v>
      </c>
      <c r="O91" s="11" t="str">
        <f>VLOOKUP(M91,[1]Accounts!B:E,4,FALSE)</f>
        <v>LGS Emp Labor</v>
      </c>
      <c r="P91" s="11" t="str">
        <f>VLOOKUP($E91,'[1]z-PROJECT TABLE'!C:D,2,FALSE)</f>
        <v>NIS</v>
      </c>
      <c r="Q91" s="10" t="str">
        <f t="shared" si="12"/>
        <v>3713</v>
      </c>
      <c r="R91" s="10" t="str">
        <f t="shared" si="13"/>
        <v>603713</v>
      </c>
      <c r="S91" s="10" t="str">
        <f t="shared" si="14"/>
        <v>603713-NEXT GEN UNIFIED COMMS</v>
      </c>
      <c r="T91">
        <f>VLOOKUP(E91,'[1]z-PROJECT TABLE'!C:G,5,FALSE)</f>
        <v>0</v>
      </c>
    </row>
    <row r="92" spans="1:20" x14ac:dyDescent="0.25">
      <c r="A92">
        <v>2016</v>
      </c>
      <c r="B92" t="s">
        <v>53</v>
      </c>
      <c r="C92" t="s">
        <v>54</v>
      </c>
      <c r="D92">
        <v>3</v>
      </c>
      <c r="E92" t="s">
        <v>46</v>
      </c>
      <c r="F92" t="s">
        <v>50</v>
      </c>
      <c r="G92" t="s">
        <v>72</v>
      </c>
      <c r="H92" t="s">
        <v>72</v>
      </c>
      <c r="I92" t="s">
        <v>13</v>
      </c>
      <c r="J92">
        <v>0</v>
      </c>
      <c r="K92">
        <v>884</v>
      </c>
      <c r="L92">
        <v>0</v>
      </c>
      <c r="M92" s="10" t="str">
        <f t="shared" si="10"/>
        <v>652800-2</v>
      </c>
      <c r="N92" s="10" t="str">
        <f t="shared" si="11"/>
        <v>652800-2 Purch Mat'l (Other Mfg)</v>
      </c>
      <c r="O92" s="11" t="str">
        <f>VLOOKUP(M92,[1]Accounts!B:E,4,FALSE)</f>
        <v>ODC</v>
      </c>
      <c r="P92" s="11" t="str">
        <f>VLOOKUP($E92,'[1]z-PROJECT TABLE'!C:D,2,FALSE)</f>
        <v>NIS</v>
      </c>
      <c r="Q92" s="10" t="str">
        <f t="shared" si="12"/>
        <v>3713</v>
      </c>
      <c r="R92" s="10" t="str">
        <f t="shared" si="13"/>
        <v>603713</v>
      </c>
      <c r="S92" s="10" t="str">
        <f t="shared" si="14"/>
        <v>603713-NEXT GEN UNIFIED COMMS</v>
      </c>
      <c r="T92">
        <f>VLOOKUP(E92,'[1]z-PROJECT TABLE'!C:G,5,FALSE)</f>
        <v>0</v>
      </c>
    </row>
    <row r="93" spans="1:20" x14ac:dyDescent="0.25">
      <c r="A93">
        <v>2016</v>
      </c>
      <c r="B93" t="s">
        <v>53</v>
      </c>
      <c r="C93" t="s">
        <v>54</v>
      </c>
      <c r="D93">
        <v>4</v>
      </c>
      <c r="E93" t="s">
        <v>46</v>
      </c>
      <c r="F93" t="s">
        <v>50</v>
      </c>
      <c r="G93" t="s">
        <v>72</v>
      </c>
      <c r="H93" t="s">
        <v>72</v>
      </c>
      <c r="I93" t="s">
        <v>13</v>
      </c>
      <c r="J93">
        <v>0</v>
      </c>
      <c r="K93">
        <v>19192.580000000002</v>
      </c>
      <c r="L93">
        <v>0</v>
      </c>
      <c r="M93" s="10" t="str">
        <f t="shared" si="10"/>
        <v>652800-2</v>
      </c>
      <c r="N93" s="10" t="str">
        <f t="shared" si="11"/>
        <v>652800-2 Purch Mat'l (Other Mfg)</v>
      </c>
      <c r="O93" s="11" t="str">
        <f>VLOOKUP(M93,[1]Accounts!B:E,4,FALSE)</f>
        <v>ODC</v>
      </c>
      <c r="P93" s="11" t="str">
        <f>VLOOKUP($E93,'[1]z-PROJECT TABLE'!C:D,2,FALSE)</f>
        <v>NIS</v>
      </c>
      <c r="Q93" s="10" t="str">
        <f t="shared" si="12"/>
        <v>3713</v>
      </c>
      <c r="R93" s="10" t="str">
        <f t="shared" si="13"/>
        <v>603713</v>
      </c>
      <c r="S93" s="10" t="str">
        <f t="shared" si="14"/>
        <v>603713-NEXT GEN UNIFIED COMMS</v>
      </c>
      <c r="T93">
        <f>VLOOKUP(E93,'[1]z-PROJECT TABLE'!C:G,5,FALSE)</f>
        <v>0</v>
      </c>
    </row>
    <row r="94" spans="1:20" x14ac:dyDescent="0.25">
      <c r="A94">
        <v>2016</v>
      </c>
      <c r="B94" t="s">
        <v>53</v>
      </c>
      <c r="C94" t="s">
        <v>54</v>
      </c>
      <c r="D94">
        <v>5</v>
      </c>
      <c r="E94" t="s">
        <v>46</v>
      </c>
      <c r="F94" t="s">
        <v>50</v>
      </c>
      <c r="G94" t="s">
        <v>72</v>
      </c>
      <c r="H94" t="s">
        <v>72</v>
      </c>
      <c r="I94" t="s">
        <v>13</v>
      </c>
      <c r="J94">
        <v>0</v>
      </c>
      <c r="K94">
        <v>11647.97</v>
      </c>
      <c r="L94">
        <v>0</v>
      </c>
      <c r="M94" s="10" t="str">
        <f t="shared" si="10"/>
        <v>652800-2</v>
      </c>
      <c r="N94" s="10" t="str">
        <f t="shared" si="11"/>
        <v>652800-2 Purch Mat'l (Other Mfg)</v>
      </c>
      <c r="O94" s="11" t="str">
        <f>VLOOKUP(M94,[1]Accounts!B:E,4,FALSE)</f>
        <v>ODC</v>
      </c>
      <c r="P94" s="11" t="str">
        <f>VLOOKUP($E94,'[1]z-PROJECT TABLE'!C:D,2,FALSE)</f>
        <v>NIS</v>
      </c>
      <c r="Q94" s="10" t="str">
        <f t="shared" si="12"/>
        <v>3713</v>
      </c>
      <c r="R94" s="10" t="str">
        <f t="shared" si="13"/>
        <v>603713</v>
      </c>
      <c r="S94" s="10" t="str">
        <f t="shared" si="14"/>
        <v>603713-NEXT GEN UNIFIED COMMS</v>
      </c>
      <c r="T94">
        <f>VLOOKUP(E94,'[1]z-PROJECT TABLE'!C:G,5,FALSE)</f>
        <v>0</v>
      </c>
    </row>
    <row r="95" spans="1:20" x14ac:dyDescent="0.25">
      <c r="A95">
        <v>2016</v>
      </c>
      <c r="B95" t="s">
        <v>53</v>
      </c>
      <c r="C95" t="s">
        <v>54</v>
      </c>
      <c r="D95">
        <v>6</v>
      </c>
      <c r="E95" t="s">
        <v>46</v>
      </c>
      <c r="F95" t="s">
        <v>50</v>
      </c>
      <c r="G95" t="s">
        <v>72</v>
      </c>
      <c r="H95" t="s">
        <v>72</v>
      </c>
      <c r="I95" t="s">
        <v>13</v>
      </c>
      <c r="J95">
        <v>0</v>
      </c>
      <c r="K95">
        <v>0</v>
      </c>
      <c r="L95">
        <v>0</v>
      </c>
      <c r="M95" s="10" t="str">
        <f t="shared" si="10"/>
        <v>652800-2</v>
      </c>
      <c r="N95" s="10" t="str">
        <f t="shared" si="11"/>
        <v>652800-2 Purch Mat'l (Other Mfg)</v>
      </c>
      <c r="O95" s="11" t="str">
        <f>VLOOKUP(M95,[1]Accounts!B:E,4,FALSE)</f>
        <v>ODC</v>
      </c>
      <c r="P95" s="11" t="str">
        <f>VLOOKUP($E95,'[1]z-PROJECT TABLE'!C:D,2,FALSE)</f>
        <v>NIS</v>
      </c>
      <c r="Q95" s="10" t="str">
        <f t="shared" si="12"/>
        <v>3713</v>
      </c>
      <c r="R95" s="10" t="str">
        <f t="shared" si="13"/>
        <v>603713</v>
      </c>
      <c r="S95" s="10" t="str">
        <f t="shared" si="14"/>
        <v>603713-NEXT GEN UNIFIED COMMS</v>
      </c>
      <c r="T95">
        <f>VLOOKUP(E95,'[1]z-PROJECT TABLE'!C:G,5,FALSE)</f>
        <v>0</v>
      </c>
    </row>
    <row r="96" spans="1:20" x14ac:dyDescent="0.25">
      <c r="A96">
        <v>2016</v>
      </c>
      <c r="B96" t="s">
        <v>53</v>
      </c>
      <c r="C96" t="s">
        <v>54</v>
      </c>
      <c r="D96">
        <v>7</v>
      </c>
      <c r="E96" t="s">
        <v>46</v>
      </c>
      <c r="F96" t="s">
        <v>50</v>
      </c>
      <c r="G96" t="s">
        <v>72</v>
      </c>
      <c r="H96" t="s">
        <v>72</v>
      </c>
      <c r="I96" t="s">
        <v>13</v>
      </c>
      <c r="J96">
        <v>0</v>
      </c>
      <c r="K96">
        <v>0</v>
      </c>
      <c r="L96">
        <v>0</v>
      </c>
      <c r="M96" s="10" t="str">
        <f t="shared" si="10"/>
        <v>652800-2</v>
      </c>
      <c r="N96" s="10" t="str">
        <f t="shared" si="11"/>
        <v>652800-2 Purch Mat'l (Other Mfg)</v>
      </c>
      <c r="O96" s="11" t="str">
        <f>VLOOKUP(M96,[1]Accounts!B:E,4,FALSE)</f>
        <v>ODC</v>
      </c>
      <c r="P96" s="11" t="str">
        <f>VLOOKUP($E96,'[1]z-PROJECT TABLE'!C:D,2,FALSE)</f>
        <v>NIS</v>
      </c>
      <c r="Q96" s="10" t="str">
        <f t="shared" si="12"/>
        <v>3713</v>
      </c>
      <c r="R96" s="10" t="str">
        <f t="shared" si="13"/>
        <v>603713</v>
      </c>
      <c r="S96" s="10" t="str">
        <f t="shared" si="14"/>
        <v>603713-NEXT GEN UNIFIED COMMS</v>
      </c>
      <c r="T96">
        <f>VLOOKUP(E96,'[1]z-PROJECT TABLE'!C:G,5,FALSE)</f>
        <v>0</v>
      </c>
    </row>
    <row r="97" spans="1:20" x14ac:dyDescent="0.25">
      <c r="A97">
        <v>2016</v>
      </c>
      <c r="B97" t="s">
        <v>26</v>
      </c>
      <c r="C97" t="s">
        <v>27</v>
      </c>
      <c r="D97">
        <v>3</v>
      </c>
      <c r="E97" t="s">
        <v>46</v>
      </c>
      <c r="F97" t="s">
        <v>50</v>
      </c>
      <c r="G97" t="s">
        <v>72</v>
      </c>
      <c r="H97" t="s">
        <v>72</v>
      </c>
      <c r="I97" t="s">
        <v>13</v>
      </c>
      <c r="J97">
        <v>15.5</v>
      </c>
      <c r="K97">
        <v>931.49</v>
      </c>
      <c r="L97">
        <v>0</v>
      </c>
      <c r="M97" s="10" t="str">
        <f t="shared" si="10"/>
        <v>600000-2</v>
      </c>
      <c r="N97" s="10" t="str">
        <f t="shared" si="11"/>
        <v>600000-2 Wages &amp; Salaries - Mgmt</v>
      </c>
      <c r="O97" s="11" t="str">
        <f>VLOOKUP(M97,[1]Accounts!B:E,4,FALSE)</f>
        <v>LGS Emp Labor</v>
      </c>
      <c r="P97" s="11" t="str">
        <f>VLOOKUP($E97,'[1]z-PROJECT TABLE'!C:D,2,FALSE)</f>
        <v>NIS</v>
      </c>
      <c r="Q97" s="10" t="str">
        <f t="shared" si="12"/>
        <v>3713</v>
      </c>
      <c r="R97" s="10" t="str">
        <f t="shared" si="13"/>
        <v>603713</v>
      </c>
      <c r="S97" s="10" t="str">
        <f t="shared" si="14"/>
        <v>603713-NEXT GEN UNIFIED COMMS</v>
      </c>
      <c r="T97">
        <f>VLOOKUP(E97,'[1]z-PROJECT TABLE'!C:G,5,FALSE)</f>
        <v>0</v>
      </c>
    </row>
    <row r="98" spans="1:20" x14ac:dyDescent="0.25">
      <c r="A98">
        <v>2016</v>
      </c>
      <c r="B98" t="s">
        <v>26</v>
      </c>
      <c r="C98" t="s">
        <v>27</v>
      </c>
      <c r="D98">
        <v>4</v>
      </c>
      <c r="E98" t="s">
        <v>46</v>
      </c>
      <c r="F98" t="s">
        <v>50</v>
      </c>
      <c r="G98" t="s">
        <v>72</v>
      </c>
      <c r="H98" t="s">
        <v>72</v>
      </c>
      <c r="I98" t="s">
        <v>13</v>
      </c>
      <c r="J98">
        <v>88.75</v>
      </c>
      <c r="K98">
        <v>5435.7</v>
      </c>
      <c r="L98">
        <v>0</v>
      </c>
      <c r="M98" s="10" t="str">
        <f t="shared" si="10"/>
        <v>600000-2</v>
      </c>
      <c r="N98" s="10" t="str">
        <f t="shared" si="11"/>
        <v>600000-2 Wages &amp; Salaries - Mgmt</v>
      </c>
      <c r="O98" s="11" t="str">
        <f>VLOOKUP(M98,[1]Accounts!B:E,4,FALSE)</f>
        <v>LGS Emp Labor</v>
      </c>
      <c r="P98" s="11" t="str">
        <f>VLOOKUP($E98,'[1]z-PROJECT TABLE'!C:D,2,FALSE)</f>
        <v>NIS</v>
      </c>
      <c r="Q98" s="10" t="str">
        <f t="shared" si="12"/>
        <v>3713</v>
      </c>
      <c r="R98" s="10" t="str">
        <f t="shared" si="13"/>
        <v>603713</v>
      </c>
      <c r="S98" s="10" t="str">
        <f t="shared" si="14"/>
        <v>603713-NEXT GEN UNIFIED COMMS</v>
      </c>
      <c r="T98">
        <f>VLOOKUP(E98,'[1]z-PROJECT TABLE'!C:G,5,FALSE)</f>
        <v>0</v>
      </c>
    </row>
    <row r="99" spans="1:20" x14ac:dyDescent="0.25">
      <c r="A99">
        <v>2016</v>
      </c>
      <c r="B99" t="s">
        <v>26</v>
      </c>
      <c r="C99" t="s">
        <v>27</v>
      </c>
      <c r="D99">
        <v>5</v>
      </c>
      <c r="E99" t="s">
        <v>46</v>
      </c>
      <c r="F99" t="s">
        <v>50</v>
      </c>
      <c r="G99" t="s">
        <v>72</v>
      </c>
      <c r="H99" t="s">
        <v>72</v>
      </c>
      <c r="I99" t="s">
        <v>13</v>
      </c>
      <c r="J99">
        <v>18.5</v>
      </c>
      <c r="K99">
        <v>1142.03</v>
      </c>
      <c r="L99">
        <v>0</v>
      </c>
      <c r="M99" s="10" t="str">
        <f t="shared" si="10"/>
        <v>600000-2</v>
      </c>
      <c r="N99" s="10" t="str">
        <f t="shared" si="11"/>
        <v>600000-2 Wages &amp; Salaries - Mgmt</v>
      </c>
      <c r="O99" s="11" t="str">
        <f>VLOOKUP(M99,[1]Accounts!B:E,4,FALSE)</f>
        <v>LGS Emp Labor</v>
      </c>
      <c r="P99" s="11" t="str">
        <f>VLOOKUP($E99,'[1]z-PROJECT TABLE'!C:D,2,FALSE)</f>
        <v>NIS</v>
      </c>
      <c r="Q99" s="10" t="str">
        <f t="shared" si="12"/>
        <v>3713</v>
      </c>
      <c r="R99" s="10" t="str">
        <f t="shared" si="13"/>
        <v>603713</v>
      </c>
      <c r="S99" s="10" t="str">
        <f t="shared" si="14"/>
        <v>603713-NEXT GEN UNIFIED COMMS</v>
      </c>
      <c r="T99">
        <f>VLOOKUP(E99,'[1]z-PROJECT TABLE'!C:G,5,FALSE)</f>
        <v>0</v>
      </c>
    </row>
    <row r="100" spans="1:20" x14ac:dyDescent="0.25">
      <c r="A100">
        <v>2016</v>
      </c>
      <c r="B100" t="s">
        <v>26</v>
      </c>
      <c r="C100" t="s">
        <v>27</v>
      </c>
      <c r="D100">
        <v>6</v>
      </c>
      <c r="E100" t="s">
        <v>46</v>
      </c>
      <c r="F100" t="s">
        <v>50</v>
      </c>
      <c r="G100" t="s">
        <v>72</v>
      </c>
      <c r="H100" t="s">
        <v>72</v>
      </c>
      <c r="I100" t="s">
        <v>13</v>
      </c>
      <c r="J100">
        <v>40.75</v>
      </c>
      <c r="K100">
        <v>2515.5300000000002</v>
      </c>
      <c r="L100">
        <v>0</v>
      </c>
      <c r="M100" s="10" t="str">
        <f t="shared" si="10"/>
        <v>600000-2</v>
      </c>
      <c r="N100" s="10" t="str">
        <f t="shared" si="11"/>
        <v>600000-2 Wages &amp; Salaries - Mgmt</v>
      </c>
      <c r="O100" s="11" t="str">
        <f>VLOOKUP(M100,[1]Accounts!B:E,4,FALSE)</f>
        <v>LGS Emp Labor</v>
      </c>
      <c r="P100" s="11" t="str">
        <f>VLOOKUP($E100,'[1]z-PROJECT TABLE'!C:D,2,FALSE)</f>
        <v>NIS</v>
      </c>
      <c r="Q100" s="10" t="str">
        <f t="shared" si="12"/>
        <v>3713</v>
      </c>
      <c r="R100" s="10" t="str">
        <f t="shared" si="13"/>
        <v>603713</v>
      </c>
      <c r="S100" s="10" t="str">
        <f t="shared" si="14"/>
        <v>603713-NEXT GEN UNIFIED COMMS</v>
      </c>
      <c r="T100">
        <f>VLOOKUP(E100,'[1]z-PROJECT TABLE'!C:G,5,FALSE)</f>
        <v>0</v>
      </c>
    </row>
    <row r="101" spans="1:20" x14ac:dyDescent="0.25">
      <c r="A101">
        <v>2016</v>
      </c>
      <c r="B101" t="s">
        <v>26</v>
      </c>
      <c r="C101" t="s">
        <v>27</v>
      </c>
      <c r="D101">
        <v>7</v>
      </c>
      <c r="E101" t="s">
        <v>46</v>
      </c>
      <c r="F101" t="s">
        <v>50</v>
      </c>
      <c r="G101" t="s">
        <v>72</v>
      </c>
      <c r="H101" t="s">
        <v>72</v>
      </c>
      <c r="I101" t="s">
        <v>13</v>
      </c>
      <c r="J101">
        <v>105.5</v>
      </c>
      <c r="K101">
        <v>6512.61</v>
      </c>
      <c r="L101">
        <v>0</v>
      </c>
      <c r="M101" s="10" t="str">
        <f t="shared" si="10"/>
        <v>600000-2</v>
      </c>
      <c r="N101" s="10" t="str">
        <f t="shared" si="11"/>
        <v>600000-2 Wages &amp; Salaries - Mgmt</v>
      </c>
      <c r="O101" s="11" t="str">
        <f>VLOOKUP(M101,[1]Accounts!B:E,4,FALSE)</f>
        <v>LGS Emp Labor</v>
      </c>
      <c r="P101" s="11" t="str">
        <f>VLOOKUP($E101,'[1]z-PROJECT TABLE'!C:D,2,FALSE)</f>
        <v>NIS</v>
      </c>
      <c r="Q101" s="10" t="str">
        <f t="shared" si="12"/>
        <v>3713</v>
      </c>
      <c r="R101" s="10" t="str">
        <f t="shared" si="13"/>
        <v>603713</v>
      </c>
      <c r="S101" s="10" t="str">
        <f t="shared" si="14"/>
        <v>603713-NEXT GEN UNIFIED COMMS</v>
      </c>
      <c r="T101">
        <f>VLOOKUP(E101,'[1]z-PROJECT TABLE'!C:G,5,FALSE)</f>
        <v>0</v>
      </c>
    </row>
    <row r="102" spans="1:20" x14ac:dyDescent="0.25">
      <c r="A102">
        <v>2016</v>
      </c>
      <c r="B102" t="s">
        <v>48</v>
      </c>
      <c r="C102" t="s">
        <v>49</v>
      </c>
      <c r="D102">
        <v>6</v>
      </c>
      <c r="E102" t="s">
        <v>46</v>
      </c>
      <c r="F102" t="s">
        <v>50</v>
      </c>
      <c r="G102" t="s">
        <v>72</v>
      </c>
      <c r="H102" t="s">
        <v>72</v>
      </c>
      <c r="I102" t="s">
        <v>13</v>
      </c>
      <c r="J102">
        <v>114</v>
      </c>
      <c r="K102">
        <v>1710</v>
      </c>
      <c r="L102">
        <v>0</v>
      </c>
      <c r="M102" s="10" t="str">
        <f t="shared" si="10"/>
        <v>600100-2</v>
      </c>
      <c r="N102" s="10" t="str">
        <f t="shared" si="11"/>
        <v>600100-2 Wages &amp; Salary Part-Time</v>
      </c>
      <c r="O102" s="11" t="str">
        <f>VLOOKUP(M102,[1]Accounts!B:E,4,FALSE)</f>
        <v>LGS Emp Labor</v>
      </c>
      <c r="P102" s="11" t="str">
        <f>VLOOKUP($E102,'[1]z-PROJECT TABLE'!C:D,2,FALSE)</f>
        <v>NIS</v>
      </c>
      <c r="Q102" s="10" t="str">
        <f t="shared" si="12"/>
        <v>3713</v>
      </c>
      <c r="R102" s="10" t="str">
        <f t="shared" si="13"/>
        <v>603713</v>
      </c>
      <c r="S102" s="10" t="str">
        <f t="shared" si="14"/>
        <v>603713-NEXT GEN UNIFIED COMMS</v>
      </c>
      <c r="T102">
        <f>VLOOKUP(E102,'[1]z-PROJECT TABLE'!C:G,5,FALSE)</f>
        <v>0</v>
      </c>
    </row>
    <row r="103" spans="1:20" x14ac:dyDescent="0.25">
      <c r="A103">
        <v>2016</v>
      </c>
      <c r="B103" t="s">
        <v>48</v>
      </c>
      <c r="C103" t="s">
        <v>49</v>
      </c>
      <c r="D103">
        <v>7</v>
      </c>
      <c r="E103" t="s">
        <v>46</v>
      </c>
      <c r="F103" t="s">
        <v>50</v>
      </c>
      <c r="G103" t="s">
        <v>72</v>
      </c>
      <c r="H103" t="s">
        <v>72</v>
      </c>
      <c r="I103" t="s">
        <v>13</v>
      </c>
      <c r="J103">
        <v>200</v>
      </c>
      <c r="K103">
        <v>3000</v>
      </c>
      <c r="L103">
        <v>0</v>
      </c>
      <c r="M103" s="10" t="str">
        <f t="shared" si="10"/>
        <v>600100-2</v>
      </c>
      <c r="N103" s="10" t="str">
        <f t="shared" si="11"/>
        <v>600100-2 Wages &amp; Salary Part-Time</v>
      </c>
      <c r="O103" s="11" t="str">
        <f>VLOOKUP(M103,[1]Accounts!B:E,4,FALSE)</f>
        <v>LGS Emp Labor</v>
      </c>
      <c r="P103" s="11" t="str">
        <f>VLOOKUP($E103,'[1]z-PROJECT TABLE'!C:D,2,FALSE)</f>
        <v>NIS</v>
      </c>
      <c r="Q103" s="10" t="str">
        <f t="shared" si="12"/>
        <v>3713</v>
      </c>
      <c r="R103" s="10" t="str">
        <f t="shared" si="13"/>
        <v>603713</v>
      </c>
      <c r="S103" s="10" t="str">
        <f t="shared" si="14"/>
        <v>603713-NEXT GEN UNIFIED COMMS</v>
      </c>
      <c r="T103">
        <f>VLOOKUP(E103,'[1]z-PROJECT TABLE'!C:G,5,FALSE)</f>
        <v>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99"/>
  </sheetPr>
  <dimension ref="A1:E65"/>
  <sheetViews>
    <sheetView topLeftCell="A6" workbookViewId="0">
      <selection activeCell="H20" sqref="F20:H27"/>
    </sheetView>
  </sheetViews>
  <sheetFormatPr defaultRowHeight="15" x14ac:dyDescent="0.25"/>
  <cols>
    <col min="1" max="1" width="21.140625" bestFit="1" customWidth="1"/>
    <col min="2" max="2" width="10.140625" bestFit="1" customWidth="1"/>
    <col min="3" max="3" width="9.28515625" bestFit="1" customWidth="1"/>
    <col min="4" max="4" width="20.7109375" bestFit="1" customWidth="1"/>
    <col min="5" max="5" width="8" bestFit="1" customWidth="1"/>
  </cols>
  <sheetData>
    <row r="1" spans="1:5" s="5" customFormat="1" x14ac:dyDescent="0.25">
      <c r="A1" s="5" t="s">
        <v>17</v>
      </c>
      <c r="B1" s="5" t="s">
        <v>0</v>
      </c>
      <c r="C1" s="5" t="s">
        <v>15</v>
      </c>
      <c r="D1" s="5" t="s">
        <v>31</v>
      </c>
      <c r="E1" s="5" t="s">
        <v>21</v>
      </c>
    </row>
    <row r="2" spans="1:5" x14ac:dyDescent="0.25">
      <c r="A2" t="s">
        <v>39</v>
      </c>
      <c r="B2">
        <v>2016</v>
      </c>
      <c r="C2">
        <v>5</v>
      </c>
      <c r="D2" t="s">
        <v>36</v>
      </c>
      <c r="E2">
        <v>0.5</v>
      </c>
    </row>
    <row r="3" spans="1:5" x14ac:dyDescent="0.25">
      <c r="A3" t="s">
        <v>39</v>
      </c>
      <c r="B3">
        <v>2016</v>
      </c>
      <c r="C3">
        <v>6</v>
      </c>
      <c r="D3" t="s">
        <v>36</v>
      </c>
      <c r="E3">
        <v>2</v>
      </c>
    </row>
    <row r="4" spans="1:5" x14ac:dyDescent="0.25">
      <c r="A4" t="s">
        <v>39</v>
      </c>
      <c r="B4">
        <v>2016</v>
      </c>
      <c r="C4">
        <v>7</v>
      </c>
      <c r="D4" t="s">
        <v>40</v>
      </c>
      <c r="E4">
        <v>14</v>
      </c>
    </row>
    <row r="5" spans="1:5" x14ac:dyDescent="0.25">
      <c r="A5" t="s">
        <v>39</v>
      </c>
      <c r="B5">
        <v>2016</v>
      </c>
      <c r="C5">
        <v>7</v>
      </c>
      <c r="D5" t="s">
        <v>41</v>
      </c>
      <c r="E5">
        <v>125</v>
      </c>
    </row>
    <row r="6" spans="1:5" x14ac:dyDescent="0.25">
      <c r="A6" t="s">
        <v>39</v>
      </c>
      <c r="B6">
        <v>2016</v>
      </c>
      <c r="C6">
        <v>7</v>
      </c>
      <c r="D6" t="s">
        <v>36</v>
      </c>
      <c r="E6">
        <v>3</v>
      </c>
    </row>
    <row r="7" spans="1:5" x14ac:dyDescent="0.25">
      <c r="A7" t="s">
        <v>66</v>
      </c>
      <c r="B7">
        <v>2016</v>
      </c>
      <c r="C7">
        <v>2</v>
      </c>
      <c r="D7" t="s">
        <v>73</v>
      </c>
      <c r="E7">
        <v>44.5</v>
      </c>
    </row>
    <row r="8" spans="1:5" x14ac:dyDescent="0.25">
      <c r="A8" t="s">
        <v>66</v>
      </c>
      <c r="B8">
        <v>2016</v>
      </c>
      <c r="C8">
        <v>2</v>
      </c>
      <c r="D8" t="s">
        <v>74</v>
      </c>
      <c r="E8">
        <v>90.5</v>
      </c>
    </row>
    <row r="9" spans="1:5" x14ac:dyDescent="0.25">
      <c r="A9" t="s">
        <v>66</v>
      </c>
      <c r="B9">
        <v>2016</v>
      </c>
      <c r="C9">
        <v>3</v>
      </c>
      <c r="D9" t="s">
        <v>74</v>
      </c>
      <c r="E9">
        <v>148.5</v>
      </c>
    </row>
    <row r="10" spans="1:5" x14ac:dyDescent="0.25">
      <c r="A10" t="s">
        <v>66</v>
      </c>
      <c r="B10">
        <v>2016</v>
      </c>
      <c r="C10">
        <v>4</v>
      </c>
      <c r="D10" t="s">
        <v>74</v>
      </c>
      <c r="E10">
        <v>88</v>
      </c>
    </row>
    <row r="11" spans="1:5" x14ac:dyDescent="0.25">
      <c r="A11" t="s">
        <v>24</v>
      </c>
      <c r="B11">
        <v>2016</v>
      </c>
      <c r="C11">
        <v>3</v>
      </c>
      <c r="D11" t="s">
        <v>32</v>
      </c>
      <c r="E11">
        <v>10.5</v>
      </c>
    </row>
    <row r="12" spans="1:5" x14ac:dyDescent="0.25">
      <c r="A12" t="s">
        <v>24</v>
      </c>
      <c r="B12">
        <v>2016</v>
      </c>
      <c r="C12">
        <v>3</v>
      </c>
      <c r="D12" t="s">
        <v>33</v>
      </c>
      <c r="E12">
        <v>4</v>
      </c>
    </row>
    <row r="13" spans="1:5" x14ac:dyDescent="0.25">
      <c r="A13" t="s">
        <v>24</v>
      </c>
      <c r="B13">
        <v>2016</v>
      </c>
      <c r="C13">
        <v>4</v>
      </c>
      <c r="D13" t="s">
        <v>32</v>
      </c>
      <c r="E13">
        <v>0.5</v>
      </c>
    </row>
    <row r="14" spans="1:5" x14ac:dyDescent="0.25">
      <c r="A14" t="s">
        <v>24</v>
      </c>
      <c r="B14">
        <v>2016</v>
      </c>
      <c r="C14">
        <v>4</v>
      </c>
      <c r="D14" t="s">
        <v>34</v>
      </c>
      <c r="E14">
        <v>89</v>
      </c>
    </row>
    <row r="15" spans="1:5" x14ac:dyDescent="0.25">
      <c r="A15" t="s">
        <v>24</v>
      </c>
      <c r="B15">
        <v>2016</v>
      </c>
      <c r="C15">
        <v>4</v>
      </c>
      <c r="D15" t="s">
        <v>35</v>
      </c>
      <c r="E15">
        <v>1</v>
      </c>
    </row>
    <row r="16" spans="1:5" x14ac:dyDescent="0.25">
      <c r="A16" t="s">
        <v>24</v>
      </c>
      <c r="B16">
        <v>2016</v>
      </c>
      <c r="C16">
        <v>4</v>
      </c>
      <c r="D16" t="s">
        <v>36</v>
      </c>
      <c r="E16">
        <v>4</v>
      </c>
    </row>
    <row r="17" spans="1:5" x14ac:dyDescent="0.25">
      <c r="A17" t="s">
        <v>24</v>
      </c>
      <c r="B17">
        <v>2016</v>
      </c>
      <c r="C17">
        <v>5</v>
      </c>
      <c r="D17" t="s">
        <v>34</v>
      </c>
      <c r="E17">
        <v>76</v>
      </c>
    </row>
    <row r="18" spans="1:5" x14ac:dyDescent="0.25">
      <c r="A18" t="s">
        <v>24</v>
      </c>
      <c r="B18">
        <v>2016</v>
      </c>
      <c r="C18">
        <v>5</v>
      </c>
      <c r="D18" t="s">
        <v>33</v>
      </c>
      <c r="E18">
        <v>4</v>
      </c>
    </row>
    <row r="19" spans="1:5" x14ac:dyDescent="0.25">
      <c r="A19" t="s">
        <v>24</v>
      </c>
      <c r="B19">
        <v>2016</v>
      </c>
      <c r="C19">
        <v>5</v>
      </c>
      <c r="D19" t="s">
        <v>36</v>
      </c>
      <c r="E19">
        <v>7.5</v>
      </c>
    </row>
    <row r="20" spans="1:5" x14ac:dyDescent="0.25">
      <c r="A20" t="s">
        <v>24</v>
      </c>
      <c r="B20">
        <v>2016</v>
      </c>
      <c r="C20">
        <v>6</v>
      </c>
      <c r="D20" t="s">
        <v>34</v>
      </c>
      <c r="E20">
        <v>65</v>
      </c>
    </row>
    <row r="21" spans="1:5" x14ac:dyDescent="0.25">
      <c r="A21" t="s">
        <v>24</v>
      </c>
      <c r="B21">
        <v>2016</v>
      </c>
      <c r="C21">
        <v>6</v>
      </c>
      <c r="D21" t="s">
        <v>37</v>
      </c>
      <c r="E21">
        <v>13.5</v>
      </c>
    </row>
    <row r="22" spans="1:5" x14ac:dyDescent="0.25">
      <c r="A22" t="s">
        <v>24</v>
      </c>
      <c r="B22">
        <v>2016</v>
      </c>
      <c r="C22">
        <v>6</v>
      </c>
      <c r="D22" t="s">
        <v>36</v>
      </c>
      <c r="E22">
        <v>4</v>
      </c>
    </row>
    <row r="23" spans="1:5" x14ac:dyDescent="0.25">
      <c r="A23" t="s">
        <v>24</v>
      </c>
      <c r="B23">
        <v>2016</v>
      </c>
      <c r="C23">
        <v>7</v>
      </c>
      <c r="D23" t="s">
        <v>34</v>
      </c>
      <c r="E23">
        <v>95</v>
      </c>
    </row>
    <row r="24" spans="1:5" x14ac:dyDescent="0.25">
      <c r="A24" t="s">
        <v>24</v>
      </c>
      <c r="B24">
        <v>2016</v>
      </c>
      <c r="C24">
        <v>7</v>
      </c>
      <c r="D24" t="s">
        <v>36</v>
      </c>
      <c r="E24">
        <v>8</v>
      </c>
    </row>
    <row r="25" spans="1:5" x14ac:dyDescent="0.25">
      <c r="A25" t="s">
        <v>68</v>
      </c>
      <c r="B25">
        <v>2016</v>
      </c>
      <c r="C25">
        <v>2</v>
      </c>
      <c r="D25" t="s">
        <v>75</v>
      </c>
      <c r="E25">
        <v>18</v>
      </c>
    </row>
    <row r="26" spans="1:5" x14ac:dyDescent="0.25">
      <c r="A26" t="s">
        <v>68</v>
      </c>
      <c r="B26">
        <v>2016</v>
      </c>
      <c r="C26">
        <v>2</v>
      </c>
      <c r="D26" t="s">
        <v>76</v>
      </c>
      <c r="E26">
        <v>3</v>
      </c>
    </row>
    <row r="27" spans="1:5" x14ac:dyDescent="0.25">
      <c r="A27" t="s">
        <v>68</v>
      </c>
      <c r="B27">
        <v>2016</v>
      </c>
      <c r="C27">
        <v>2</v>
      </c>
      <c r="D27" t="s">
        <v>77</v>
      </c>
      <c r="E27">
        <v>4</v>
      </c>
    </row>
    <row r="28" spans="1:5" x14ac:dyDescent="0.25">
      <c r="A28" t="s">
        <v>68</v>
      </c>
      <c r="B28">
        <v>2016</v>
      </c>
      <c r="C28">
        <v>3</v>
      </c>
      <c r="D28" t="s">
        <v>75</v>
      </c>
      <c r="E28">
        <v>84</v>
      </c>
    </row>
    <row r="29" spans="1:5" x14ac:dyDescent="0.25">
      <c r="A29" t="s">
        <v>68</v>
      </c>
      <c r="B29">
        <v>2016</v>
      </c>
      <c r="C29">
        <v>3</v>
      </c>
      <c r="D29" t="s">
        <v>76</v>
      </c>
      <c r="E29">
        <v>8.75</v>
      </c>
    </row>
    <row r="30" spans="1:5" x14ac:dyDescent="0.25">
      <c r="A30" t="s">
        <v>68</v>
      </c>
      <c r="B30">
        <v>2016</v>
      </c>
      <c r="C30">
        <v>3</v>
      </c>
      <c r="D30" t="s">
        <v>77</v>
      </c>
      <c r="E30">
        <v>24</v>
      </c>
    </row>
    <row r="31" spans="1:5" x14ac:dyDescent="0.25">
      <c r="A31" t="s">
        <v>68</v>
      </c>
      <c r="B31">
        <v>2016</v>
      </c>
      <c r="C31">
        <v>4</v>
      </c>
      <c r="D31" t="s">
        <v>75</v>
      </c>
      <c r="E31">
        <v>120</v>
      </c>
    </row>
    <row r="32" spans="1:5" x14ac:dyDescent="0.25">
      <c r="A32" t="s">
        <v>68</v>
      </c>
      <c r="B32">
        <v>2016</v>
      </c>
      <c r="C32">
        <v>4</v>
      </c>
      <c r="D32" t="s">
        <v>76</v>
      </c>
      <c r="E32">
        <v>15.25</v>
      </c>
    </row>
    <row r="33" spans="1:5" x14ac:dyDescent="0.25">
      <c r="A33" t="s">
        <v>68</v>
      </c>
      <c r="B33">
        <v>2016</v>
      </c>
      <c r="C33">
        <v>4</v>
      </c>
      <c r="D33" t="s">
        <v>77</v>
      </c>
      <c r="E33">
        <v>48</v>
      </c>
    </row>
    <row r="34" spans="1:5" x14ac:dyDescent="0.25">
      <c r="A34" t="s">
        <v>68</v>
      </c>
      <c r="B34">
        <v>2016</v>
      </c>
      <c r="C34">
        <v>5</v>
      </c>
      <c r="D34" t="s">
        <v>78</v>
      </c>
      <c r="E34">
        <v>136.25</v>
      </c>
    </row>
    <row r="35" spans="1:5" x14ac:dyDescent="0.25">
      <c r="A35" t="s">
        <v>68</v>
      </c>
      <c r="B35">
        <v>2016</v>
      </c>
      <c r="C35">
        <v>5</v>
      </c>
      <c r="D35" t="s">
        <v>75</v>
      </c>
      <c r="E35">
        <v>96</v>
      </c>
    </row>
    <row r="36" spans="1:5" x14ac:dyDescent="0.25">
      <c r="A36" t="s">
        <v>68</v>
      </c>
      <c r="B36">
        <v>2016</v>
      </c>
      <c r="C36">
        <v>5</v>
      </c>
      <c r="D36" t="s">
        <v>76</v>
      </c>
      <c r="E36">
        <v>2.5</v>
      </c>
    </row>
    <row r="37" spans="1:5" x14ac:dyDescent="0.25">
      <c r="A37" t="s">
        <v>68</v>
      </c>
      <c r="B37">
        <v>2016</v>
      </c>
      <c r="C37">
        <v>5</v>
      </c>
      <c r="D37" t="s">
        <v>77</v>
      </c>
      <c r="E37">
        <v>16</v>
      </c>
    </row>
    <row r="38" spans="1:5" x14ac:dyDescent="0.25">
      <c r="A38" t="s">
        <v>68</v>
      </c>
      <c r="B38">
        <v>2016</v>
      </c>
      <c r="C38">
        <v>6</v>
      </c>
      <c r="D38" t="s">
        <v>78</v>
      </c>
      <c r="E38">
        <v>132.75</v>
      </c>
    </row>
    <row r="39" spans="1:5" x14ac:dyDescent="0.25">
      <c r="A39" t="s">
        <v>68</v>
      </c>
      <c r="B39">
        <v>2016</v>
      </c>
      <c r="C39">
        <v>6</v>
      </c>
      <c r="D39" t="s">
        <v>75</v>
      </c>
      <c r="E39">
        <v>84</v>
      </c>
    </row>
    <row r="40" spans="1:5" x14ac:dyDescent="0.25">
      <c r="A40" t="s">
        <v>68</v>
      </c>
      <c r="B40">
        <v>2016</v>
      </c>
      <c r="C40">
        <v>6</v>
      </c>
      <c r="D40" t="s">
        <v>76</v>
      </c>
      <c r="E40">
        <v>1.5</v>
      </c>
    </row>
    <row r="41" spans="1:5" x14ac:dyDescent="0.25">
      <c r="A41" t="s">
        <v>68</v>
      </c>
      <c r="B41">
        <v>2016</v>
      </c>
      <c r="C41">
        <v>6</v>
      </c>
      <c r="D41" t="s">
        <v>77</v>
      </c>
      <c r="E41">
        <v>112</v>
      </c>
    </row>
    <row r="42" spans="1:5" x14ac:dyDescent="0.25">
      <c r="A42" t="s">
        <v>68</v>
      </c>
      <c r="B42">
        <v>2016</v>
      </c>
      <c r="C42">
        <v>7</v>
      </c>
      <c r="D42" t="s">
        <v>78</v>
      </c>
      <c r="E42">
        <v>82.5</v>
      </c>
    </row>
    <row r="43" spans="1:5" x14ac:dyDescent="0.25">
      <c r="A43" t="s">
        <v>68</v>
      </c>
      <c r="B43">
        <v>2016</v>
      </c>
      <c r="C43">
        <v>7</v>
      </c>
      <c r="D43" t="s">
        <v>75</v>
      </c>
      <c r="E43">
        <v>75</v>
      </c>
    </row>
    <row r="44" spans="1:5" x14ac:dyDescent="0.25">
      <c r="A44" t="s">
        <v>68</v>
      </c>
      <c r="B44">
        <v>2016</v>
      </c>
      <c r="C44">
        <v>7</v>
      </c>
      <c r="D44" t="s">
        <v>76</v>
      </c>
      <c r="E44">
        <v>5.75</v>
      </c>
    </row>
    <row r="45" spans="1:5" x14ac:dyDescent="0.25">
      <c r="A45" t="s">
        <v>68</v>
      </c>
      <c r="B45">
        <v>2016</v>
      </c>
      <c r="C45">
        <v>7</v>
      </c>
      <c r="D45" t="s">
        <v>77</v>
      </c>
      <c r="E45">
        <v>56</v>
      </c>
    </row>
    <row r="46" spans="1:5" x14ac:dyDescent="0.25">
      <c r="A46" t="s">
        <v>70</v>
      </c>
      <c r="B46">
        <v>2016</v>
      </c>
      <c r="C46">
        <v>2</v>
      </c>
      <c r="D46" t="s">
        <v>76</v>
      </c>
      <c r="E46">
        <v>13</v>
      </c>
    </row>
    <row r="47" spans="1:5" x14ac:dyDescent="0.25">
      <c r="A47" t="s">
        <v>70</v>
      </c>
      <c r="B47">
        <v>2016</v>
      </c>
      <c r="C47">
        <v>2</v>
      </c>
      <c r="D47" t="s">
        <v>79</v>
      </c>
      <c r="E47">
        <v>79.75</v>
      </c>
    </row>
    <row r="48" spans="1:5" x14ac:dyDescent="0.25">
      <c r="A48" t="s">
        <v>70</v>
      </c>
      <c r="B48">
        <v>2016</v>
      </c>
      <c r="C48">
        <v>3</v>
      </c>
      <c r="D48" t="s">
        <v>76</v>
      </c>
      <c r="E48">
        <v>7.25</v>
      </c>
    </row>
    <row r="49" spans="1:5" x14ac:dyDescent="0.25">
      <c r="A49" t="s">
        <v>70</v>
      </c>
      <c r="B49">
        <v>2016</v>
      </c>
      <c r="C49">
        <v>3</v>
      </c>
      <c r="D49" t="s">
        <v>79</v>
      </c>
      <c r="E49">
        <v>136</v>
      </c>
    </row>
    <row r="50" spans="1:5" x14ac:dyDescent="0.25">
      <c r="A50" t="s">
        <v>70</v>
      </c>
      <c r="B50">
        <v>2016</v>
      </c>
      <c r="C50">
        <v>4</v>
      </c>
      <c r="D50" t="s">
        <v>80</v>
      </c>
      <c r="E50">
        <v>2</v>
      </c>
    </row>
    <row r="51" spans="1:5" x14ac:dyDescent="0.25">
      <c r="A51" t="s">
        <v>70</v>
      </c>
      <c r="B51">
        <v>2016</v>
      </c>
      <c r="C51">
        <v>4</v>
      </c>
      <c r="D51" t="s">
        <v>76</v>
      </c>
      <c r="E51">
        <v>15.25</v>
      </c>
    </row>
    <row r="52" spans="1:5" x14ac:dyDescent="0.25">
      <c r="A52" t="s">
        <v>70</v>
      </c>
      <c r="B52">
        <v>2016</v>
      </c>
      <c r="C52">
        <v>4</v>
      </c>
      <c r="D52" t="s">
        <v>79</v>
      </c>
      <c r="E52">
        <v>194</v>
      </c>
    </row>
    <row r="53" spans="1:5" x14ac:dyDescent="0.25">
      <c r="A53" t="s">
        <v>70</v>
      </c>
      <c r="B53">
        <v>2016</v>
      </c>
      <c r="C53">
        <v>5</v>
      </c>
      <c r="D53" t="s">
        <v>76</v>
      </c>
      <c r="E53">
        <v>2.5</v>
      </c>
    </row>
    <row r="54" spans="1:5" x14ac:dyDescent="0.25">
      <c r="A54" t="s">
        <v>70</v>
      </c>
      <c r="B54">
        <v>2016</v>
      </c>
      <c r="C54">
        <v>5</v>
      </c>
      <c r="D54" t="s">
        <v>79</v>
      </c>
      <c r="E54">
        <v>138.5</v>
      </c>
    </row>
    <row r="55" spans="1:5" x14ac:dyDescent="0.25">
      <c r="A55" t="s">
        <v>70</v>
      </c>
      <c r="B55">
        <v>2016</v>
      </c>
      <c r="C55">
        <v>6</v>
      </c>
      <c r="D55" t="s">
        <v>76</v>
      </c>
      <c r="E55">
        <v>1.5</v>
      </c>
    </row>
    <row r="56" spans="1:5" x14ac:dyDescent="0.25">
      <c r="A56" t="s">
        <v>70</v>
      </c>
      <c r="B56">
        <v>2016</v>
      </c>
      <c r="C56">
        <v>6</v>
      </c>
      <c r="D56" t="s">
        <v>79</v>
      </c>
      <c r="E56">
        <v>111</v>
      </c>
    </row>
    <row r="57" spans="1:5" x14ac:dyDescent="0.25">
      <c r="A57" t="s">
        <v>70</v>
      </c>
      <c r="B57">
        <v>2016</v>
      </c>
      <c r="C57">
        <v>7</v>
      </c>
      <c r="D57" t="s">
        <v>76</v>
      </c>
      <c r="E57">
        <v>5.75</v>
      </c>
    </row>
    <row r="58" spans="1:5" x14ac:dyDescent="0.25">
      <c r="A58" t="s">
        <v>70</v>
      </c>
      <c r="B58">
        <v>2016</v>
      </c>
      <c r="C58">
        <v>7</v>
      </c>
      <c r="D58" t="s">
        <v>79</v>
      </c>
      <c r="E58">
        <v>146</v>
      </c>
    </row>
    <row r="59" spans="1:5" x14ac:dyDescent="0.25">
      <c r="A59" t="s">
        <v>46</v>
      </c>
      <c r="B59">
        <v>2016</v>
      </c>
      <c r="C59">
        <v>3</v>
      </c>
      <c r="D59" t="s">
        <v>45</v>
      </c>
      <c r="E59">
        <v>15.5</v>
      </c>
    </row>
    <row r="60" spans="1:5" x14ac:dyDescent="0.25">
      <c r="A60" t="s">
        <v>46</v>
      </c>
      <c r="B60">
        <v>2016</v>
      </c>
      <c r="C60">
        <v>4</v>
      </c>
      <c r="D60" t="s">
        <v>45</v>
      </c>
      <c r="E60">
        <v>88.75</v>
      </c>
    </row>
    <row r="61" spans="1:5" x14ac:dyDescent="0.25">
      <c r="A61" t="s">
        <v>46</v>
      </c>
      <c r="B61">
        <v>2016</v>
      </c>
      <c r="C61">
        <v>5</v>
      </c>
      <c r="D61" t="s">
        <v>45</v>
      </c>
      <c r="E61">
        <v>18.5</v>
      </c>
    </row>
    <row r="62" spans="1:5" x14ac:dyDescent="0.25">
      <c r="A62" t="s">
        <v>46</v>
      </c>
      <c r="B62">
        <v>2016</v>
      </c>
      <c r="C62">
        <v>6</v>
      </c>
      <c r="D62" t="s">
        <v>45</v>
      </c>
      <c r="E62">
        <v>40.75</v>
      </c>
    </row>
    <row r="63" spans="1:5" x14ac:dyDescent="0.25">
      <c r="A63" t="s">
        <v>46</v>
      </c>
      <c r="B63">
        <v>2016</v>
      </c>
      <c r="C63">
        <v>6</v>
      </c>
      <c r="D63" t="s">
        <v>47</v>
      </c>
      <c r="E63">
        <v>114</v>
      </c>
    </row>
    <row r="64" spans="1:5" x14ac:dyDescent="0.25">
      <c r="A64" t="s">
        <v>46</v>
      </c>
      <c r="B64">
        <v>2016</v>
      </c>
      <c r="C64">
        <v>7</v>
      </c>
      <c r="D64" t="s">
        <v>45</v>
      </c>
      <c r="E64">
        <v>105.5</v>
      </c>
    </row>
    <row r="65" spans="1:5" x14ac:dyDescent="0.25">
      <c r="A65" t="s">
        <v>46</v>
      </c>
      <c r="B65">
        <v>2016</v>
      </c>
      <c r="C65">
        <v>7</v>
      </c>
      <c r="D65" t="s">
        <v>47</v>
      </c>
      <c r="E65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</vt:i4>
      </vt:variant>
    </vt:vector>
  </HeadingPairs>
  <TitlesOfParts>
    <vt:vector size="18" baseType="lpstr">
      <vt:lpstr>#1 - Axios ALL $$$</vt:lpstr>
      <vt:lpstr>#1a - Axios ALL Hrs</vt:lpstr>
      <vt:lpstr>#2 - Eric $$$</vt:lpstr>
      <vt:lpstr>#3 - Eric Hrs</vt:lpstr>
      <vt:lpstr>#4 - Oscar $$$</vt:lpstr>
      <vt:lpstr>#5 - Oscar Hrs</vt:lpstr>
      <vt:lpstr>#6 - Tom$$$</vt:lpstr>
      <vt:lpstr>#7 - Tom Hrs</vt:lpstr>
      <vt:lpstr>IR&amp;D Data Shuffle</vt:lpstr>
      <vt:lpstr>IR&amp;D Hours</vt:lpstr>
      <vt:lpstr>'#1 - Axios ALL $$$'!Print_Area</vt:lpstr>
      <vt:lpstr>'#1a - Axios ALL Hrs'!Print_Area</vt:lpstr>
      <vt:lpstr>'#2 - Eric $$$'!Print_Area</vt:lpstr>
      <vt:lpstr>'#3 - Eric Hrs'!Print_Area</vt:lpstr>
      <vt:lpstr>'#4 - Oscar $$$'!Print_Area</vt:lpstr>
      <vt:lpstr>'#5 - Oscar Hrs'!Print_Area</vt:lpstr>
      <vt:lpstr>'#6 - Tom$$$'!Print_Area</vt:lpstr>
      <vt:lpstr>'#7 - Tom Hrs'!Print_Area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2016-08-10T02:27:56Z</cp:lastPrinted>
  <dcterms:created xsi:type="dcterms:W3CDTF">2016-07-27T19:49:52Z</dcterms:created>
  <dcterms:modified xsi:type="dcterms:W3CDTF">2016-08-10T10:07:47Z</dcterms:modified>
</cp:coreProperties>
</file>