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20" windowWidth="24675" windowHeight="125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7" i="1" l="1"/>
  <c r="X15" i="1"/>
  <c r="C15" i="1" s="1"/>
  <c r="H15" i="1"/>
  <c r="E15" i="1" l="1"/>
  <c r="D15" i="1"/>
  <c r="H7" i="1"/>
  <c r="L7" i="1"/>
  <c r="X7" i="1" s="1"/>
  <c r="C7" i="1" s="1"/>
  <c r="E7" i="1" s="1"/>
  <c r="H8" i="1"/>
  <c r="H6" i="1"/>
  <c r="H4" i="1"/>
  <c r="H5" i="1"/>
  <c r="X8" i="1"/>
  <c r="C8" i="1" s="1"/>
  <c r="D8" i="1" s="1"/>
  <c r="X5" i="1"/>
  <c r="C5" i="1" s="1"/>
  <c r="X4" i="1"/>
  <c r="C4" i="1" s="1"/>
  <c r="D4" i="1" s="1"/>
  <c r="L6" i="1"/>
  <c r="X6" i="1" s="1"/>
  <c r="C6" i="1" s="1"/>
  <c r="E6" i="1" s="1"/>
  <c r="F6" i="1" s="1"/>
  <c r="B10" i="1"/>
  <c r="I15" i="1" l="1"/>
  <c r="F15" i="1"/>
  <c r="D6" i="1"/>
  <c r="E4" i="1"/>
  <c r="I4" i="1" s="1"/>
  <c r="I7" i="1"/>
  <c r="D7" i="1"/>
  <c r="F7" i="1"/>
  <c r="E8" i="1"/>
  <c r="F8" i="1" s="1"/>
  <c r="C10" i="1"/>
  <c r="D10" i="1" s="1"/>
  <c r="D5" i="1"/>
  <c r="E5" i="1"/>
  <c r="I6" i="1"/>
  <c r="F4" i="1" l="1"/>
  <c r="I8" i="1"/>
  <c r="I5" i="1"/>
  <c r="F5" i="1"/>
  <c r="E10" i="1"/>
  <c r="F10" i="1" s="1"/>
</calcChain>
</file>

<file path=xl/sharedStrings.xml><?xml version="1.0" encoding="utf-8"?>
<sst xmlns="http://schemas.openxmlformats.org/spreadsheetml/2006/main" count="50" uniqueCount="30">
  <si>
    <t>Budget ($k)</t>
  </si>
  <si>
    <t>Spent ($k)</t>
  </si>
  <si>
    <t>% Spent</t>
  </si>
  <si>
    <t>Rem ($k)</t>
  </si>
  <si>
    <t>% Rem</t>
  </si>
  <si>
    <t>Wks @ Last</t>
  </si>
  <si>
    <t>THINCLNT</t>
  </si>
  <si>
    <t>SIGNALS</t>
  </si>
  <si>
    <t>CLOUD</t>
  </si>
  <si>
    <t>ATTACK</t>
  </si>
  <si>
    <t>CALIBRATION</t>
  </si>
  <si>
    <t>Total</t>
  </si>
  <si>
    <t>Jan</t>
  </si>
  <si>
    <t>Feb</t>
  </si>
  <si>
    <t>Mar</t>
  </si>
  <si>
    <t>Wkly Burn Rate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</si>
  <si>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</si>
  <si>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</si>
  <si>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</si>
  <si>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</si>
  <si>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</si>
  <si>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</si>
  <si>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</si>
  <si>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</si>
  <si>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</si>
  <si>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NEXT GEN UNIFIED COMMS</t>
  </si>
  <si>
    <t>Axios Total</t>
  </si>
  <si>
    <t>NIS Budget</t>
  </si>
  <si>
    <t>Axios Budget</t>
  </si>
  <si>
    <t>EIS 2017 IR&amp;D Budget Data - As of Q1 '17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</si>
</sst>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44" fontId="3" fillId="0" borderId="1" xfId="2" applyFont="1" applyBorder="1" applyAlignment="1">
      <alignment vertical="center"/>
    </xf>
    <xf numFmtId="164" fontId="3" fillId="0" borderId="1" xfId="0" applyNumberFormat="1" applyFont="1" applyBorder="1" applyAlignment="1">
      <alignment horizontal="center" vertical="center"/>
    </xf>
    <xf numFmtId="165" fontId="3" fillId="0" borderId="1" xfId="2" applyNumberFormat="1" applyFont="1" applyBorder="1" applyAlignment="1">
      <alignment vertical="center"/>
    </xf>
    <xf numFmtId="0" fontId="0" fillId="0" borderId="1" xfId="0" applyBorder="1"/>
    <xf numFmtId="43" fontId="0" fillId="0" borderId="1" xfId="1" applyFont="1" applyBorder="1"/>
    <xf numFmtId="0" fontId="0" fillId="2" borderId="1" xfId="0" applyFill="1" applyBorder="1"/>
    <xf numFmtId="43" fontId="0" fillId="2" borderId="1" xfId="1" applyFont="1" applyFill="1" applyBorder="1"/>
    <xf numFmtId="0" fontId="3" fillId="0" borderId="0" xfId="0" applyFont="1" applyBorder="1" applyAlignment="1">
      <alignment vertical="center"/>
    </xf>
    <xf numFmtId="44" fontId="3" fillId="0" borderId="0" xfId="2" applyFont="1" applyBorder="1" applyAlignment="1">
      <alignment vertical="center"/>
    </xf>
    <xf numFmtId="9" fontId="3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top"/>
    </xf>
    <xf numFmtId="0" fontId="3" fillId="3" borderId="0" xfId="0" applyFont="1" applyFill="1" applyBorder="1" applyAlignment="1">
      <alignment vertical="center"/>
    </xf>
    <xf numFmtId="44" fontId="3" fillId="3" borderId="0" xfId="2" applyFont="1" applyFill="1" applyBorder="1" applyAlignment="1">
      <alignment vertical="center"/>
    </xf>
    <xf numFmtId="9" fontId="3" fillId="3" borderId="0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top"/>
    </xf>
    <xf numFmtId="0" fontId="0" fillId="3" borderId="0" xfId="0" applyFill="1"/>
    <xf numFmtId="0" fontId="4" fillId="0" borderId="1" xfId="0" applyFont="1" applyFill="1" applyBorder="1" applyAlignment="1">
      <alignment vertical="center"/>
    </xf>
    <xf numFmtId="0" fontId="5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tabSelected="1" workbookViewId="0">
      <selection activeCell="N1" sqref="N1"/>
    </sheetView>
  </sheetViews>
  <sheetFormatPr defaultRowHeight="15" x14ac:dyDescent="0.25"/>
  <cols>
    <col min="1" max="1" width="25.140625" bestFit="1" customWidth="1"/>
    <col min="2" max="2" width="11.140625" bestFit="1" customWidth="1"/>
    <col min="3" max="3" width="10" bestFit="1" customWidth="1"/>
    <col min="4" max="4" width="8.140625" customWidth="1"/>
    <col min="5" max="5" width="8.85546875" customWidth="1"/>
    <col min="6" max="6" width="7" customWidth="1"/>
    <col min="7" max="7" width="3.5703125" customWidth="1"/>
    <col min="8" max="8" width="14.5703125" bestFit="1" customWidth="1"/>
    <col min="9" max="9" width="10.85546875" bestFit="1" customWidth="1"/>
    <col min="10" max="10" width="2.85546875" customWidth="1"/>
    <col min="11" max="11" width="9.5703125" bestFit="1" customWidth="1"/>
    <col min="12" max="13" width="10.5703125" bestFit="1" customWidth="1"/>
    <col min="14" max="22" width="10.5703125" customWidth="1"/>
    <col min="23" max="23" width="2.42578125" customWidth="1"/>
    <col min="24" max="24" width="10.5703125" bestFit="1" customWidth="1"/>
  </cols>
  <sheetData>
    <row r="1" spans="1:24" ht="26.25" x14ac:dyDescent="0.4">
      <c r="A1" s="22" t="s">
        <v>29</v>
      </c>
    </row>
    <row r="3" spans="1:24" x14ac:dyDescent="0.25">
      <c r="A3" s="21" t="s">
        <v>28</v>
      </c>
      <c r="B3" s="2" t="s">
        <v>0</v>
      </c>
      <c r="C3" s="2" t="s">
        <v>1</v>
      </c>
      <c r="D3" s="3" t="s">
        <v>2</v>
      </c>
      <c r="E3" s="2" t="s">
        <v>3</v>
      </c>
      <c r="F3" s="3" t="s">
        <v>4</v>
      </c>
      <c r="G3" s="1"/>
      <c r="H3" s="2" t="s">
        <v>15</v>
      </c>
      <c r="I3" s="3" t="s">
        <v>5</v>
      </c>
      <c r="K3" s="8" t="s">
        <v>12</v>
      </c>
      <c r="L3" s="8" t="s">
        <v>13</v>
      </c>
      <c r="M3" s="8" t="s">
        <v>14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21</v>
      </c>
      <c r="T3" s="8" t="s">
        <v>22</v>
      </c>
      <c r="U3" s="8" t="s">
        <v>23</v>
      </c>
      <c r="V3" s="8" t="s">
        <v>24</v>
      </c>
      <c r="W3" s="10"/>
      <c r="X3" s="8" t="s">
        <v>11</v>
      </c>
    </row>
    <row r="4" spans="1:24" x14ac:dyDescent="0.25">
      <c r="A4" s="2" t="s">
        <v>6</v>
      </c>
      <c r="B4" s="5">
        <v>35</v>
      </c>
      <c r="C4" s="5">
        <f>+X4/1000</f>
        <v>23.400580000000001</v>
      </c>
      <c r="D4" s="4">
        <f>+C4/B4</f>
        <v>0.66858800000000007</v>
      </c>
      <c r="E4" s="5">
        <f>+B4-C4</f>
        <v>11.599419999999999</v>
      </c>
      <c r="F4" s="4">
        <f>+E4/B4</f>
        <v>0.33141199999999998</v>
      </c>
      <c r="G4" s="1"/>
      <c r="H4" s="7">
        <f>+M4/5</f>
        <v>1823.828</v>
      </c>
      <c r="I4" s="6">
        <f>IFERROR(E4/(H4/1000),"")</f>
        <v>6.3599308706742077</v>
      </c>
      <c r="K4" s="9"/>
      <c r="L4" s="9">
        <v>14281.440000000002</v>
      </c>
      <c r="M4" s="9">
        <v>9119.14</v>
      </c>
      <c r="N4" s="9"/>
      <c r="O4" s="9"/>
      <c r="P4" s="9"/>
      <c r="Q4" s="9"/>
      <c r="R4" s="9"/>
      <c r="S4" s="9"/>
      <c r="T4" s="9"/>
      <c r="U4" s="9"/>
      <c r="V4" s="9"/>
      <c r="W4" s="11"/>
      <c r="X4" s="9">
        <f>+SUM(K4:W4)</f>
        <v>23400.58</v>
      </c>
    </row>
    <row r="5" spans="1:24" x14ac:dyDescent="0.25">
      <c r="A5" s="2" t="s">
        <v>7</v>
      </c>
      <c r="B5" s="5">
        <v>35</v>
      </c>
      <c r="C5" s="5">
        <f t="shared" ref="C5:C8" si="0">+X5/1000</f>
        <v>22.089029999999998</v>
      </c>
      <c r="D5" s="4">
        <f t="shared" ref="D5:D8" si="1">+C5/B5</f>
        <v>0.63111514285714276</v>
      </c>
      <c r="E5" s="5">
        <f t="shared" ref="E5:E8" si="2">+B5-C5</f>
        <v>12.910970000000002</v>
      </c>
      <c r="F5" s="4">
        <f t="shared" ref="F5:F8" si="3">+E5/B5</f>
        <v>0.36888485714285724</v>
      </c>
      <c r="G5" s="1"/>
      <c r="H5" s="7">
        <f>+M5/5</f>
        <v>2510.3580000000002</v>
      </c>
      <c r="I5" s="6">
        <f t="shared" ref="I5:I8" si="4">IFERROR(E5/(H5/1000),"")</f>
        <v>5.1430791942822509</v>
      </c>
      <c r="K5" s="9"/>
      <c r="L5" s="9">
        <v>9537.24</v>
      </c>
      <c r="M5" s="9">
        <v>12551.79</v>
      </c>
      <c r="N5" s="9"/>
      <c r="O5" s="9"/>
      <c r="P5" s="9"/>
      <c r="Q5" s="9"/>
      <c r="R5" s="9"/>
      <c r="S5" s="9"/>
      <c r="T5" s="9"/>
      <c r="U5" s="9"/>
      <c r="V5" s="9"/>
      <c r="W5" s="11"/>
      <c r="X5" s="9">
        <f>+SUM(K5:W5)</f>
        <v>22089.03</v>
      </c>
    </row>
    <row r="6" spans="1:24" x14ac:dyDescent="0.25">
      <c r="A6" s="2" t="s">
        <v>8</v>
      </c>
      <c r="B6" s="5">
        <v>50</v>
      </c>
      <c r="C6" s="5">
        <f t="shared" si="0"/>
        <v>5.04359</v>
      </c>
      <c r="D6" s="4">
        <f t="shared" si="1"/>
        <v>0.1008718</v>
      </c>
      <c r="E6" s="5">
        <f t="shared" si="2"/>
        <v>44.956409999999998</v>
      </c>
      <c r="F6" s="4">
        <f t="shared" si="3"/>
        <v>0.89912819999999993</v>
      </c>
      <c r="G6" s="1"/>
      <c r="H6" s="7">
        <f>+M6/5</f>
        <v>19.386000000000003</v>
      </c>
      <c r="I6" s="6">
        <f t="shared" si="4"/>
        <v>2319.0142370783033</v>
      </c>
      <c r="K6" s="9">
        <v>2261.33</v>
      </c>
      <c r="L6" s="9">
        <f>4946.66-K6</f>
        <v>2685.33</v>
      </c>
      <c r="M6" s="9">
        <v>96.93</v>
      </c>
      <c r="N6" s="9"/>
      <c r="O6" s="9"/>
      <c r="P6" s="9"/>
      <c r="Q6" s="9"/>
      <c r="R6" s="9"/>
      <c r="S6" s="9"/>
      <c r="T6" s="9"/>
      <c r="U6" s="9"/>
      <c r="V6" s="9"/>
      <c r="W6" s="11"/>
      <c r="X6" s="9">
        <f>+SUM(K6:W6)</f>
        <v>5043.59</v>
      </c>
    </row>
    <row r="7" spans="1:24" x14ac:dyDescent="0.25">
      <c r="A7" s="2" t="s">
        <v>9</v>
      </c>
      <c r="B7" s="5">
        <v>135</v>
      </c>
      <c r="C7" s="5">
        <f t="shared" si="0"/>
        <v>30.754450000000002</v>
      </c>
      <c r="D7" s="4">
        <f t="shared" si="1"/>
        <v>0.22781074074074076</v>
      </c>
      <c r="E7" s="5">
        <f t="shared" si="2"/>
        <v>104.24554999999999</v>
      </c>
      <c r="F7" s="4">
        <f t="shared" si="3"/>
        <v>0.77218925925925919</v>
      </c>
      <c r="G7" s="1"/>
      <c r="H7" s="7">
        <f>+M7/5</f>
        <v>4006.16</v>
      </c>
      <c r="I7" s="6">
        <f t="shared" si="4"/>
        <v>26.021314675399886</v>
      </c>
      <c r="K7" s="9"/>
      <c r="L7" s="9">
        <f>10303.95+419.7</f>
        <v>10723.650000000001</v>
      </c>
      <c r="M7" s="9">
        <f>18056.44+1974.36</f>
        <v>20030.8</v>
      </c>
      <c r="N7" s="9"/>
      <c r="O7" s="9"/>
      <c r="P7" s="9"/>
      <c r="Q7" s="9"/>
      <c r="R7" s="9"/>
      <c r="S7" s="9"/>
      <c r="T7" s="9"/>
      <c r="U7" s="9"/>
      <c r="V7" s="9"/>
      <c r="W7" s="11"/>
      <c r="X7" s="9">
        <f>+SUM(K7:W7)</f>
        <v>30754.45</v>
      </c>
    </row>
    <row r="8" spans="1:24" x14ac:dyDescent="0.25">
      <c r="A8" s="2" t="s">
        <v>10</v>
      </c>
      <c r="B8" s="5">
        <v>20</v>
      </c>
      <c r="C8" s="5">
        <f t="shared" si="0"/>
        <v>13.980049999999999</v>
      </c>
      <c r="D8" s="4">
        <f t="shared" si="1"/>
        <v>0.69900249999999997</v>
      </c>
      <c r="E8" s="5">
        <f t="shared" si="2"/>
        <v>6.0199500000000015</v>
      </c>
      <c r="F8" s="4">
        <f t="shared" si="3"/>
        <v>0.30099750000000008</v>
      </c>
      <c r="G8" s="1"/>
      <c r="H8" s="7">
        <f>+M8/5</f>
        <v>2796.0099999999998</v>
      </c>
      <c r="I8" s="6">
        <f t="shared" si="4"/>
        <v>2.1530502394483575</v>
      </c>
      <c r="K8" s="9"/>
      <c r="L8" s="9"/>
      <c r="M8" s="9">
        <v>13980.05</v>
      </c>
      <c r="N8" s="9"/>
      <c r="O8" s="9"/>
      <c r="P8" s="9"/>
      <c r="Q8" s="9"/>
      <c r="R8" s="9"/>
      <c r="S8" s="9"/>
      <c r="T8" s="9"/>
      <c r="U8" s="9"/>
      <c r="V8" s="9"/>
      <c r="W8" s="11"/>
      <c r="X8" s="9">
        <f>+SUM(K8:W8)</f>
        <v>13980.05</v>
      </c>
    </row>
    <row r="9" spans="1:24" x14ac:dyDescent="0.25">
      <c r="A9" s="1"/>
      <c r="B9" s="1"/>
      <c r="C9" s="1"/>
      <c r="D9" s="1"/>
      <c r="E9" s="1"/>
      <c r="F9" s="1"/>
      <c r="G9" s="1"/>
      <c r="H9" s="1"/>
      <c r="I9" s="1"/>
    </row>
    <row r="10" spans="1:24" x14ac:dyDescent="0.25">
      <c r="A10" s="2" t="s">
        <v>26</v>
      </c>
      <c r="B10" s="5">
        <f>+SUM(B4:B9)</f>
        <v>275</v>
      </c>
      <c r="C10" s="5">
        <f>+SUM(C4:C9)</f>
        <v>95.267699999999991</v>
      </c>
      <c r="D10" s="4">
        <f>+C10/B10</f>
        <v>0.34642799999999996</v>
      </c>
      <c r="E10" s="5">
        <f>+SUM(E4:E9)</f>
        <v>179.73230000000001</v>
      </c>
      <c r="F10" s="4">
        <f>+E10/B10</f>
        <v>0.65357200000000004</v>
      </c>
      <c r="G10" s="1"/>
      <c r="H10" s="5"/>
      <c r="I10" s="1"/>
    </row>
    <row r="11" spans="1:24" x14ac:dyDescent="0.25">
      <c r="A11" s="12"/>
      <c r="B11" s="13"/>
      <c r="C11" s="13"/>
      <c r="D11" s="14"/>
      <c r="E11" s="13"/>
      <c r="F11" s="14"/>
      <c r="G11" s="15"/>
      <c r="H11" s="13"/>
      <c r="I11" s="15"/>
    </row>
    <row r="12" spans="1:24" ht="8.25" customHeight="1" x14ac:dyDescent="0.25">
      <c r="A12" s="16"/>
      <c r="B12" s="17"/>
      <c r="C12" s="17"/>
      <c r="D12" s="18"/>
      <c r="E12" s="17"/>
      <c r="F12" s="18"/>
      <c r="G12" s="19"/>
      <c r="H12" s="17"/>
      <c r="I12" s="19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</row>
    <row r="14" spans="1:24" x14ac:dyDescent="0.25">
      <c r="A14" s="21" t="s">
        <v>27</v>
      </c>
      <c r="B14" s="2" t="s">
        <v>0</v>
      </c>
      <c r="C14" s="2" t="s">
        <v>1</v>
      </c>
      <c r="D14" s="3" t="s">
        <v>2</v>
      </c>
      <c r="E14" s="2" t="s">
        <v>3</v>
      </c>
      <c r="F14" s="3" t="s">
        <v>4</v>
      </c>
      <c r="G14" s="1"/>
      <c r="H14" s="2" t="s">
        <v>15</v>
      </c>
      <c r="I14" s="3" t="s">
        <v>5</v>
      </c>
      <c r="K14" s="8" t="s">
        <v>12</v>
      </c>
      <c r="L14" s="8" t="s">
        <v>13</v>
      </c>
      <c r="M14" s="8" t="s">
        <v>14</v>
      </c>
      <c r="N14" s="8" t="s">
        <v>16</v>
      </c>
      <c r="O14" s="8" t="s">
        <v>17</v>
      </c>
      <c r="P14" s="8" t="s">
        <v>18</v>
      </c>
      <c r="Q14" s="8" t="s">
        <v>19</v>
      </c>
      <c r="R14" s="8" t="s">
        <v>20</v>
      </c>
      <c r="S14" s="8" t="s">
        <v>21</v>
      </c>
      <c r="T14" s="8" t="s">
        <v>22</v>
      </c>
      <c r="U14" s="8" t="s">
        <v>23</v>
      </c>
      <c r="V14" s="8" t="s">
        <v>24</v>
      </c>
      <c r="W14" s="10"/>
      <c r="X14" s="8" t="s">
        <v>11</v>
      </c>
    </row>
    <row r="15" spans="1:24" x14ac:dyDescent="0.25">
      <c r="A15" s="2" t="s">
        <v>25</v>
      </c>
      <c r="B15" s="5">
        <v>90</v>
      </c>
      <c r="C15" s="5">
        <f t="shared" ref="C15" si="5">+X15/1000</f>
        <v>10.275270000000001</v>
      </c>
      <c r="D15" s="4">
        <f t="shared" ref="D15" si="6">+C15/B15</f>
        <v>0.11416966666666667</v>
      </c>
      <c r="E15" s="5">
        <f t="shared" ref="E15" si="7">+B15-C15</f>
        <v>79.724729999999994</v>
      </c>
      <c r="F15" s="4">
        <f t="shared" ref="F15" si="8">+E15/B15</f>
        <v>0.88583033333333328</v>
      </c>
      <c r="G15" s="1"/>
      <c r="H15" s="7">
        <f>+M15/5</f>
        <v>1964.6320000000001</v>
      </c>
      <c r="I15" s="6">
        <f t="shared" ref="I15" si="9">IFERROR(E15/(H15/1000),"")</f>
        <v>40.57998139091697</v>
      </c>
      <c r="K15" s="9"/>
      <c r="L15" s="9">
        <v>452.10999999999996</v>
      </c>
      <c r="M15" s="9">
        <v>9823.16</v>
      </c>
      <c r="N15" s="9"/>
      <c r="O15" s="9"/>
      <c r="P15" s="9"/>
      <c r="Q15" s="9"/>
      <c r="R15" s="9"/>
      <c r="S15" s="9"/>
      <c r="T15" s="9"/>
      <c r="U15" s="9"/>
      <c r="V15" s="9"/>
      <c r="W15" s="11"/>
      <c r="X15" s="9">
        <f>+SUM(K15:W15)</f>
        <v>10275.27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Spokes</dc:creator>
  <cp:lastModifiedBy>Pete Spokes</cp:lastModifiedBy>
  <dcterms:created xsi:type="dcterms:W3CDTF">2017-04-18T20:17:47Z</dcterms:created>
  <dcterms:modified xsi:type="dcterms:W3CDTF">2017-04-18T20:49:19Z</dcterms:modified>
</cp:coreProperties>
</file>