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0" windowWidth="20730" windowHeight="10785" activeTab="1"/>
  </bookViews>
  <sheets>
    <sheet name="IR&amp;D Funding Request" sheetId="1" r:id="rId1"/>
    <sheet name="Investment Analysis" sheetId="4" r:id="rId2"/>
    <sheet name="Additional Funding Request" sheetId="2" r:id="rId3"/>
    <sheet name="DATA" sheetId="3" state="hidden" r:id="rId4"/>
  </sheets>
  <externalReferences>
    <externalReference r:id="rId5"/>
  </externalReferences>
  <definedNames>
    <definedName name="AdvElec" localSheetId="1">'[1]IR&amp;D Funding Request'!#REF!</definedName>
    <definedName name="AdvElec">'IR&amp;D Funding Request'!#REF!</definedName>
    <definedName name="AdvElectronics">DATA!$F$10:$F$14</definedName>
    <definedName name="AirPlatforms">DATA!$G$10:$G$15</definedName>
    <definedName name="Autonomy">DATA!$H$10:$H$13</definedName>
    <definedName name="Biomed" localSheetId="1">'[1]IR&amp;D Funding Request'!#REF!</definedName>
    <definedName name="Biomed">'IR&amp;D Funding Request'!#REF!</definedName>
    <definedName name="Biomedical">DATA!$I$10:$I$19</definedName>
    <definedName name="CCCCI">DATA!$J$10:$J$14</definedName>
    <definedName name="CmndCntrlCommCompIntel">DATA!$J$10:$J$14</definedName>
    <definedName name="CounterIED">DATA!$K$10</definedName>
    <definedName name="CWMD" localSheetId="1">'[1]IR&amp;D Funding Request'!#REF!</definedName>
    <definedName name="CWMD">'IR&amp;D Funding Request'!#REF!</definedName>
    <definedName name="CyberSec" localSheetId="1">'[1]IR&amp;D Funding Request'!#REF!</definedName>
    <definedName name="CyberSec">'IR&amp;D Funding Request'!#REF!</definedName>
    <definedName name="CyberSecurity">DATA!$M$10:$M$15</definedName>
    <definedName name="ElectronicWarfareElectronicProtection">DATA!$N$10:$N$14</definedName>
    <definedName name="EnergyPowerTechnologies">DATA!$O$10:$O$14</definedName>
    <definedName name="EngResSys" localSheetId="1">'[1]IR&amp;D Funding Request'!#REF!</definedName>
    <definedName name="EngResSys">'IR&amp;D Funding Request'!#REF!</definedName>
    <definedName name="EPT" localSheetId="1">'[1]IR&amp;D Funding Request'!#REF!</definedName>
    <definedName name="EPT">'IR&amp;D Funding Request'!#REF!</definedName>
    <definedName name="ERS">DATA!$P$10:$P$13</definedName>
    <definedName name="EWEP" localSheetId="1">'[1]IR&amp;D Funding Request'!#REF!</definedName>
    <definedName name="EWEP">'IR&amp;D Funding Request'!#REF!</definedName>
    <definedName name="GroundSeaPlatforms">DATA!$Q$10:$Q$15</definedName>
    <definedName name="GSP" localSheetId="1">'[1]IR&amp;D Funding Request'!#REF!</definedName>
    <definedName name="GSP">'IR&amp;D Funding Request'!#REF!</definedName>
    <definedName name="HumanSystems">DATA!$R$10:$R$13</definedName>
    <definedName name="MaterialManufProcess">DATA!$S$10:$S$13</definedName>
    <definedName name="MatManProc" localSheetId="1">'[1]IR&amp;D Funding Request'!#REF!</definedName>
    <definedName name="MatManProc">'IR&amp;D Funding Request'!#REF!</definedName>
    <definedName name="MMP" localSheetId="1">'[1]IR&amp;D Funding Request'!#REF!</definedName>
    <definedName name="MMP">'IR&amp;D Funding Request'!#REF!</definedName>
    <definedName name="Other">DATA!$W$10:$W$15</definedName>
    <definedName name="PrimaryCOI" localSheetId="1">'[1]IR&amp;D Funding Request'!#REF!</definedName>
    <definedName name="PrimaryCOI">'IR&amp;D Funding Request'!#REF!</definedName>
    <definedName name="_xlnm.Print_Area" localSheetId="1">'Investment Analysis'!$B$1:$L$56</definedName>
    <definedName name="_xlnm.Print_Area" localSheetId="0">'IR&amp;D Funding Request'!$A$1:$O$56</definedName>
    <definedName name="Sensors" localSheetId="1">'[1]IR&amp;D Funding Request'!#REF!</definedName>
    <definedName name="Sensors">'IR&amp;D Funding Request'!#REF!</definedName>
    <definedName name="SensorsProcessing">DATA!$T$10:$T$12</definedName>
    <definedName name="Space">DATA!$U$10:$U$18</definedName>
    <definedName name="WeaponsTech" localSheetId="1">'[1]IR&amp;D Funding Request'!#REF!</definedName>
    <definedName name="WeaponsTech">'IR&amp;D Funding Request'!#REF!</definedName>
    <definedName name="WeaponsTechnologies">DATA!$V$10:$V$17</definedName>
    <definedName name="WMD">DATA!$L$10:$L$13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D14" i="4"/>
  <c r="D30" i="4"/>
  <c r="D44" i="4"/>
  <c r="C22" i="2"/>
  <c r="C24" i="2"/>
  <c r="C25" i="2"/>
  <c r="C29" i="2"/>
  <c r="D22" i="2"/>
  <c r="D24" i="2"/>
  <c r="D25" i="2"/>
  <c r="D29" i="2"/>
  <c r="E22" i="2"/>
  <c r="E24" i="2"/>
  <c r="E25" i="2"/>
  <c r="E29" i="2"/>
  <c r="F22" i="2"/>
  <c r="F24" i="2"/>
  <c r="F25" i="2"/>
  <c r="F29" i="2"/>
  <c r="G22" i="2"/>
  <c r="G24" i="2"/>
  <c r="G25" i="2"/>
  <c r="G29" i="2"/>
  <c r="H22" i="2"/>
  <c r="H24" i="2"/>
  <c r="H25" i="2"/>
  <c r="H29" i="2"/>
  <c r="I22" i="2"/>
  <c r="I24" i="2"/>
  <c r="I25" i="2"/>
  <c r="I29" i="2"/>
  <c r="J22" i="2"/>
  <c r="J24" i="2"/>
  <c r="J25" i="2"/>
  <c r="J29" i="2"/>
  <c r="K22" i="2"/>
  <c r="K24" i="2"/>
  <c r="K25" i="2"/>
  <c r="K29" i="2"/>
  <c r="L22" i="2"/>
  <c r="L24" i="2"/>
  <c r="L25" i="2"/>
  <c r="L29" i="2"/>
  <c r="M22" i="2"/>
  <c r="M24" i="2"/>
  <c r="M25" i="2"/>
  <c r="M29" i="2"/>
  <c r="N22" i="2"/>
  <c r="N24" i="2"/>
  <c r="N25" i="2"/>
  <c r="N29" i="2"/>
  <c r="O29" i="2"/>
  <c r="O27" i="1"/>
  <c r="O28" i="1"/>
  <c r="M42" i="1"/>
  <c r="D5" i="4"/>
  <c r="N42" i="1"/>
  <c r="L42" i="1"/>
  <c r="K42" i="1"/>
  <c r="J42" i="1"/>
  <c r="I42" i="1"/>
  <c r="H42" i="1"/>
  <c r="G42" i="1"/>
  <c r="F42" i="1"/>
  <c r="E42" i="1"/>
  <c r="D42" i="1"/>
  <c r="C42" i="1"/>
  <c r="I4" i="4"/>
  <c r="H4" i="4"/>
  <c r="H18" i="4"/>
  <c r="G4" i="4"/>
  <c r="F4" i="4"/>
  <c r="E4" i="4"/>
  <c r="D4" i="4"/>
  <c r="D18" i="4"/>
  <c r="K40" i="4"/>
  <c r="I37" i="4"/>
  <c r="H37" i="4"/>
  <c r="G37" i="4"/>
  <c r="F37" i="4"/>
  <c r="E37" i="4"/>
  <c r="D37" i="4"/>
  <c r="I36" i="4"/>
  <c r="H36" i="4"/>
  <c r="G36" i="4"/>
  <c r="F36" i="4"/>
  <c r="E36" i="4"/>
  <c r="D36" i="4"/>
  <c r="I23" i="4"/>
  <c r="I39" i="4"/>
  <c r="H23" i="4"/>
  <c r="H39" i="4"/>
  <c r="G23" i="4"/>
  <c r="G39" i="4"/>
  <c r="F23" i="4"/>
  <c r="F24" i="4"/>
  <c r="E23" i="4"/>
  <c r="E39" i="4"/>
  <c r="D23" i="4"/>
  <c r="D39" i="4"/>
  <c r="K22" i="4"/>
  <c r="K21" i="4"/>
  <c r="K20" i="4"/>
  <c r="G18" i="4"/>
  <c r="I14" i="4"/>
  <c r="H38" i="4"/>
  <c r="G31" i="4"/>
  <c r="F38" i="4"/>
  <c r="E14" i="4"/>
  <c r="D13" i="4"/>
  <c r="D38" i="4"/>
  <c r="K12" i="4"/>
  <c r="K11" i="4"/>
  <c r="K5" i="4"/>
  <c r="I18" i="4"/>
  <c r="G28" i="4"/>
  <c r="F18" i="4"/>
  <c r="E28" i="4"/>
  <c r="G41" i="4"/>
  <c r="H41" i="4"/>
  <c r="K36" i="4"/>
  <c r="F41" i="4"/>
  <c r="H42" i="4"/>
  <c r="D24" i="4"/>
  <c r="E41" i="4"/>
  <c r="I41" i="4"/>
  <c r="G24" i="4"/>
  <c r="K37" i="4"/>
  <c r="H24" i="4"/>
  <c r="D31" i="4"/>
  <c r="F14" i="4"/>
  <c r="F30" i="4"/>
  <c r="F45" i="4"/>
  <c r="H31" i="4"/>
  <c r="G14" i="4"/>
  <c r="G29" i="4"/>
  <c r="H28" i="4"/>
  <c r="H35" i="4"/>
  <c r="D35" i="4"/>
  <c r="D28" i="4"/>
  <c r="D42" i="4"/>
  <c r="E29" i="4"/>
  <c r="I29" i="4"/>
  <c r="I9" i="4"/>
  <c r="I35" i="4"/>
  <c r="E38" i="4"/>
  <c r="E42" i="4"/>
  <c r="F39" i="4"/>
  <c r="F42" i="4"/>
  <c r="I28" i="4"/>
  <c r="I31" i="4"/>
  <c r="F35" i="4"/>
  <c r="G9" i="4"/>
  <c r="H14" i="4"/>
  <c r="E18" i="4"/>
  <c r="E24" i="4"/>
  <c r="E30" i="4"/>
  <c r="E45" i="4"/>
  <c r="I24" i="4"/>
  <c r="I30" i="4"/>
  <c r="I45" i="4"/>
  <c r="F28" i="4"/>
  <c r="F31" i="4"/>
  <c r="G35" i="4"/>
  <c r="G38" i="4"/>
  <c r="G42" i="4"/>
  <c r="D41" i="4"/>
  <c r="E9" i="4"/>
  <c r="K23" i="4"/>
  <c r="E35" i="4"/>
  <c r="I38" i="4"/>
  <c r="I42" i="4"/>
  <c r="F9" i="4"/>
  <c r="K13" i="4"/>
  <c r="E31" i="4"/>
  <c r="D9" i="4"/>
  <c r="H9" i="4"/>
  <c r="H43" i="4"/>
  <c r="G43" i="4"/>
  <c r="F43" i="4"/>
  <c r="F44" i="4"/>
  <c r="E43" i="4"/>
  <c r="E44" i="4"/>
  <c r="G30" i="4"/>
  <c r="G45" i="4"/>
  <c r="K31" i="4"/>
  <c r="K48" i="4"/>
  <c r="I43" i="4"/>
  <c r="I44" i="4"/>
  <c r="F29" i="4"/>
  <c r="K39" i="4"/>
  <c r="H30" i="4"/>
  <c r="H29" i="4"/>
  <c r="K42" i="4"/>
  <c r="K24" i="4"/>
  <c r="K38" i="4"/>
  <c r="D43" i="4"/>
  <c r="K41" i="4"/>
  <c r="K14" i="4"/>
  <c r="D29" i="4"/>
  <c r="O42" i="1"/>
  <c r="A56" i="1"/>
  <c r="O37" i="1"/>
  <c r="O40" i="1"/>
  <c r="A1048525" i="1"/>
  <c r="D38" i="1"/>
  <c r="E38" i="1"/>
  <c r="F38" i="1"/>
  <c r="G38" i="1"/>
  <c r="H38" i="1"/>
  <c r="I38" i="1"/>
  <c r="J38" i="1"/>
  <c r="K38" i="1"/>
  <c r="L38" i="1"/>
  <c r="M38" i="1"/>
  <c r="N38" i="1"/>
  <c r="C38" i="1"/>
  <c r="D36" i="1"/>
  <c r="E36" i="1"/>
  <c r="E39" i="1"/>
  <c r="E41" i="1"/>
  <c r="F36" i="1"/>
  <c r="F39" i="1"/>
  <c r="F41" i="1"/>
  <c r="G36" i="1"/>
  <c r="H36" i="1"/>
  <c r="I36" i="1"/>
  <c r="J36" i="1"/>
  <c r="K36" i="1"/>
  <c r="L36" i="1"/>
  <c r="M36" i="1"/>
  <c r="N36" i="1"/>
  <c r="C36" i="1"/>
  <c r="G44" i="4"/>
  <c r="K29" i="4"/>
  <c r="K46" i="4"/>
  <c r="H45" i="4"/>
  <c r="H44" i="4"/>
  <c r="K30" i="4"/>
  <c r="D45" i="4"/>
  <c r="K43" i="4"/>
  <c r="M39" i="1"/>
  <c r="M41" i="1"/>
  <c r="L39" i="1"/>
  <c r="L41" i="1"/>
  <c r="N39" i="1"/>
  <c r="N41" i="1"/>
  <c r="J39" i="1"/>
  <c r="J41" i="1"/>
  <c r="I39" i="1"/>
  <c r="I41" i="1"/>
  <c r="H39" i="1"/>
  <c r="H41" i="1"/>
  <c r="D39" i="1"/>
  <c r="D41" i="1"/>
  <c r="K39" i="1"/>
  <c r="K41" i="1"/>
  <c r="O38" i="1"/>
  <c r="O36" i="1"/>
  <c r="C39" i="1"/>
  <c r="C41" i="1"/>
  <c r="G39" i="1"/>
  <c r="G41" i="1"/>
  <c r="K44" i="4"/>
  <c r="K45" i="4"/>
  <c r="K47" i="4"/>
  <c r="O39" i="1"/>
  <c r="O41" i="1"/>
  <c r="O35" i="1"/>
  <c r="O27" i="2"/>
  <c r="O23" i="2"/>
  <c r="O21" i="2"/>
  <c r="O12" i="2"/>
  <c r="N9" i="2"/>
  <c r="M9" i="2"/>
  <c r="L9" i="2"/>
  <c r="K9" i="2"/>
  <c r="J9" i="2"/>
  <c r="I9" i="2"/>
  <c r="H9" i="2"/>
  <c r="G9" i="2"/>
  <c r="F9" i="2"/>
  <c r="E9" i="2"/>
  <c r="D9" i="2"/>
  <c r="C9" i="2"/>
  <c r="O8" i="2"/>
  <c r="N7" i="2"/>
  <c r="M7" i="2"/>
  <c r="L7" i="2"/>
  <c r="K7" i="2"/>
  <c r="J7" i="2"/>
  <c r="I7" i="2"/>
  <c r="H7" i="2"/>
  <c r="G7" i="2"/>
  <c r="F7" i="2"/>
  <c r="E7" i="2"/>
  <c r="D7" i="2"/>
  <c r="C7" i="2"/>
  <c r="O6" i="2"/>
  <c r="D10" i="2"/>
  <c r="D14" i="2"/>
  <c r="O7" i="2"/>
  <c r="G10" i="2"/>
  <c r="G14" i="2"/>
  <c r="K10" i="2"/>
  <c r="K14" i="2"/>
  <c r="F10" i="2"/>
  <c r="F14" i="2"/>
  <c r="J10" i="2"/>
  <c r="J14" i="2"/>
  <c r="N10" i="2"/>
  <c r="N14" i="2"/>
  <c r="H10" i="2"/>
  <c r="H14" i="2"/>
  <c r="L10" i="2"/>
  <c r="L14" i="2"/>
  <c r="E10" i="2"/>
  <c r="E14" i="2"/>
  <c r="I10" i="2"/>
  <c r="I14" i="2"/>
  <c r="M10" i="2"/>
  <c r="M14" i="2"/>
  <c r="O22" i="2"/>
  <c r="O24" i="2"/>
  <c r="O9" i="2"/>
  <c r="C10" i="2"/>
  <c r="O25" i="2"/>
  <c r="C14" i="2"/>
  <c r="O14" i="2"/>
  <c r="O10" i="2"/>
  <c r="O53" i="1"/>
</calcChain>
</file>

<file path=xl/sharedStrings.xml><?xml version="1.0" encoding="utf-8"?>
<sst xmlns="http://schemas.openxmlformats.org/spreadsheetml/2006/main" count="423" uniqueCount="349">
  <si>
    <t>2015 TOTALS</t>
  </si>
  <si>
    <t>LABOR COST EST.</t>
  </si>
  <si>
    <t>GRAND TOTAL ESTIMATE</t>
  </si>
  <si>
    <t>Date of Request:</t>
  </si>
  <si>
    <t>New</t>
  </si>
  <si>
    <t>Follow-On</t>
  </si>
  <si>
    <t>Effort Status:</t>
  </si>
  <si>
    <t>GCS</t>
  </si>
  <si>
    <t>GCL</t>
  </si>
  <si>
    <t>N/A</t>
  </si>
  <si>
    <t>Type of Investment:</t>
  </si>
  <si>
    <t>ART</t>
  </si>
  <si>
    <t>Sustaining</t>
  </si>
  <si>
    <t>Research</t>
  </si>
  <si>
    <t>DATE approved:</t>
  </si>
  <si>
    <t>IR&amp;D Funds Requested:</t>
  </si>
  <si>
    <t>Project Name:</t>
  </si>
  <si>
    <t>Technical Contact:</t>
  </si>
  <si>
    <t>Phone:</t>
  </si>
  <si>
    <t>Email:</t>
  </si>
  <si>
    <t>FINANCE</t>
  </si>
  <si>
    <t>Organization:</t>
  </si>
  <si>
    <t>GCL - AMNC</t>
  </si>
  <si>
    <t>CTO - PAN ART Corp</t>
  </si>
  <si>
    <t>GCS - CD</t>
  </si>
  <si>
    <t>GCL - ICRD</t>
  </si>
  <si>
    <t>GCL - PAD</t>
  </si>
  <si>
    <t>GCL - TS</t>
  </si>
  <si>
    <t xml:space="preserve">GCS - BSR </t>
  </si>
  <si>
    <t>GCS - TSS</t>
  </si>
  <si>
    <t>GCS - AFT</t>
  </si>
  <si>
    <t>Efforts</t>
  </si>
  <si>
    <t>Advanced Electronics</t>
  </si>
  <si>
    <t>Electronic Materials Electronics Integration Electro-optics</t>
  </si>
  <si>
    <t>Electronics Integration</t>
  </si>
  <si>
    <t xml:space="preserve"> Electro-optics</t>
  </si>
  <si>
    <t>Nanoelectronics and Microelectronics</t>
  </si>
  <si>
    <t>Radio Frequency (RF) Components</t>
  </si>
  <si>
    <t>Air Platforms</t>
  </si>
  <si>
    <t>Aircraft Power and Thermal Management</t>
  </si>
  <si>
    <t>Fixed Wing Vehicles</t>
  </si>
  <si>
    <t>Gas Turbine Engines</t>
  </si>
  <si>
    <t>High Speed/Hypersonics</t>
  </si>
  <si>
    <t>Rotary Wing Vehicles/Future Vertical Lift</t>
  </si>
  <si>
    <t>Unmanned Aircraft Systems (UAS)</t>
  </si>
  <si>
    <t>Autonomy</t>
  </si>
  <si>
    <t>Human/Autonomous System Interaction and Collaboration</t>
  </si>
  <si>
    <t>Machine Perception, Reasoning and Intelligence</t>
  </si>
  <si>
    <t>Scalable teaming of Autonomous Systems</t>
  </si>
  <si>
    <t>Test, Evaluation, Validation, and Verification</t>
  </si>
  <si>
    <t>Biomedical</t>
  </si>
  <si>
    <t>Biomedical Informatics, Computational Biology, Simulation and Training</t>
  </si>
  <si>
    <t>Clinical and Rehabilitative Medicine</t>
  </si>
  <si>
    <t>Combat Casualty Care</t>
  </si>
  <si>
    <t>Environmental Toxicology and Chemical</t>
  </si>
  <si>
    <t>Countermeasures</t>
  </si>
  <si>
    <t>Health Information Systems and Technology</t>
  </si>
  <si>
    <t>Medical Radiological Defense</t>
  </si>
  <si>
    <t>Military Infectious Diseases and Biological</t>
  </si>
  <si>
    <t>Military Operational Medicine</t>
  </si>
  <si>
    <t>Command, Control, Communications, Computers, and Intelligence (C4I)</t>
  </si>
  <si>
    <t>Advanced Computing / Software Development</t>
  </si>
  <si>
    <t>HCI for Decision Making</t>
  </si>
  <si>
    <t>Information Collection / Management</t>
  </si>
  <si>
    <t>Networks and Communications</t>
  </si>
  <si>
    <t>Synthesis / Analytics / Decision Tools</t>
  </si>
  <si>
    <t>Counter IED</t>
  </si>
  <si>
    <t>Counter Weapons of Mass Destruction (WMD)</t>
  </si>
  <si>
    <t>Anticipate and Prepare</t>
  </si>
  <si>
    <t>Deny and Defeat WMD Threats and Terrorism</t>
  </si>
  <si>
    <t>Enhance Strategic Deterrent</t>
  </si>
  <si>
    <t>Protect the Force</t>
  </si>
  <si>
    <t>Cyber Security</t>
  </si>
  <si>
    <t>Agile Operations</t>
  </si>
  <si>
    <t>Assuring Effective Missions</t>
  </si>
  <si>
    <t>Embedded, Mobile, and Tactical System</t>
  </si>
  <si>
    <t>Modeling, Simulation, and Experimentation</t>
  </si>
  <si>
    <t>Resilient Infrastructure</t>
  </si>
  <si>
    <t>Trust Foundations</t>
  </si>
  <si>
    <t>Electronic Warfare/Electronic Protection</t>
  </si>
  <si>
    <t>Devices and Materials</t>
  </si>
  <si>
    <t>Electronic Protection (EP) Technologies</t>
  </si>
  <si>
    <t>Electro-Optical/Infrared (EO/IR) Technologies</t>
  </si>
  <si>
    <t>Integrated/Networked Technologies</t>
  </si>
  <si>
    <t>Radio Frequency (RF) Technologies</t>
  </si>
  <si>
    <t>Energy and Power Technologies</t>
  </si>
  <si>
    <t>Electromechanical conversion</t>
  </si>
  <si>
    <t>Energy storage</t>
  </si>
  <si>
    <t>Power distribution and control</t>
  </si>
  <si>
    <t>Power generation / energy conversion</t>
  </si>
  <si>
    <t>Thermal transport and control</t>
  </si>
  <si>
    <t>Engineered Resilient Systems (ERS)</t>
  </si>
  <si>
    <t>Collaborative Analysis and Decision-making</t>
  </si>
  <si>
    <t>Conceptual and Computational Representation</t>
  </si>
  <si>
    <t>Data-driven Tradespace</t>
  </si>
  <si>
    <t>Tool Architecture and Integration</t>
  </si>
  <si>
    <t>Ground and Sea Platforms</t>
  </si>
  <si>
    <t>Advanced Design</t>
  </si>
  <si>
    <t>Maintainability</t>
  </si>
  <si>
    <t>Mobility</t>
  </si>
  <si>
    <t>Modularity</t>
  </si>
  <si>
    <t>Survivability</t>
  </si>
  <si>
    <t>Unmanned Platforms</t>
  </si>
  <si>
    <t>Human Systems</t>
  </si>
  <si>
    <t>Personnel, Training, and Leader Development</t>
  </si>
  <si>
    <t>Protection, Sustainment, and Physical Performance</t>
  </si>
  <si>
    <t>Social, Cultural, and Behavioral Understanding</t>
  </si>
  <si>
    <t>System Interfaces and Cognitive Processing</t>
  </si>
  <si>
    <t>Materials and Manufacturing Processes</t>
  </si>
  <si>
    <t>Civil Engineering</t>
  </si>
  <si>
    <t>Environmental Quality</t>
  </si>
  <si>
    <t>Manufacturing Technology for Affordability</t>
  </si>
  <si>
    <t>Materials/Processes for Survivability and Life
Extension</t>
  </si>
  <si>
    <t>Sensors and Processing</t>
  </si>
  <si>
    <t>Acoustic, Seismic and Magnetic</t>
  </si>
  <si>
    <t>Electro-optic and infrared (EO/IR) sensors</t>
  </si>
  <si>
    <t>Radio Frequency (RF) sensors</t>
  </si>
  <si>
    <t>Space</t>
  </si>
  <si>
    <t>Command and Control</t>
  </si>
  <si>
    <t>Intelligence, Surveillance and Reconnaissance</t>
  </si>
  <si>
    <t>Missile Warning and Attack Assessment</t>
  </si>
  <si>
    <t>Position, Navigation and Timing (PNT)</t>
  </si>
  <si>
    <t>Satellite Communications</t>
  </si>
  <si>
    <t>Satellite Operations</t>
  </si>
  <si>
    <t>Space Access</t>
  </si>
  <si>
    <t>Space Control</t>
  </si>
  <si>
    <t>Space Environmental Monitoring</t>
  </si>
  <si>
    <t>Weapons Technologies</t>
  </si>
  <si>
    <t>Guidance/Navigation and Control</t>
  </si>
  <si>
    <t>High Energy Lasers</t>
  </si>
  <si>
    <t xml:space="preserve">Integrated Guided Weapon Demonstrators  </t>
  </si>
  <si>
    <t>Modeling, Simulation and Test Infrastructure</t>
  </si>
  <si>
    <t>Ordnance</t>
  </si>
  <si>
    <t xml:space="preserve">Propulsion </t>
  </si>
  <si>
    <t>RF Weapons</t>
  </si>
  <si>
    <t>Other</t>
  </si>
  <si>
    <t>Battlespace Environments - Lower Atmosphere Environments</t>
  </si>
  <si>
    <t>Battlespace Environments - Ocean Battlespace Environments</t>
  </si>
  <si>
    <t>Battlespace Environments - Space/Upper Atmosphere Environments</t>
  </si>
  <si>
    <t>Battlespace Environments - Terrestrial Environments</t>
  </si>
  <si>
    <t>Modeling and Simulation Technology</t>
  </si>
  <si>
    <t>Sustainment</t>
  </si>
  <si>
    <t>BOE Support</t>
  </si>
  <si>
    <t>Date Approved:</t>
  </si>
  <si>
    <t>Markets</t>
  </si>
  <si>
    <t>Platforms</t>
  </si>
  <si>
    <t>Segment</t>
  </si>
  <si>
    <t>Time Frame:</t>
  </si>
  <si>
    <t>Area:</t>
  </si>
  <si>
    <t>Efforts:</t>
  </si>
  <si>
    <t>Location:</t>
  </si>
  <si>
    <t>PRIMARY COI Area:</t>
  </si>
  <si>
    <t>Air Force</t>
  </si>
  <si>
    <t>Army</t>
  </si>
  <si>
    <t>Assistant Secretary of Defense for Logistics and Material Readiness</t>
  </si>
  <si>
    <t>Assistant Secretary of Defense for Nuclear, Chemical, and Biological Defense Programs</t>
  </si>
  <si>
    <t>Assistant Secretary of Defense for Operational
Energy Plans and Programs</t>
  </si>
  <si>
    <t>Assistant Secretary of Defense for Research and Engineering</t>
  </si>
  <si>
    <t>Defense Advanced Research Projects Agency</t>
  </si>
  <si>
    <t>Defense Commissary Agency</t>
  </si>
  <si>
    <t>Defense Intelligence Agency</t>
  </si>
  <si>
    <t>Defense Logistics Agency</t>
  </si>
  <si>
    <t>Defense Security Cooperation Agency</t>
  </si>
  <si>
    <t>Defense Security Service</t>
  </si>
  <si>
    <t>Defense Technical Information Center</t>
  </si>
  <si>
    <t>Defense Threat Reduction Agency</t>
  </si>
  <si>
    <t>Defense Technology Security Administration</t>
  </si>
  <si>
    <t>Missile Defense Agency</t>
  </si>
  <si>
    <t>National-Geospatial Intelligence Agency</t>
  </si>
  <si>
    <t>National Security Agency</t>
  </si>
  <si>
    <t>Navy</t>
  </si>
  <si>
    <t>United States Marine Corps</t>
  </si>
  <si>
    <t>U.S. Africa Command - AFRICOM</t>
  </si>
  <si>
    <t>U.S. Central Command - CENTCOM</t>
  </si>
  <si>
    <t>U.S. Northern Command - NORTHCOM</t>
  </si>
  <si>
    <t>U.S. Pacific Command - PACOM</t>
  </si>
  <si>
    <t>U.S. Southern Command - SOUTHCOM</t>
  </si>
  <si>
    <t>U.S. Special Operations Command - SOCOM</t>
  </si>
  <si>
    <t>U.S. Strategic Command - STRATCOM</t>
  </si>
  <si>
    <t>U.S. Transportation Command - TRANSCOM</t>
  </si>
  <si>
    <t>Walter Reed Army Institute of Research</t>
  </si>
  <si>
    <t>Electronics</t>
  </si>
  <si>
    <t>Photonics</t>
  </si>
  <si>
    <t>S/W</t>
  </si>
  <si>
    <t>Wireless</t>
  </si>
  <si>
    <t>Development</t>
  </si>
  <si>
    <t>IP Licensing</t>
  </si>
  <si>
    <t>Product</t>
  </si>
  <si>
    <t>Service</t>
  </si>
  <si>
    <t>Albuquerque</t>
  </si>
  <si>
    <t>Denver</t>
  </si>
  <si>
    <t>Florham Park</t>
  </si>
  <si>
    <t>Jessup</t>
  </si>
  <si>
    <t>Lisle</t>
  </si>
  <si>
    <t>Tampa</t>
  </si>
  <si>
    <t>Civilian</t>
  </si>
  <si>
    <t>Global</t>
  </si>
  <si>
    <t>Intelligence</t>
  </si>
  <si>
    <t>Military</t>
  </si>
  <si>
    <t>Reconaissance</t>
  </si>
  <si>
    <t>Surveillance</t>
  </si>
  <si>
    <t>Tactical Comm</t>
  </si>
  <si>
    <t>Cell SDR</t>
  </si>
  <si>
    <t>Cyber Tools</t>
  </si>
  <si>
    <t>General SDR</t>
  </si>
  <si>
    <t>HPOA</t>
  </si>
  <si>
    <t>Wireless Amps</t>
  </si>
  <si>
    <t>Customer - Existing</t>
  </si>
  <si>
    <t>Customer - Friend</t>
  </si>
  <si>
    <t>Customer - New</t>
  </si>
  <si>
    <t>Technology - Existing</t>
  </si>
  <si>
    <t>Technology - New</t>
  </si>
  <si>
    <t>6 months</t>
  </si>
  <si>
    <t>12 months</t>
  </si>
  <si>
    <t>18 months</t>
  </si>
  <si>
    <t>Future</t>
  </si>
  <si>
    <t>9 - Mission Operation</t>
  </si>
  <si>
    <t>8 - System Demonstration</t>
  </si>
  <si>
    <t>7 - Operational Environment</t>
  </si>
  <si>
    <t>6 - Environmental Test</t>
  </si>
  <si>
    <t>5 - Operational Test</t>
  </si>
  <si>
    <t>4 - Breadboard</t>
  </si>
  <si>
    <t>3 - Proof of Concept</t>
  </si>
  <si>
    <t>2 - Applications</t>
  </si>
  <si>
    <t>1 - Basic Principles</t>
  </si>
  <si>
    <t>Areas</t>
  </si>
  <si>
    <t>Locations</t>
  </si>
  <si>
    <t>Time Frame</t>
  </si>
  <si>
    <t>TRL</t>
  </si>
  <si>
    <t>IR&amp;D Add'l Funds Requested</t>
  </si>
  <si>
    <t>REQUEST for Add'l Funds - #2:</t>
  </si>
  <si>
    <t>REQUEST for Add'l Funds - #1:</t>
  </si>
  <si>
    <t>IR&amp;D Funds Approved:</t>
  </si>
  <si>
    <t>Add'l Funds Approved/Descoped:</t>
  </si>
  <si>
    <t>TOTAL FUNDING APPROVED:</t>
  </si>
  <si>
    <t>TOTAL FUNDING REQUEST:</t>
  </si>
  <si>
    <t>Fiscal Year:</t>
  </si>
  <si>
    <t>Additional Funding Request #1</t>
  </si>
  <si>
    <t>Additional Funding Request #2</t>
  </si>
  <si>
    <t>IR&amp;D Funding Request</t>
  </si>
  <si>
    <t>Org IR&amp;D Contact:</t>
  </si>
  <si>
    <t>Funding Adjustment</t>
  </si>
  <si>
    <t>COST ESTIMATE</t>
  </si>
  <si>
    <t>Funding Adjustment:</t>
  </si>
  <si>
    <t xml:space="preserve">Date: </t>
  </si>
  <si>
    <t>PRIMARY COI</t>
  </si>
  <si>
    <t>Undersea Weapons</t>
  </si>
  <si>
    <t>LGS Employee $$</t>
  </si>
  <si>
    <t>Contractor $$</t>
  </si>
  <si>
    <t>LABOR FTE - LGS Employee</t>
  </si>
  <si>
    <t>LABOR FTE - Contractor</t>
  </si>
  <si>
    <t>Non Labor Purhcases</t>
  </si>
  <si>
    <t>SensorsProcessing</t>
  </si>
  <si>
    <t>AdvElectronics</t>
  </si>
  <si>
    <t>AirPlatforms</t>
  </si>
  <si>
    <t>CyberSecurity</t>
  </si>
  <si>
    <t>ElectronicWarfareElectronicProtection</t>
  </si>
  <si>
    <t>ERS</t>
  </si>
  <si>
    <t>MaterialManufProcess</t>
  </si>
  <si>
    <t>CounterIED</t>
  </si>
  <si>
    <t>EnergyPowerTechnologies</t>
  </si>
  <si>
    <t>WeaponsTechnologies</t>
  </si>
  <si>
    <t>GroundSeaPlatforms</t>
  </si>
  <si>
    <t>HumanSystems</t>
  </si>
  <si>
    <t>CmndCntrlCommCompIntel</t>
  </si>
  <si>
    <t>Project Keywords:</t>
  </si>
  <si>
    <t>PRIMARY COI Subarea:</t>
  </si>
  <si>
    <t>Targeted DOD Org:</t>
  </si>
  <si>
    <t>Technology Readiness Level:</t>
  </si>
  <si>
    <t>TOTAL BASELINE ESTIMATE</t>
  </si>
  <si>
    <t>Plan Data (Please enter)</t>
  </si>
  <si>
    <t>Non Labor Purchases</t>
  </si>
  <si>
    <t>LABOR FTE* - LGS Employee</t>
  </si>
  <si>
    <t>LABOR FTE* - Contractor</t>
  </si>
  <si>
    <t>Effort Start date:</t>
  </si>
  <si>
    <t>Straight-line Average#</t>
  </si>
  <si>
    <t>* FTE = Full Time Equivalent (Staff Months)</t>
  </si>
  <si>
    <t>Effort Duration (Months):</t>
  </si>
  <si>
    <t>PROJECT DATA</t>
  </si>
  <si>
    <t>5-Year Return:</t>
  </si>
  <si>
    <t>ROI Ratio:</t>
  </si>
  <si>
    <t>INVESTMENT PLAN</t>
  </si>
  <si>
    <t>Exit Strategy:</t>
  </si>
  <si>
    <t>Competitive/Market Advantage:</t>
  </si>
  <si>
    <t>Development Strategy:</t>
  </si>
  <si>
    <t>Customer:</t>
  </si>
  <si>
    <t>Technology:</t>
  </si>
  <si>
    <t>Primary Target Market:</t>
  </si>
  <si>
    <t>Secondary Target Market:</t>
  </si>
  <si>
    <t>Project Summary (1-2 sentence):</t>
  </si>
  <si>
    <t>Project Description:</t>
  </si>
  <si>
    <t>Advanced Development</t>
  </si>
  <si>
    <t xml:space="preserve">Program Project Number(s):  </t>
  </si>
  <si>
    <t>TOTAL LABOR ESTIMATE:</t>
  </si>
  <si>
    <t>Estimated LGS Labor Cost:</t>
  </si>
  <si>
    <t>Estimated Contractor Cost:</t>
  </si>
  <si>
    <t>#1)  Make inputs in WHITE cells ONLY. DO NOT change Gray cells.</t>
  </si>
  <si>
    <t>* Please direct questions regarding use of this template to Tracy Thompson or Axel Brathole.</t>
  </si>
  <si>
    <t>#2)  Please make one choice in cells with drop down menus.</t>
  </si>
  <si>
    <t>#3)  Do Not change formatting of template, including size of cells.  Cells are specifically formatted.</t>
  </si>
  <si>
    <t>STRAIGHT-LINE EQUIVALENT</t>
  </si>
  <si>
    <t>IR&amp;D Investment Analysis</t>
  </si>
  <si>
    <t>Investment Requested</t>
  </si>
  <si>
    <t>Year</t>
  </si>
  <si>
    <t>5 Year Plan</t>
  </si>
  <si>
    <t>NOTES:</t>
  </si>
  <si>
    <t>IR&amp;D Investment Request</t>
  </si>
  <si>
    <t>Direct  Revenue Projections</t>
  </si>
  <si>
    <t>Unit Cost</t>
  </si>
  <si>
    <t>Confidence Level</t>
  </si>
  <si>
    <t>Expected Customer CPFF Funding</t>
  </si>
  <si>
    <t>FFP Sales</t>
  </si>
  <si>
    <t>FFP Revenue</t>
  </si>
  <si>
    <r>
      <t>Direct Revenue Totals</t>
    </r>
    <r>
      <rPr>
        <b/>
        <vertAlign val="superscript"/>
        <sz val="11"/>
        <rFont val="Calibri"/>
        <family val="2"/>
        <scheme val="minor"/>
      </rPr>
      <t>1</t>
    </r>
  </si>
  <si>
    <r>
      <t>CPFF Derivative Development</t>
    </r>
    <r>
      <rPr>
        <b/>
        <vertAlign val="superscript"/>
        <sz val="14"/>
        <color theme="0"/>
        <rFont val="Calibri"/>
        <family val="2"/>
        <scheme val="minor"/>
      </rPr>
      <t>2</t>
    </r>
  </si>
  <si>
    <t>Training/Support/Other Srvcs</t>
  </si>
  <si>
    <r>
      <t>Derivative Revenue Sub-Total</t>
    </r>
    <r>
      <rPr>
        <b/>
        <vertAlign val="superscript"/>
        <sz val="11"/>
        <rFont val="Calibri"/>
        <family val="2"/>
        <scheme val="minor"/>
      </rPr>
      <t>1</t>
    </r>
  </si>
  <si>
    <t>Total Projections</t>
  </si>
  <si>
    <t>DIRECT REVENUE - Most Likely</t>
  </si>
  <si>
    <t>TOTAL REVENUE - Most Likely</t>
  </si>
  <si>
    <t>TOTAL REVENUE - Best Case</t>
  </si>
  <si>
    <t>Finance Summary</t>
  </si>
  <si>
    <t>CPFF DIRECT REVENUE</t>
  </si>
  <si>
    <t>CPFF DERIVATIVE REVENUE</t>
  </si>
  <si>
    <t>FFP DIRECT REVENUE</t>
  </si>
  <si>
    <t>FFP DERIVATIVE REVENUE</t>
  </si>
  <si>
    <t>CPFF EBITDA</t>
  </si>
  <si>
    <t>FFP EBITDA</t>
  </si>
  <si>
    <t>TOTAL EBITDA</t>
  </si>
  <si>
    <t>% EBITDA on TOTAL Rev (ML)  (based on ART avg EBITDA %)</t>
  </si>
  <si>
    <t>5-YR DIRECT ROI - MOST LIKELY</t>
  </si>
  <si>
    <t>5-YR TOTAL ROI - MOST LIKELY</t>
  </si>
  <si>
    <t>5-YR TOTAL ROI - BEST CASE</t>
  </si>
  <si>
    <t>Notes:</t>
  </si>
  <si>
    <r>
      <rPr>
        <i/>
        <vertAlign val="superscript"/>
        <sz val="10"/>
        <rFont val="Arial"/>
        <family val="2"/>
      </rPr>
      <t>1</t>
    </r>
    <r>
      <rPr>
        <i/>
        <sz val="10"/>
        <rFont val="Arial"/>
        <family val="2"/>
      </rPr>
      <t xml:space="preserve"> Revenue Sub-Totals represent the projected Revenue multipled by the confidence factor.</t>
    </r>
  </si>
  <si>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Derivative development represents additional products that were enabled because of this development that then receive their own development funding.</t>
    </r>
  </si>
  <si>
    <t>Gregory Gurski</t>
  </si>
  <si>
    <t>703-665-7245</t>
  </si>
  <si>
    <t>2016 TOTALS</t>
  </si>
  <si>
    <t>ASSETS</t>
  </si>
  <si>
    <t>Dulles</t>
  </si>
  <si>
    <t>Axios</t>
  </si>
  <si>
    <t>This effort consists of four projects aimed at developing software-defined signal processing capabilities for LGS with primary targets of NRO and NSA.</t>
  </si>
  <si>
    <t>ggurski@lgsinnovations.com</t>
  </si>
  <si>
    <t>Cloud Computing, Automated Calibration, Signal Processing, Thin Client, Web Display</t>
  </si>
  <si>
    <t>Objective is to develop capabilities to position Axios for RGC, ENDEAVOUR, CATCHFIRE, TRUSTYSWORD, IRONPATRIOT etc.</t>
  </si>
  <si>
    <t>Four projects: Cloud Computing, Automated Calibration, Signals, and Thin Client Display</t>
  </si>
  <si>
    <t>Develop a demonstration of signal processing applications in a cloud computing environment. Develop automated calibration software and processes.  Develop new signal processing capabilities for DMR.  Develop new capabilities to extend SigPlot and enable thin client display.</t>
  </si>
  <si>
    <t>Reduce focus to a subset of the four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</si>
</sst>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[$-409]d\-mmm\-yy;@"/>
    <numFmt numFmtId="167" formatCode="_(&quot;$&quot;* #,##0_);_(&quot;$&quot;* \(#,##0\);_(&quot;$&quot;* &quot;-&quot;??_);_(@_)"/>
    <numFmt numFmtId="168" formatCode="0.0_);\(0.0\)"/>
    <numFmt numFmtId="169" formatCode="&quot;$&quot;#,##0_)\K"/>
    <numFmt numFmtId="170" formatCode="0.0%"/>
    <numFmt numFmtId="171" formatCode="_(* #,##0.0_);_(* \(#,##0.0\);_(* &quot;-&quot;??_);_(@_)"/>
    <numFmt numFmtId="172" formatCode="_(&quot;$&quot;* #,##0.0_);_(&quot;$&quot;* \(#,##0.0\);_(&quot;$&quot;* &quot;-&quot;?_);_(@_)"/>
    <numFmt numFmtId="173" formatCode="&quot;$&quot;#,##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33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1"/>
      <charset val="204"/>
    </font>
    <font>
      <b/>
      <sz val="2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auto="1"/>
      </patternFill>
    </fill>
    <fill>
      <patternFill patternType="solid">
        <fgColor rgb="FFFFE593"/>
        <bgColor indexed="64"/>
      </patternFill>
    </fill>
    <fill>
      <patternFill patternType="solid">
        <fgColor rgb="FFE2F2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5CE3A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id">
        <bgColor rgb="FF0066FF"/>
      </patternFill>
    </fill>
    <fill>
      <patternFill patternType="lightTrellis"/>
    </fill>
    <fill>
      <patternFill patternType="lightTrellis">
        <bgColor theme="1"/>
      </patternFill>
    </fill>
    <fill>
      <patternFill patternType="darkGrid">
        <bgColor rgb="FF45CE3A"/>
      </patternFill>
    </fill>
    <fill>
      <patternFill patternType="darkGrid">
        <bgColor theme="7" tint="-0.249977111117893"/>
      </patternFill>
    </fill>
    <fill>
      <patternFill patternType="darkGrid">
        <bgColor rgb="FFFFC000"/>
      </patternFill>
    </fill>
    <fill>
      <patternFill patternType="solid">
        <fgColor indexed="65"/>
        <bgColor indexed="64"/>
      </patternFill>
    </fill>
    <fill>
      <patternFill patternType="solid">
        <fgColor rgb="FFDBDBDB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 applyProtection="1">
      <protection locked="0"/>
    </xf>
    <xf numFmtId="0" fontId="23" fillId="3" borderId="0" xfId="0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8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8" fillId="0" borderId="1" xfId="0" applyNumberFormat="1" applyFont="1" applyBorder="1" applyAlignment="1" applyProtection="1">
      <alignment horizontal="center"/>
      <protection locked="0"/>
    </xf>
    <xf numFmtId="0" fontId="8" fillId="7" borderId="11" xfId="0" applyFont="1" applyFill="1" applyBorder="1" applyAlignment="1" applyProtection="1">
      <alignment horizontal="left"/>
      <protection locked="0"/>
    </xf>
    <xf numFmtId="0" fontId="8" fillId="7" borderId="3" xfId="0" applyFont="1" applyFill="1" applyBorder="1" applyAlignment="1" applyProtection="1">
      <alignment horizontal="left"/>
      <protection locked="0"/>
    </xf>
    <xf numFmtId="0" fontId="8" fillId="7" borderId="12" xfId="0" applyFont="1" applyFill="1" applyBorder="1" applyAlignment="1" applyProtection="1">
      <alignment horizontal="left"/>
      <protection locked="0"/>
    </xf>
    <xf numFmtId="0" fontId="20" fillId="0" borderId="0" xfId="0" applyFont="1" applyProtection="1">
      <protection locked="0"/>
    </xf>
    <xf numFmtId="0" fontId="2" fillId="0" borderId="0" xfId="0" applyFont="1" applyProtection="1">
      <protection locked="0"/>
    </xf>
    <xf numFmtId="44" fontId="0" fillId="0" borderId="0" xfId="2" applyFont="1" applyProtection="1">
      <protection locked="0"/>
    </xf>
    <xf numFmtId="0" fontId="8" fillId="8" borderId="4" xfId="0" applyFont="1" applyFill="1" applyBorder="1" applyAlignment="1" applyProtection="1">
      <alignment horizontal="left"/>
      <protection locked="0"/>
    </xf>
    <xf numFmtId="0" fontId="8" fillId="8" borderId="5" xfId="0" applyFont="1" applyFill="1" applyBorder="1" applyAlignment="1" applyProtection="1">
      <alignment horizontal="left"/>
      <protection locked="0"/>
    </xf>
    <xf numFmtId="0" fontId="8" fillId="8" borderId="6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center" vertical="center" textRotation="90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17" fillId="4" borderId="15" xfId="0" applyFont="1" applyFill="1" applyBorder="1" applyAlignment="1" applyProtection="1">
      <alignment horizontal="left" vertical="top"/>
      <protection locked="0"/>
    </xf>
    <xf numFmtId="165" fontId="4" fillId="0" borderId="0" xfId="1" applyNumberFormat="1" applyFont="1" applyProtection="1">
      <protection locked="0"/>
    </xf>
    <xf numFmtId="0" fontId="8" fillId="7" borderId="4" xfId="0" applyFont="1" applyFill="1" applyBorder="1" applyAlignment="1" applyProtection="1">
      <alignment horizontal="left"/>
      <protection locked="0"/>
    </xf>
    <xf numFmtId="0" fontId="8" fillId="7" borderId="5" xfId="0" applyFont="1" applyFill="1" applyBorder="1" applyAlignment="1" applyProtection="1">
      <alignment horizontal="left"/>
      <protection locked="0"/>
    </xf>
    <xf numFmtId="0" fontId="8" fillId="7" borderId="6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6" xfId="0" applyFont="1" applyFill="1" applyBorder="1" applyAlignment="1" applyProtection="1">
      <alignment horizontal="left"/>
      <protection locked="0"/>
    </xf>
    <xf numFmtId="0" fontId="10" fillId="5" borderId="1" xfId="0" applyFont="1" applyFill="1" applyBorder="1" applyAlignment="1" applyProtection="1">
      <alignment horizontal="left"/>
      <protection locked="0"/>
    </xf>
    <xf numFmtId="0" fontId="10" fillId="5" borderId="4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" fontId="0" fillId="0" borderId="1" xfId="0" applyNumberFormat="1" applyBorder="1" applyAlignment="1" applyProtection="1">
      <alignment horizontal="left"/>
      <protection locked="0"/>
    </xf>
    <xf numFmtId="0" fontId="15" fillId="13" borderId="1" xfId="0" applyFont="1" applyFill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15" fillId="13" borderId="4" xfId="0" applyFont="1" applyFill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26" fillId="0" borderId="1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12" fillId="12" borderId="11" xfId="0" applyFont="1" applyFill="1" applyBorder="1" applyAlignment="1" applyProtection="1">
      <protection locked="0"/>
    </xf>
    <xf numFmtId="0" fontId="12" fillId="12" borderId="3" xfId="0" applyFont="1" applyFill="1" applyBorder="1" applyAlignment="1" applyProtection="1">
      <protection locked="0"/>
    </xf>
    <xf numFmtId="0" fontId="12" fillId="12" borderId="12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15" fillId="13" borderId="10" xfId="0" applyFont="1" applyFill="1" applyBorder="1" applyAlignment="1" applyProtection="1">
      <protection locked="0"/>
    </xf>
    <xf numFmtId="0" fontId="15" fillId="13" borderId="1" xfId="0" applyFont="1" applyFill="1" applyBorder="1" applyAlignme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25" fillId="0" borderId="18" xfId="0" applyFont="1" applyFill="1" applyBorder="1" applyAlignment="1" applyProtection="1">
      <alignment horizontal="left"/>
      <protection locked="0"/>
    </xf>
    <xf numFmtId="0" fontId="9" fillId="8" borderId="10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14" borderId="1" xfId="0" applyFon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8" fillId="7" borderId="5" xfId="0" applyFont="1" applyFill="1" applyBorder="1" applyAlignment="1" applyProtection="1">
      <alignment horizontal="center"/>
      <protection locked="0"/>
    </xf>
    <xf numFmtId="168" fontId="0" fillId="0" borderId="1" xfId="2" applyNumberFormat="1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left"/>
      <protection locked="0"/>
    </xf>
    <xf numFmtId="166" fontId="3" fillId="0" borderId="1" xfId="2" applyNumberFormat="1" applyFont="1" applyBorder="1" applyAlignment="1" applyProtection="1">
      <alignment horizontal="left"/>
      <protection locked="0"/>
    </xf>
    <xf numFmtId="166" fontId="28" fillId="0" borderId="1" xfId="2" applyNumberFormat="1" applyFont="1" applyBorder="1" applyAlignment="1" applyProtection="1">
      <alignment horizontal="left"/>
      <protection locked="0"/>
    </xf>
    <xf numFmtId="0" fontId="15" fillId="13" borderId="1" xfId="0" applyFont="1" applyFill="1" applyBorder="1" applyAlignment="1" applyProtection="1">
      <alignment horizontal="right"/>
      <protection locked="0"/>
    </xf>
    <xf numFmtId="167" fontId="2" fillId="15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10" fillId="14" borderId="10" xfId="0" applyFont="1" applyFill="1" applyBorder="1" applyAlignment="1" applyProtection="1">
      <alignment horizontal="left"/>
      <protection locked="0"/>
    </xf>
    <xf numFmtId="0" fontId="10" fillId="14" borderId="19" xfId="0" applyFont="1" applyFill="1" applyBorder="1" applyAlignment="1" applyProtection="1">
      <alignment horizontal="left"/>
      <protection locked="0"/>
    </xf>
    <xf numFmtId="167" fontId="0" fillId="0" borderId="19" xfId="2" applyNumberFormat="1" applyFont="1" applyFill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9" fillId="7" borderId="11" xfId="0" applyFont="1" applyFill="1" applyBorder="1" applyAlignment="1" applyProtection="1">
      <alignment horizontal="center" vertical="center" textRotation="90"/>
      <protection locked="0"/>
    </xf>
    <xf numFmtId="0" fontId="3" fillId="0" borderId="20" xfId="0" applyFont="1" applyFill="1" applyBorder="1" applyAlignment="1" applyProtection="1">
      <alignment horizontal="left"/>
      <protection locked="0"/>
    </xf>
    <xf numFmtId="0" fontId="3" fillId="0" borderId="21" xfId="0" applyFont="1" applyBorder="1" applyAlignment="1" applyProtection="1">
      <alignment horizontal="right" vertical="center"/>
      <protection locked="0"/>
    </xf>
    <xf numFmtId="0" fontId="16" fillId="12" borderId="23" xfId="0" applyFont="1" applyFill="1" applyBorder="1" applyAlignment="1" applyProtection="1">
      <alignment horizontal="left"/>
      <protection locked="0"/>
    </xf>
    <xf numFmtId="0" fontId="30" fillId="12" borderId="17" xfId="1" applyNumberFormat="1" applyFont="1" applyFill="1" applyBorder="1" applyAlignment="1" applyProtection="1">
      <alignment horizontal="center"/>
      <protection locked="0"/>
    </xf>
    <xf numFmtId="165" fontId="31" fillId="12" borderId="13" xfId="1" applyNumberFormat="1" applyFont="1" applyFill="1" applyBorder="1" applyAlignment="1" applyProtection="1">
      <alignment horizontal="left"/>
      <protection locked="0"/>
    </xf>
    <xf numFmtId="0" fontId="29" fillId="3" borderId="3" xfId="0" applyFont="1" applyFill="1" applyBorder="1" applyAlignment="1" applyProtection="1">
      <alignment horizontal="center"/>
      <protection locked="0"/>
    </xf>
    <xf numFmtId="44" fontId="3" fillId="15" borderId="1" xfId="2" applyFont="1" applyFill="1" applyBorder="1" applyAlignment="1" applyProtection="1">
      <protection locked="0"/>
    </xf>
    <xf numFmtId="44" fontId="3" fillId="15" borderId="22" xfId="2" applyFont="1" applyFill="1" applyBorder="1" applyProtection="1">
      <protection locked="0"/>
    </xf>
    <xf numFmtId="43" fontId="2" fillId="15" borderId="1" xfId="1" applyFont="1" applyFill="1" applyBorder="1" applyAlignment="1" applyProtection="1">
      <alignment horizontal="left"/>
      <protection locked="0"/>
    </xf>
    <xf numFmtId="167" fontId="2" fillId="15" borderId="19" xfId="0" applyNumberFormat="1" applyFont="1" applyFill="1" applyBorder="1" applyAlignment="1" applyProtection="1">
      <alignment horizontal="left"/>
      <protection locked="0"/>
    </xf>
    <xf numFmtId="167" fontId="2" fillId="15" borderId="10" xfId="0" applyNumberFormat="1" applyFont="1" applyFill="1" applyBorder="1" applyAlignment="1" applyProtection="1">
      <alignment horizontal="left"/>
      <protection locked="0"/>
    </xf>
    <xf numFmtId="167" fontId="0" fillId="15" borderId="1" xfId="2" applyNumberFormat="1" applyFont="1" applyFill="1" applyBorder="1" applyAlignment="1" applyProtection="1">
      <alignment horizontal="center"/>
      <protection locked="0"/>
    </xf>
    <xf numFmtId="167" fontId="2" fillId="15" borderId="10" xfId="2" applyNumberFormat="1" applyFont="1" applyFill="1" applyBorder="1" applyAlignment="1" applyProtection="1">
      <alignment horizontal="center"/>
      <protection locked="0"/>
    </xf>
    <xf numFmtId="44" fontId="3" fillId="0" borderId="0" xfId="2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0" fillId="11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4" fillId="0" borderId="0" xfId="0" applyFont="1" applyProtection="1"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9" fillId="8" borderId="1" xfId="0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right"/>
      <protection locked="0"/>
    </xf>
    <xf numFmtId="43" fontId="5" fillId="10" borderId="1" xfId="1" applyNumberFormat="1" applyFont="1" applyFill="1" applyBorder="1" applyProtection="1"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167" fontId="0" fillId="0" borderId="1" xfId="2" applyNumberFormat="1" applyFont="1" applyFill="1" applyBorder="1" applyProtection="1">
      <protection locked="0"/>
    </xf>
    <xf numFmtId="167" fontId="0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167" fontId="3" fillId="0" borderId="1" xfId="2" applyNumberFormat="1" applyFont="1" applyBorder="1" applyProtection="1">
      <protection locked="0"/>
    </xf>
    <xf numFmtId="167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0" fontId="2" fillId="2" borderId="0" xfId="0" applyFont="1" applyFill="1" applyAlignment="1" applyProtection="1">
      <alignment horizontal="right"/>
      <protection locked="0"/>
    </xf>
    <xf numFmtId="167" fontId="0" fillId="2" borderId="0" xfId="2" applyNumberFormat="1" applyFont="1" applyFill="1" applyProtection="1">
      <protection locked="0"/>
    </xf>
    <xf numFmtId="167" fontId="2" fillId="2" borderId="0" xfId="0" applyNumberFormat="1" applyFont="1" applyFill="1" applyProtection="1">
      <protection locked="0"/>
    </xf>
    <xf numFmtId="0" fontId="16" fillId="5" borderId="1" xfId="0" applyFont="1" applyFill="1" applyBorder="1" applyAlignment="1" applyProtection="1">
      <alignment horizontal="right"/>
      <protection locked="0"/>
    </xf>
    <xf numFmtId="167" fontId="7" fillId="10" borderId="1" xfId="2" applyNumberFormat="1" applyFont="1" applyFill="1" applyBorder="1" applyProtection="1">
      <protection locked="0"/>
    </xf>
    <xf numFmtId="167" fontId="3" fillId="0" borderId="2" xfId="2" applyNumberFormat="1" applyFont="1" applyBorder="1" applyProtection="1">
      <protection locked="0"/>
    </xf>
    <xf numFmtId="43" fontId="4" fillId="0" borderId="0" xfId="1" applyFont="1" applyProtection="1">
      <protection locked="0"/>
    </xf>
    <xf numFmtId="166" fontId="0" fillId="0" borderId="0" xfId="0" applyNumberFormat="1" applyProtection="1">
      <protection locked="0"/>
    </xf>
    <xf numFmtId="0" fontId="34" fillId="0" borderId="1" xfId="0" applyFont="1" applyFill="1" applyBorder="1" applyProtection="1">
      <protection locked="0"/>
    </xf>
    <xf numFmtId="167" fontId="0" fillId="0" borderId="8" xfId="2" applyNumberFormat="1" applyFont="1" applyFill="1" applyBorder="1" applyProtection="1"/>
    <xf numFmtId="167" fontId="3" fillId="0" borderId="9" xfId="2" applyNumberFormat="1" applyFont="1" applyFill="1" applyBorder="1" applyAlignment="1" applyProtection="1">
      <alignment horizontal="left"/>
      <protection locked="0"/>
    </xf>
    <xf numFmtId="0" fontId="10" fillId="5" borderId="1" xfId="0" applyFont="1" applyFill="1" applyBorder="1" applyAlignment="1">
      <alignment horizontal="right" vertical="top"/>
    </xf>
    <xf numFmtId="0" fontId="14" fillId="0" borderId="5" xfId="0" applyFont="1" applyBorder="1" applyAlignment="1">
      <alignment horizontal="center" wrapText="1"/>
    </xf>
    <xf numFmtId="0" fontId="35" fillId="12" borderId="4" xfId="0" applyFont="1" applyFill="1" applyBorder="1" applyAlignment="1">
      <alignment horizontal="center"/>
    </xf>
    <xf numFmtId="0" fontId="35" fillId="12" borderId="5" xfId="0" applyFont="1" applyFill="1" applyBorder="1" applyAlignment="1">
      <alignment horizontal="center"/>
    </xf>
    <xf numFmtId="0" fontId="35" fillId="12" borderId="6" xfId="0" applyFont="1" applyFill="1" applyBorder="1" applyAlignment="1">
      <alignment horizontal="center"/>
    </xf>
    <xf numFmtId="0" fontId="24" fillId="16" borderId="1" xfId="0" applyFont="1" applyFill="1" applyBorder="1"/>
    <xf numFmtId="0" fontId="37" fillId="5" borderId="1" xfId="0" applyFont="1" applyFill="1" applyBorder="1" applyAlignment="1">
      <alignment horizontal="center"/>
    </xf>
    <xf numFmtId="0" fontId="37" fillId="12" borderId="1" xfId="0" applyFont="1" applyFill="1" applyBorder="1" applyAlignment="1"/>
    <xf numFmtId="0" fontId="37" fillId="16" borderId="1" xfId="0" applyFont="1" applyFill="1" applyBorder="1" applyAlignment="1">
      <alignment wrapText="1"/>
    </xf>
    <xf numFmtId="0" fontId="12" fillId="0" borderId="0" xfId="0" applyFont="1" applyFill="1"/>
    <xf numFmtId="0" fontId="24" fillId="0" borderId="0" xfId="0" applyFont="1"/>
    <xf numFmtId="0" fontId="37" fillId="5" borderId="1" xfId="0" applyFont="1" applyFill="1" applyBorder="1" applyAlignment="1">
      <alignment horizontal="center" wrapText="1"/>
    </xf>
    <xf numFmtId="0" fontId="37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right"/>
    </xf>
    <xf numFmtId="167" fontId="0" fillId="17" borderId="1" xfId="2" applyNumberFormat="1" applyFont="1" applyFill="1" applyBorder="1"/>
    <xf numFmtId="167" fontId="0" fillId="15" borderId="1" xfId="2" applyNumberFormat="1" applyFont="1" applyFill="1" applyBorder="1"/>
    <xf numFmtId="167" fontId="0" fillId="0" borderId="1" xfId="2" applyNumberFormat="1" applyFont="1" applyFill="1" applyBorder="1"/>
    <xf numFmtId="0" fontId="0" fillId="12" borderId="1" xfId="0" applyFill="1" applyBorder="1"/>
    <xf numFmtId="167" fontId="38" fillId="0" borderId="1" xfId="2" applyNumberFormat="1" applyFont="1" applyFill="1" applyBorder="1"/>
    <xf numFmtId="167" fontId="38" fillId="0" borderId="1" xfId="2" applyNumberFormat="1" applyFont="1" applyFill="1" applyBorder="1" applyAlignment="1">
      <alignment wrapText="1"/>
    </xf>
    <xf numFmtId="0" fontId="10" fillId="12" borderId="4" xfId="0" applyFont="1" applyFill="1" applyBorder="1" applyAlignment="1">
      <alignment horizontal="right"/>
    </xf>
    <xf numFmtId="167" fontId="0" fillId="18" borderId="5" xfId="2" applyNumberFormat="1" applyFont="1" applyFill="1" applyBorder="1"/>
    <xf numFmtId="167" fontId="0" fillId="12" borderId="5" xfId="2" applyNumberFormat="1" applyFont="1" applyFill="1" applyBorder="1"/>
    <xf numFmtId="0" fontId="0" fillId="12" borderId="5" xfId="0" applyFill="1" applyBorder="1"/>
    <xf numFmtId="167" fontId="38" fillId="12" borderId="6" xfId="2" applyNumberFormat="1" applyFont="1" applyFill="1" applyBorder="1"/>
    <xf numFmtId="167" fontId="38" fillId="12" borderId="6" xfId="2" applyNumberFormat="1" applyFont="1" applyFill="1" applyBorder="1" applyAlignment="1">
      <alignment wrapText="1"/>
    </xf>
    <xf numFmtId="0" fontId="0" fillId="3" borderId="4" xfId="0" applyFill="1" applyBorder="1" applyAlignment="1">
      <alignment horizontal="right"/>
    </xf>
    <xf numFmtId="167" fontId="0" fillId="3" borderId="5" xfId="2" applyNumberFormat="1" applyFont="1" applyFill="1" applyBorder="1"/>
    <xf numFmtId="0" fontId="0" fillId="3" borderId="5" xfId="0" applyFill="1" applyBorder="1"/>
    <xf numFmtId="167" fontId="38" fillId="3" borderId="6" xfId="2" applyNumberFormat="1" applyFont="1" applyFill="1" applyBorder="1"/>
    <xf numFmtId="0" fontId="39" fillId="12" borderId="1" xfId="0" applyFont="1" applyFill="1" applyBorder="1" applyAlignment="1">
      <alignment wrapText="1"/>
    </xf>
    <xf numFmtId="0" fontId="24" fillId="19" borderId="1" xfId="0" applyFont="1" applyFill="1" applyBorder="1"/>
    <xf numFmtId="0" fontId="39" fillId="13" borderId="1" xfId="0" applyFont="1" applyFill="1" applyBorder="1" applyAlignment="1">
      <alignment horizontal="center"/>
    </xf>
    <xf numFmtId="0" fontId="12" fillId="12" borderId="1" xfId="0" applyFont="1" applyFill="1" applyBorder="1"/>
    <xf numFmtId="0" fontId="39" fillId="13" borderId="1" xfId="0" applyFont="1" applyFill="1" applyBorder="1" applyAlignment="1">
      <alignment horizontal="center" wrapText="1"/>
    </xf>
    <xf numFmtId="0" fontId="39" fillId="13" borderId="1" xfId="0" applyFont="1" applyFill="1" applyBorder="1" applyAlignment="1">
      <alignment wrapText="1"/>
    </xf>
    <xf numFmtId="0" fontId="15" fillId="13" borderId="1" xfId="0" applyFont="1" applyFill="1" applyBorder="1" applyAlignment="1">
      <alignment horizontal="right"/>
    </xf>
    <xf numFmtId="9" fontId="0" fillId="17" borderId="1" xfId="4" applyFont="1" applyFill="1" applyBorder="1"/>
    <xf numFmtId="9" fontId="1" fillId="0" borderId="1" xfId="4" applyFont="1" applyBorder="1"/>
    <xf numFmtId="0" fontId="1" fillId="12" borderId="1" xfId="0" applyFont="1" applyFill="1" applyBorder="1"/>
    <xf numFmtId="167" fontId="12" fillId="15" borderId="1" xfId="2" applyNumberFormat="1" applyFont="1" applyFill="1" applyBorder="1"/>
    <xf numFmtId="167" fontId="1" fillId="0" borderId="1" xfId="2" applyNumberFormat="1" applyFont="1" applyBorder="1"/>
    <xf numFmtId="169" fontId="1" fillId="12" borderId="1" xfId="0" applyNumberFormat="1" applyFont="1" applyFill="1" applyBorder="1"/>
    <xf numFmtId="167" fontId="0" fillId="0" borderId="1" xfId="2" applyNumberFormat="1" applyFont="1" applyBorder="1"/>
    <xf numFmtId="165" fontId="1" fillId="0" borderId="1" xfId="1" applyNumberFormat="1" applyFont="1" applyBorder="1"/>
    <xf numFmtId="165" fontId="12" fillId="15" borderId="1" xfId="1" applyNumberFormat="1" applyFont="1" applyFill="1" applyBorder="1"/>
    <xf numFmtId="167" fontId="1" fillId="15" borderId="1" xfId="2" applyNumberFormat="1" applyFont="1" applyFill="1" applyBorder="1"/>
    <xf numFmtId="167" fontId="2" fillId="17" borderId="1" xfId="2" applyNumberFormat="1" applyFont="1" applyFill="1" applyBorder="1"/>
    <xf numFmtId="167" fontId="2" fillId="15" borderId="8" xfId="2" applyNumberFormat="1" applyFont="1" applyFill="1" applyBorder="1"/>
    <xf numFmtId="0" fontId="2" fillId="12" borderId="8" xfId="0" applyFont="1" applyFill="1" applyBorder="1"/>
    <xf numFmtId="167" fontId="15" fillId="15" borderId="8" xfId="2" applyNumberFormat="1" applyFont="1" applyFill="1" applyBorder="1"/>
    <xf numFmtId="167" fontId="38" fillId="0" borderId="8" xfId="2" applyNumberFormat="1" applyFont="1" applyFill="1" applyBorder="1" applyAlignment="1">
      <alignment wrapText="1"/>
    </xf>
    <xf numFmtId="0" fontId="0" fillId="0" borderId="0" xfId="0" applyFont="1"/>
    <xf numFmtId="0" fontId="15" fillId="12" borderId="4" xfId="0" applyFont="1" applyFill="1" applyBorder="1" applyAlignment="1">
      <alignment horizontal="right"/>
    </xf>
    <xf numFmtId="167" fontId="2" fillId="18" borderId="5" xfId="2" applyNumberFormat="1" applyFont="1" applyFill="1" applyBorder="1"/>
    <xf numFmtId="167" fontId="2" fillId="12" borderId="1" xfId="2" applyNumberFormat="1" applyFont="1" applyFill="1" applyBorder="1"/>
    <xf numFmtId="0" fontId="2" fillId="12" borderId="1" xfId="0" applyFont="1" applyFill="1" applyBorder="1"/>
    <xf numFmtId="167" fontId="15" fillId="12" borderId="1" xfId="2" applyNumberFormat="1" applyFont="1" applyFill="1" applyBorder="1"/>
    <xf numFmtId="167" fontId="38" fillId="12" borderId="1" xfId="2" applyNumberFormat="1" applyFont="1" applyFill="1" applyBorder="1" applyAlignment="1">
      <alignment wrapText="1"/>
    </xf>
    <xf numFmtId="167" fontId="0" fillId="3" borderId="3" xfId="2" applyNumberFormat="1" applyFont="1" applyFill="1" applyBorder="1"/>
    <xf numFmtId="0" fontId="0" fillId="3" borderId="3" xfId="0" applyFill="1" applyBorder="1"/>
    <xf numFmtId="167" fontId="38" fillId="3" borderId="12" xfId="2" applyNumberFormat="1" applyFont="1" applyFill="1" applyBorder="1"/>
    <xf numFmtId="0" fontId="39" fillId="12" borderId="1" xfId="0" applyFont="1" applyFill="1" applyBorder="1" applyAlignment="1"/>
    <xf numFmtId="167" fontId="2" fillId="15" borderId="2" xfId="2" applyNumberFormat="1" applyFont="1" applyFill="1" applyBorder="1"/>
    <xf numFmtId="0" fontId="2" fillId="12" borderId="2" xfId="0" applyFont="1" applyFill="1" applyBorder="1"/>
    <xf numFmtId="167" fontId="15" fillId="15" borderId="2" xfId="2" applyNumberFormat="1" applyFont="1" applyFill="1" applyBorder="1"/>
    <xf numFmtId="167" fontId="2" fillId="12" borderId="17" xfId="2" applyNumberFormat="1" applyFont="1" applyFill="1" applyBorder="1"/>
    <xf numFmtId="0" fontId="2" fillId="12" borderId="17" xfId="0" applyFont="1" applyFill="1" applyBorder="1"/>
    <xf numFmtId="167" fontId="15" fillId="12" borderId="13" xfId="2" applyNumberFormat="1" applyFont="1" applyFill="1" applyBorder="1"/>
    <xf numFmtId="167" fontId="39" fillId="12" borderId="1" xfId="2" applyNumberFormat="1" applyFont="1" applyFill="1" applyBorder="1" applyAlignment="1">
      <alignment horizontal="center" wrapText="1"/>
    </xf>
    <xf numFmtId="0" fontId="37" fillId="14" borderId="1" xfId="0" applyFont="1" applyFill="1" applyBorder="1" applyAlignment="1">
      <alignment horizontal="center" wrapText="1"/>
    </xf>
    <xf numFmtId="0" fontId="37" fillId="14" borderId="1" xfId="0" applyFont="1" applyFill="1" applyBorder="1" applyAlignment="1">
      <alignment wrapText="1"/>
    </xf>
    <xf numFmtId="0" fontId="10" fillId="14" borderId="1" xfId="0" applyFont="1" applyFill="1" applyBorder="1" applyAlignment="1">
      <alignment horizontal="left"/>
    </xf>
    <xf numFmtId="169" fontId="0" fillId="12" borderId="1" xfId="0" applyNumberFormat="1" applyFont="1" applyFill="1" applyBorder="1"/>
    <xf numFmtId="167" fontId="42" fillId="17" borderId="1" xfId="2" applyNumberFormat="1" applyFont="1" applyFill="1" applyBorder="1"/>
    <xf numFmtId="167" fontId="42" fillId="15" borderId="1" xfId="2" applyNumberFormat="1" applyFont="1" applyFill="1" applyBorder="1"/>
    <xf numFmtId="169" fontId="42" fillId="12" borderId="1" xfId="0" applyNumberFormat="1" applyFont="1" applyFill="1" applyBorder="1"/>
    <xf numFmtId="0" fontId="42" fillId="12" borderId="1" xfId="0" applyFont="1" applyFill="1" applyBorder="1"/>
    <xf numFmtId="0" fontId="10" fillId="12" borderId="4" xfId="0" applyFont="1" applyFill="1" applyBorder="1" applyAlignment="1">
      <alignment horizontal="left"/>
    </xf>
    <xf numFmtId="167" fontId="42" fillId="18" borderId="5" xfId="2" applyNumberFormat="1" applyFont="1" applyFill="1" applyBorder="1"/>
    <xf numFmtId="167" fontId="42" fillId="12" borderId="5" xfId="2" applyNumberFormat="1" applyFont="1" applyFill="1" applyBorder="1"/>
    <xf numFmtId="0" fontId="42" fillId="12" borderId="5" xfId="0" applyFont="1" applyFill="1" applyBorder="1"/>
    <xf numFmtId="167" fontId="42" fillId="12" borderId="6" xfId="2" applyNumberFormat="1" applyFont="1" applyFill="1" applyBorder="1"/>
    <xf numFmtId="0" fontId="39" fillId="6" borderId="1" xfId="0" applyFont="1" applyFill="1" applyBorder="1" applyAlignment="1">
      <alignment horizontal="center" wrapText="1"/>
    </xf>
    <xf numFmtId="0" fontId="39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/>
    </xf>
    <xf numFmtId="9" fontId="0" fillId="22" borderId="1" xfId="4" applyFont="1" applyFill="1" applyBorder="1"/>
    <xf numFmtId="169" fontId="0" fillId="12" borderId="1" xfId="0" applyNumberFormat="1" applyFill="1" applyBorder="1"/>
    <xf numFmtId="170" fontId="0" fillId="22" borderId="1" xfId="4" applyNumberFormat="1" applyFont="1" applyFill="1" applyBorder="1"/>
    <xf numFmtId="167" fontId="43" fillId="0" borderId="1" xfId="2" applyNumberFormat="1" applyFont="1" applyFill="1" applyBorder="1"/>
    <xf numFmtId="0" fontId="15" fillId="6" borderId="1" xfId="0" applyFont="1" applyFill="1" applyBorder="1" applyAlignment="1">
      <alignment horizontal="left" wrapText="1"/>
    </xf>
    <xf numFmtId="167" fontId="0" fillId="17" borderId="6" xfId="2" applyNumberFormat="1" applyFont="1" applyFill="1" applyBorder="1"/>
    <xf numFmtId="170" fontId="0" fillId="15" borderId="1" xfId="4" applyNumberFormat="1" applyFont="1" applyFill="1" applyBorder="1"/>
    <xf numFmtId="170" fontId="0" fillId="12" borderId="1" xfId="0" applyNumberFormat="1" applyFill="1" applyBorder="1"/>
    <xf numFmtId="0" fontId="15" fillId="6" borderId="1" xfId="0" applyFont="1" applyFill="1" applyBorder="1" applyAlignment="1">
      <alignment horizontal="left"/>
    </xf>
    <xf numFmtId="167" fontId="0" fillId="15" borderId="6" xfId="2" applyNumberFormat="1" applyFont="1" applyFill="1" applyBorder="1"/>
    <xf numFmtId="0" fontId="2" fillId="6" borderId="1" xfId="0" applyFont="1" applyFill="1" applyBorder="1" applyAlignment="1"/>
    <xf numFmtId="0" fontId="0" fillId="12" borderId="0" xfId="0" applyFill="1" applyBorder="1"/>
    <xf numFmtId="171" fontId="38" fillId="0" borderId="10" xfId="1" applyNumberFormat="1" applyFont="1" applyFill="1" applyBorder="1"/>
    <xf numFmtId="171" fontId="43" fillId="0" borderId="1" xfId="1" applyNumberFormat="1" applyFont="1" applyFill="1" applyBorder="1"/>
    <xf numFmtId="171" fontId="38" fillId="0" borderId="1" xfId="1" applyNumberFormat="1" applyFont="1" applyFill="1" applyBorder="1"/>
    <xf numFmtId="0" fontId="43" fillId="12" borderId="0" xfId="0" applyFont="1" applyFill="1"/>
    <xf numFmtId="0" fontId="0" fillId="12" borderId="0" xfId="0" applyFill="1"/>
    <xf numFmtId="0" fontId="43" fillId="0" borderId="0" xfId="0" applyFont="1"/>
    <xf numFmtId="0" fontId="3" fillId="23" borderId="1" xfId="0" applyFont="1" applyFill="1" applyBorder="1"/>
    <xf numFmtId="0" fontId="43" fillId="0" borderId="0" xfId="0" applyFont="1" applyAlignment="1">
      <alignment horizontal="left" vertical="top" wrapText="1"/>
    </xf>
    <xf numFmtId="172" fontId="12" fillId="3" borderId="9" xfId="2" applyNumberFormat="1" applyFont="1" applyFill="1" applyBorder="1" applyAlignment="1" applyProtection="1">
      <alignment horizontal="left"/>
      <protection locked="0"/>
    </xf>
    <xf numFmtId="173" fontId="12" fillId="0" borderId="1" xfId="0" applyNumberFormat="1" applyFont="1" applyBorder="1" applyAlignment="1" applyProtection="1">
      <alignment horizontal="right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2" fillId="3" borderId="4" xfId="0" applyFont="1" applyFill="1" applyBorder="1" applyAlignment="1" applyProtection="1">
      <alignment horizontal="left"/>
      <protection locked="0"/>
    </xf>
    <xf numFmtId="0" fontId="32" fillId="3" borderId="5" xfId="0" applyFont="1" applyFill="1" applyBorder="1" applyAlignment="1" applyProtection="1">
      <alignment horizontal="left"/>
      <protection locked="0"/>
    </xf>
    <xf numFmtId="0" fontId="32" fillId="3" borderId="6" xfId="0" applyFont="1" applyFill="1" applyBorder="1" applyAlignment="1" applyProtection="1">
      <alignment horizontal="left"/>
      <protection locked="0"/>
    </xf>
    <xf numFmtId="0" fontId="32" fillId="3" borderId="11" xfId="0" applyFont="1" applyFill="1" applyBorder="1" applyAlignment="1" applyProtection="1">
      <alignment horizontal="left"/>
      <protection locked="0"/>
    </xf>
    <xf numFmtId="0" fontId="32" fillId="3" borderId="3" xfId="0" applyFont="1" applyFill="1" applyBorder="1" applyAlignment="1" applyProtection="1">
      <alignment horizontal="left"/>
      <protection locked="0"/>
    </xf>
    <xf numFmtId="0" fontId="32" fillId="3" borderId="12" xfId="0" applyFont="1" applyFill="1" applyBorder="1" applyAlignment="1" applyProtection="1">
      <alignment horizontal="left"/>
      <protection locked="0"/>
    </xf>
    <xf numFmtId="0" fontId="10" fillId="5" borderId="4" xfId="0" applyFont="1" applyFill="1" applyBorder="1" applyAlignment="1" applyProtection="1">
      <alignment horizontal="left"/>
      <protection locked="0"/>
    </xf>
    <xf numFmtId="0" fontId="10" fillId="5" borderId="6" xfId="0" applyFont="1" applyFill="1" applyBorder="1" applyAlignment="1" applyProtection="1">
      <alignment horizontal="left"/>
      <protection locked="0"/>
    </xf>
    <xf numFmtId="0" fontId="14" fillId="0" borderId="4" xfId="0" applyFont="1" applyBorder="1" applyAlignment="1" applyProtection="1">
      <alignment horizontal="left"/>
      <protection locked="0"/>
    </xf>
    <xf numFmtId="0" fontId="14" fillId="0" borderId="5" xfId="0" applyFont="1" applyBorder="1" applyAlignment="1" applyProtection="1">
      <alignment horizontal="left"/>
      <protection locked="0"/>
    </xf>
    <xf numFmtId="0" fontId="14" fillId="0" borderId="6" xfId="0" applyFont="1" applyBorder="1" applyAlignment="1" applyProtection="1">
      <alignment horizontal="left"/>
      <protection locked="0"/>
    </xf>
    <xf numFmtId="0" fontId="10" fillId="5" borderId="14" xfId="0" applyFont="1" applyFill="1" applyBorder="1" applyAlignment="1" applyProtection="1">
      <alignment horizontal="left"/>
      <protection locked="0"/>
    </xf>
    <xf numFmtId="0" fontId="10" fillId="5" borderId="7" xfId="0" applyFont="1" applyFill="1" applyBorder="1" applyAlignment="1" applyProtection="1">
      <alignment horizontal="left"/>
      <protection locked="0"/>
    </xf>
    <xf numFmtId="0" fontId="13" fillId="0" borderId="4" xfId="3" applyBorder="1" applyAlignment="1">
      <alignment horizontal="left" wrapText="1"/>
    </xf>
    <xf numFmtId="0" fontId="46" fillId="0" borderId="6" xfId="3" applyFont="1" applyBorder="1" applyAlignment="1">
      <alignment horizontal="left" wrapText="1"/>
    </xf>
    <xf numFmtId="0" fontId="10" fillId="5" borderId="5" xfId="0" applyFont="1" applyFill="1" applyBorder="1" applyAlignment="1" applyProtection="1">
      <alignment horizontal="left"/>
      <protection locked="0"/>
    </xf>
    <xf numFmtId="0" fontId="27" fillId="7" borderId="8" xfId="0" applyFont="1" applyFill="1" applyBorder="1" applyAlignment="1" applyProtection="1">
      <alignment horizontal="center" vertical="center" textRotation="90"/>
      <protection locked="0"/>
    </xf>
    <xf numFmtId="0" fontId="27" fillId="7" borderId="9" xfId="0" applyFont="1" applyFill="1" applyBorder="1" applyAlignment="1" applyProtection="1">
      <alignment horizontal="center" vertical="center" textRotation="90"/>
      <protection locked="0"/>
    </xf>
    <xf numFmtId="0" fontId="8" fillId="7" borderId="4" xfId="0" applyFont="1" applyFill="1" applyBorder="1" applyAlignment="1" applyProtection="1">
      <alignment horizontal="left"/>
      <protection locked="0"/>
    </xf>
    <xf numFmtId="0" fontId="8" fillId="7" borderId="5" xfId="0" applyFont="1" applyFill="1" applyBorder="1" applyAlignment="1" applyProtection="1">
      <alignment horizontal="left"/>
      <protection locked="0"/>
    </xf>
    <xf numFmtId="0" fontId="8" fillId="7" borderId="6" xfId="0" applyFont="1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14" fontId="0" fillId="3" borderId="4" xfId="0" applyNumberFormat="1" applyFont="1" applyFill="1" applyBorder="1" applyAlignment="1" applyProtection="1">
      <alignment horizontal="left"/>
      <protection locked="0"/>
    </xf>
    <xf numFmtId="14" fontId="0" fillId="3" borderId="6" xfId="0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left" wrapText="1"/>
    </xf>
    <xf numFmtId="0" fontId="10" fillId="5" borderId="16" xfId="0" applyFont="1" applyFill="1" applyBorder="1" applyAlignment="1" applyProtection="1">
      <alignment horizontal="left"/>
      <protection locked="0"/>
    </xf>
    <xf numFmtId="0" fontId="10" fillId="5" borderId="11" xfId="0" applyFont="1" applyFill="1" applyBorder="1" applyAlignment="1" applyProtection="1">
      <alignment horizontal="left"/>
      <protection locked="0"/>
    </xf>
    <xf numFmtId="0" fontId="0" fillId="0" borderId="17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2" fillId="7" borderId="8" xfId="0" applyFont="1" applyFill="1" applyBorder="1" applyAlignment="1" applyProtection="1">
      <alignment horizontal="left" textRotation="90"/>
      <protection locked="0"/>
    </xf>
    <xf numFmtId="0" fontId="22" fillId="7" borderId="9" xfId="0" applyFont="1" applyFill="1" applyBorder="1" applyAlignment="1" applyProtection="1">
      <alignment horizontal="left" textRotation="90"/>
      <protection locked="0"/>
    </xf>
    <xf numFmtId="0" fontId="22" fillId="7" borderId="10" xfId="0" applyFont="1" applyFill="1" applyBorder="1" applyAlignment="1" applyProtection="1">
      <alignment horizontal="left" textRotation="90"/>
      <protection locked="0"/>
    </xf>
    <xf numFmtId="0" fontId="2" fillId="6" borderId="1" xfId="0" applyFont="1" applyFill="1" applyBorder="1" applyAlignment="1" applyProtection="1">
      <alignment horizontal="left"/>
      <protection locked="0"/>
    </xf>
    <xf numFmtId="0" fontId="0" fillId="6" borderId="8" xfId="0" applyFont="1" applyFill="1" applyBorder="1" applyAlignment="1" applyProtection="1">
      <alignment horizontal="left" vertical="top" wrapText="1"/>
      <protection locked="0"/>
    </xf>
    <xf numFmtId="0" fontId="0" fillId="6" borderId="9" xfId="0" applyFont="1" applyFill="1" applyBorder="1" applyAlignment="1" applyProtection="1">
      <alignment horizontal="left" vertical="top" wrapText="1"/>
      <protection locked="0"/>
    </xf>
    <xf numFmtId="0" fontId="0" fillId="6" borderId="10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15" fillId="13" borderId="4" xfId="0" applyFont="1" applyFill="1" applyBorder="1" applyAlignment="1" applyProtection="1">
      <alignment horizontal="left"/>
      <protection locked="0"/>
    </xf>
    <xf numFmtId="0" fontId="15" fillId="13" borderId="6" xfId="0" applyFont="1" applyFill="1" applyBorder="1" applyAlignment="1" applyProtection="1">
      <alignment horizontal="left"/>
      <protection locked="0"/>
    </xf>
    <xf numFmtId="0" fontId="12" fillId="0" borderId="4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left"/>
      <protection locked="0"/>
    </xf>
    <xf numFmtId="0" fontId="12" fillId="0" borderId="4" xfId="0" applyFont="1" applyFill="1" applyBorder="1" applyAlignment="1" applyProtection="1">
      <alignment horizontal="left"/>
      <protection locked="0"/>
    </xf>
    <xf numFmtId="0" fontId="12" fillId="0" borderId="6" xfId="0" applyFont="1" applyFill="1" applyBorder="1" applyAlignment="1" applyProtection="1">
      <alignment horizontal="left"/>
      <protection locked="0"/>
    </xf>
    <xf numFmtId="0" fontId="26" fillId="0" borderId="16" xfId="0" applyFont="1" applyBorder="1" applyAlignment="1" applyProtection="1">
      <alignment wrapText="1"/>
      <protection locked="0"/>
    </xf>
    <xf numFmtId="0" fontId="26" fillId="0" borderId="17" xfId="0" applyFont="1" applyBorder="1" applyAlignment="1" applyProtection="1">
      <alignment wrapText="1"/>
      <protection locked="0"/>
    </xf>
    <xf numFmtId="0" fontId="26" fillId="0" borderId="13" xfId="0" applyFont="1" applyBorder="1" applyAlignment="1" applyProtection="1">
      <alignment wrapText="1"/>
      <protection locked="0"/>
    </xf>
    <xf numFmtId="0" fontId="26" fillId="0" borderId="14" xfId="0" applyFont="1" applyBorder="1" applyAlignment="1" applyProtection="1">
      <alignment wrapText="1"/>
      <protection locked="0"/>
    </xf>
    <xf numFmtId="0" fontId="26" fillId="0" borderId="0" xfId="0" applyFont="1" applyBorder="1" applyAlignment="1" applyProtection="1">
      <alignment wrapText="1"/>
      <protection locked="0"/>
    </xf>
    <xf numFmtId="0" fontId="26" fillId="0" borderId="7" xfId="0" applyFont="1" applyBorder="1" applyAlignment="1" applyProtection="1">
      <alignment wrapText="1"/>
      <protection locked="0"/>
    </xf>
    <xf numFmtId="0" fontId="26" fillId="0" borderId="11" xfId="0" applyFont="1" applyBorder="1" applyAlignment="1" applyProtection="1">
      <alignment wrapText="1"/>
      <protection locked="0"/>
    </xf>
    <xf numFmtId="0" fontId="26" fillId="0" borderId="3" xfId="0" applyFont="1" applyBorder="1" applyAlignment="1" applyProtection="1">
      <alignment wrapText="1"/>
      <protection locked="0"/>
    </xf>
    <xf numFmtId="0" fontId="26" fillId="0" borderId="12" xfId="0" applyFont="1" applyBorder="1" applyAlignment="1" applyProtection="1">
      <alignment wrapText="1"/>
      <protection locked="0"/>
    </xf>
    <xf numFmtId="0" fontId="15" fillId="13" borderId="8" xfId="0" applyFont="1" applyFill="1" applyBorder="1" applyAlignment="1" applyProtection="1">
      <alignment horizontal="left"/>
      <protection locked="0"/>
    </xf>
    <xf numFmtId="0" fontId="15" fillId="13" borderId="9" xfId="0" applyFont="1" applyFill="1" applyBorder="1" applyAlignment="1" applyProtection="1">
      <alignment horizontal="left"/>
      <protection locked="0"/>
    </xf>
    <xf numFmtId="0" fontId="15" fillId="13" borderId="10" xfId="0" applyFont="1" applyFill="1" applyBorder="1" applyAlignment="1" applyProtection="1">
      <alignment horizontal="left"/>
      <protection locked="0"/>
    </xf>
    <xf numFmtId="0" fontId="12" fillId="0" borderId="16" xfId="0" applyFont="1" applyBorder="1" applyAlignment="1" applyProtection="1">
      <alignment horizontal="left" wrapText="1"/>
      <protection locked="0"/>
    </xf>
    <xf numFmtId="0" fontId="12" fillId="0" borderId="17" xfId="0" applyFont="1" applyBorder="1" applyAlignment="1" applyProtection="1">
      <alignment horizontal="left" wrapText="1"/>
      <protection locked="0"/>
    </xf>
    <xf numFmtId="0" fontId="12" fillId="0" borderId="1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 applyProtection="1">
      <alignment horizontal="left" wrapText="1"/>
      <protection locked="0"/>
    </xf>
    <xf numFmtId="0" fontId="12" fillId="0" borderId="0" xfId="0" applyFont="1" applyBorder="1" applyAlignment="1" applyProtection="1">
      <alignment horizontal="left" wrapText="1"/>
      <protection locked="0"/>
    </xf>
    <xf numFmtId="0" fontId="12" fillId="0" borderId="7" xfId="0" applyFont="1" applyBorder="1" applyAlignment="1" applyProtection="1">
      <alignment horizontal="left" wrapText="1"/>
      <protection locked="0"/>
    </xf>
    <xf numFmtId="0" fontId="12" fillId="0" borderId="11" xfId="0" applyFont="1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12" fillId="0" borderId="12" xfId="0" applyFont="1" applyBorder="1" applyAlignment="1" applyProtection="1">
      <alignment horizontal="left" wrapText="1"/>
      <protection locked="0"/>
    </xf>
    <xf numFmtId="0" fontId="15" fillId="13" borderId="16" xfId="0" applyFont="1" applyFill="1" applyBorder="1" applyAlignment="1" applyProtection="1">
      <alignment horizontal="left"/>
      <protection locked="0"/>
    </xf>
    <xf numFmtId="0" fontId="15" fillId="13" borderId="14" xfId="0" applyFont="1" applyFill="1" applyBorder="1" applyAlignment="1" applyProtection="1">
      <alignment horizontal="left"/>
      <protection locked="0"/>
    </xf>
    <xf numFmtId="0" fontId="15" fillId="13" borderId="11" xfId="0" applyFont="1" applyFill="1" applyBorder="1" applyAlignment="1" applyProtection="1">
      <alignment horizontal="left"/>
      <protection locked="0"/>
    </xf>
    <xf numFmtId="0" fontId="15" fillId="13" borderId="13" xfId="0" applyFont="1" applyFill="1" applyBorder="1" applyAlignment="1" applyProtection="1">
      <alignment horizontal="left"/>
      <protection locked="0"/>
    </xf>
    <xf numFmtId="0" fontId="15" fillId="13" borderId="7" xfId="0" applyFont="1" applyFill="1" applyBorder="1" applyAlignment="1" applyProtection="1">
      <alignment horizontal="left"/>
      <protection locked="0"/>
    </xf>
    <xf numFmtId="0" fontId="15" fillId="13" borderId="12" xfId="0" applyFont="1" applyFill="1" applyBorder="1" applyAlignment="1" applyProtection="1">
      <alignment horizontal="left"/>
      <protection locked="0"/>
    </xf>
    <xf numFmtId="0" fontId="15" fillId="13" borderId="16" xfId="0" applyFont="1" applyFill="1" applyBorder="1" applyAlignment="1" applyProtection="1">
      <alignment horizontal="left" wrapText="1"/>
      <protection locked="0"/>
    </xf>
    <xf numFmtId="0" fontId="15" fillId="13" borderId="13" xfId="0" applyFont="1" applyFill="1" applyBorder="1" applyAlignment="1" applyProtection="1">
      <alignment horizontal="left" wrapText="1"/>
      <protection locked="0"/>
    </xf>
    <xf numFmtId="0" fontId="15" fillId="13" borderId="11" xfId="0" applyFont="1" applyFill="1" applyBorder="1" applyAlignment="1" applyProtection="1">
      <alignment horizontal="left" wrapText="1"/>
      <protection locked="0"/>
    </xf>
    <xf numFmtId="0" fontId="15" fillId="13" borderId="12" xfId="0" applyFont="1" applyFill="1" applyBorder="1" applyAlignment="1" applyProtection="1">
      <alignment horizontal="left" wrapText="1"/>
      <protection locked="0"/>
    </xf>
    <xf numFmtId="0" fontId="22" fillId="7" borderId="16" xfId="0" applyFont="1" applyFill="1" applyBorder="1" applyAlignment="1" applyProtection="1">
      <alignment horizontal="center" vertical="center" textRotation="90"/>
      <protection locked="0"/>
    </xf>
    <xf numFmtId="0" fontId="22" fillId="7" borderId="14" xfId="0" applyFont="1" applyFill="1" applyBorder="1" applyAlignment="1" applyProtection="1">
      <alignment horizontal="center" vertical="center" textRotation="90"/>
      <protection locked="0"/>
    </xf>
    <xf numFmtId="0" fontId="22" fillId="7" borderId="11" xfId="0" applyFont="1" applyFill="1" applyBorder="1" applyAlignment="1" applyProtection="1">
      <alignment horizontal="center" vertical="center" textRotation="90"/>
      <protection locked="0"/>
    </xf>
    <xf numFmtId="0" fontId="29" fillId="3" borderId="0" xfId="0" applyFont="1" applyFill="1" applyBorder="1" applyAlignment="1" applyProtection="1">
      <alignment horizontal="center"/>
      <protection locked="0"/>
    </xf>
    <xf numFmtId="0" fontId="27" fillId="7" borderId="14" xfId="0" applyFont="1" applyFill="1" applyBorder="1" applyAlignment="1" applyProtection="1">
      <alignment horizontal="center" vertical="center" textRotation="90"/>
      <protection locked="0"/>
    </xf>
    <xf numFmtId="0" fontId="2" fillId="13" borderId="1" xfId="0" applyFont="1" applyFill="1" applyBorder="1" applyAlignment="1" applyProtection="1">
      <alignment horizontal="right"/>
      <protection locked="0"/>
    </xf>
    <xf numFmtId="0" fontId="8" fillId="3" borderId="16" xfId="0" applyFont="1" applyFill="1" applyBorder="1" applyAlignment="1" applyProtection="1">
      <alignment horizontal="center"/>
      <protection locked="0"/>
    </xf>
    <xf numFmtId="0" fontId="8" fillId="3" borderId="17" xfId="0" applyFont="1" applyFill="1" applyBorder="1" applyAlignment="1" applyProtection="1">
      <alignment horizontal="center"/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45" fillId="3" borderId="4" xfId="0" applyFont="1" applyFill="1" applyBorder="1" applyAlignment="1" applyProtection="1">
      <alignment horizontal="center" wrapText="1"/>
      <protection locked="0"/>
    </xf>
    <xf numFmtId="0" fontId="45" fillId="3" borderId="5" xfId="0" applyFont="1" applyFill="1" applyBorder="1" applyAlignment="1" applyProtection="1">
      <alignment horizontal="center" wrapText="1"/>
      <protection locked="0"/>
    </xf>
    <xf numFmtId="0" fontId="45" fillId="3" borderId="6" xfId="0" applyFont="1" applyFill="1" applyBorder="1" applyAlignment="1" applyProtection="1">
      <alignment horizontal="center" wrapText="1"/>
      <protection locked="0"/>
    </xf>
    <xf numFmtId="0" fontId="8" fillId="3" borderId="4" xfId="0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43" fillId="0" borderId="0" xfId="0" applyFont="1" applyAlignment="1">
      <alignment horizontal="left" vertical="top" wrapText="1"/>
    </xf>
    <xf numFmtId="0" fontId="36" fillId="12" borderId="7" xfId="0" applyFont="1" applyFill="1" applyBorder="1" applyAlignment="1">
      <alignment horizontal="center" vertical="center" textRotation="90" wrapText="1"/>
    </xf>
    <xf numFmtId="0" fontId="37" fillId="12" borderId="1" xfId="0" applyFont="1" applyFill="1" applyBorder="1" applyAlignment="1">
      <alignment horizontal="left"/>
    </xf>
    <xf numFmtId="0" fontId="24" fillId="20" borderId="4" xfId="0" applyFont="1" applyFill="1" applyBorder="1" applyAlignment="1">
      <alignment horizontal="center"/>
    </xf>
    <xf numFmtId="0" fontId="24" fillId="20" borderId="6" xfId="0" applyFont="1" applyFill="1" applyBorder="1" applyAlignment="1">
      <alignment horizontal="center"/>
    </xf>
    <xf numFmtId="0" fontId="36" fillId="12" borderId="0" xfId="0" applyFont="1" applyFill="1" applyAlignment="1">
      <alignment horizontal="center" vertical="center" textRotation="90" wrapText="1"/>
    </xf>
    <xf numFmtId="0" fontId="24" fillId="21" borderId="4" xfId="0" applyFont="1" applyFill="1" applyBorder="1" applyAlignment="1">
      <alignment horizontal="center"/>
    </xf>
    <xf numFmtId="0" fontId="24" fillId="21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5" fillId="15" borderId="0" xfId="0" applyFont="1" applyFill="1" applyBorder="1" applyAlignment="1">
      <alignment horizontal="center"/>
    </xf>
    <xf numFmtId="0" fontId="35" fillId="15" borderId="7" xfId="0" applyFont="1" applyFill="1" applyBorder="1" applyAlignment="1">
      <alignment horizontal="center"/>
    </xf>
    <xf numFmtId="0" fontId="24" fillId="16" borderId="4" xfId="0" applyFont="1" applyFill="1" applyBorder="1" applyAlignment="1">
      <alignment horizontal="center"/>
    </xf>
    <xf numFmtId="0" fontId="24" fillId="16" borderId="6" xfId="0" applyFont="1" applyFill="1" applyBorder="1" applyAlignment="1">
      <alignment horizontal="center"/>
    </xf>
    <xf numFmtId="0" fontId="19" fillId="7" borderId="13" xfId="0" applyFont="1" applyFill="1" applyBorder="1" applyAlignment="1" applyProtection="1">
      <alignment horizontal="center" vertical="center" textRotation="90"/>
      <protection locked="0"/>
    </xf>
    <xf numFmtId="0" fontId="19" fillId="7" borderId="7" xfId="0" applyFont="1" applyFill="1" applyBorder="1" applyAlignment="1" applyProtection="1">
      <alignment horizontal="center" vertical="center" textRotation="90"/>
      <protection locked="0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3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66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FF"/>
      <color rgb="FF0066CC"/>
      <color rgb="FFFFE593"/>
      <color rgb="FF45CE3A"/>
      <color rgb="FFFFFF66"/>
      <color rgb="FFE2F2F6"/>
      <color rgb="FFDBDBDB"/>
      <color rgb="FFE6E6E6"/>
      <color rgb="FFA7E8A2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RD%20BOE__5yr%20Plan%20R%204%20(TTA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&amp;D Funding Request"/>
      <sheetName val="Additional Funding Request"/>
      <sheetName val="Investment Analysis"/>
      <sheetName val="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gurski@lgsinnovations.com" TargetMode="External"/><Relationship Id="rId1" Type="http://schemas.openxmlformats.org/officeDocument/2006/relationships/hyperlink" Target="mailto:ggurski@lgsinnova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48530"/>
  <sheetViews>
    <sheetView zoomScale="75" zoomScaleNormal="75" zoomScalePageLayoutView="84" workbookViewId="0">
      <selection activeCell="O25" sqref="O25"/>
    </sheetView>
  </sheetViews>
  <sheetFormatPr defaultColWidth="8.85546875" defaultRowHeight="28.5" x14ac:dyDescent="0.45"/>
  <cols>
    <col min="1" max="1" width="6" style="11" customWidth="1"/>
    <col min="2" max="2" width="31" style="1" customWidth="1"/>
    <col min="3" max="6" width="15" style="1" customWidth="1"/>
    <col min="7" max="7" width="15.85546875" style="1" customWidth="1"/>
    <col min="8" max="8" width="15" style="1" customWidth="1"/>
    <col min="9" max="9" width="18.42578125" style="1" customWidth="1"/>
    <col min="10" max="10" width="12.85546875" style="1" customWidth="1"/>
    <col min="11" max="11" width="15.85546875" style="1" customWidth="1"/>
    <col min="12" max="12" width="14.85546875" style="1" customWidth="1"/>
    <col min="13" max="13" width="15.140625" style="1" customWidth="1"/>
    <col min="14" max="14" width="15" style="1" customWidth="1"/>
    <col min="15" max="15" width="18.42578125" style="12" bestFit="1" customWidth="1"/>
    <col min="16" max="16" width="14" style="1" customWidth="1"/>
    <col min="17" max="25" width="8.85546875" style="1"/>
    <col min="26" max="26" width="9" style="1" customWidth="1"/>
    <col min="27" max="16384" width="8.85546875" style="1"/>
  </cols>
  <sheetData>
    <row r="1" spans="1:15" ht="46.5" x14ac:dyDescent="0.7">
      <c r="A1" s="297" t="s">
        <v>239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</row>
    <row r="2" spans="1:15" ht="13.5" customHeight="1" x14ac:dyDescent="0.7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15" ht="21" x14ac:dyDescent="0.35">
      <c r="A3" s="215" t="s">
        <v>296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7"/>
    </row>
    <row r="4" spans="1:15" ht="21" x14ac:dyDescent="0.35">
      <c r="A4" s="218" t="s">
        <v>298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20"/>
    </row>
    <row r="5" spans="1:15" ht="21" x14ac:dyDescent="0.35">
      <c r="A5" s="218" t="s">
        <v>299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20"/>
    </row>
    <row r="6" spans="1:15" ht="10.5" customHeight="1" x14ac:dyDescent="0.35">
      <c r="A6" s="231" t="s">
        <v>278</v>
      </c>
      <c r="B6" s="233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1:15" s="30" customFormat="1" ht="20.100000000000001" customHeight="1" x14ac:dyDescent="0.25">
      <c r="A7" s="232"/>
      <c r="B7" s="28" t="s">
        <v>6</v>
      </c>
      <c r="C7" s="236" t="s">
        <v>4</v>
      </c>
      <c r="D7" s="237"/>
      <c r="E7" s="29" t="s">
        <v>236</v>
      </c>
      <c r="F7" s="26">
        <v>2017</v>
      </c>
      <c r="G7" s="28" t="s">
        <v>3</v>
      </c>
      <c r="H7" s="238">
        <v>42698</v>
      </c>
      <c r="I7" s="239"/>
      <c r="J7" s="221" t="s">
        <v>150</v>
      </c>
      <c r="K7" s="230"/>
      <c r="L7" s="27" t="s">
        <v>340</v>
      </c>
      <c r="M7" s="221" t="s">
        <v>21</v>
      </c>
      <c r="N7" s="222"/>
      <c r="O7" s="3" t="s">
        <v>341</v>
      </c>
    </row>
    <row r="8" spans="1:15" s="30" customFormat="1" ht="20.100000000000001" customHeight="1" x14ac:dyDescent="0.25">
      <c r="A8" s="232"/>
      <c r="B8" s="28" t="s">
        <v>16</v>
      </c>
      <c r="C8" s="240" t="s">
        <v>339</v>
      </c>
      <c r="D8" s="240"/>
      <c r="E8" s="240"/>
      <c r="F8" s="240"/>
      <c r="G8" s="240"/>
      <c r="H8" s="240"/>
      <c r="I8" s="240"/>
      <c r="J8" s="221" t="s">
        <v>148</v>
      </c>
      <c r="K8" s="222"/>
      <c r="L8" s="3" t="s">
        <v>183</v>
      </c>
      <c r="M8" s="221" t="s">
        <v>149</v>
      </c>
      <c r="N8" s="222"/>
      <c r="O8" s="3" t="s">
        <v>185</v>
      </c>
    </row>
    <row r="9" spans="1:15" s="30" customFormat="1" ht="20.100000000000001" customHeight="1" x14ac:dyDescent="0.25">
      <c r="A9" s="232"/>
      <c r="B9" s="241" t="s">
        <v>289</v>
      </c>
      <c r="C9" s="243" t="s">
        <v>342</v>
      </c>
      <c r="D9" s="243"/>
      <c r="E9" s="243"/>
      <c r="F9" s="243"/>
      <c r="G9" s="243"/>
      <c r="H9" s="243"/>
      <c r="I9" s="244"/>
      <c r="J9" s="221" t="s">
        <v>151</v>
      </c>
      <c r="K9" s="222"/>
      <c r="L9" s="223" t="s">
        <v>264</v>
      </c>
      <c r="M9" s="224"/>
      <c r="N9" s="224"/>
      <c r="O9" s="225"/>
    </row>
    <row r="10" spans="1:15" s="30" customFormat="1" ht="24.75" customHeight="1" x14ac:dyDescent="0.25">
      <c r="A10" s="232"/>
      <c r="B10" s="242"/>
      <c r="C10" s="245"/>
      <c r="D10" s="245"/>
      <c r="E10" s="245"/>
      <c r="F10" s="245"/>
      <c r="G10" s="245"/>
      <c r="H10" s="245"/>
      <c r="I10" s="246"/>
      <c r="J10" s="221" t="s">
        <v>266</v>
      </c>
      <c r="K10" s="222"/>
      <c r="L10" s="223" t="s">
        <v>61</v>
      </c>
      <c r="M10" s="224"/>
      <c r="N10" s="224"/>
      <c r="O10" s="225"/>
    </row>
    <row r="11" spans="1:15" s="30" customFormat="1" ht="20.100000000000001" customHeight="1" x14ac:dyDescent="0.25">
      <c r="A11" s="232"/>
      <c r="B11" s="28" t="s">
        <v>265</v>
      </c>
      <c r="C11" s="309" t="s">
        <v>344</v>
      </c>
      <c r="D11" s="309"/>
      <c r="E11" s="309"/>
      <c r="F11" s="309"/>
      <c r="G11" s="309"/>
      <c r="H11" s="309"/>
      <c r="I11" s="310"/>
      <c r="J11" s="230" t="s">
        <v>267</v>
      </c>
      <c r="K11" s="222"/>
      <c r="L11" s="223" t="s">
        <v>169</v>
      </c>
      <c r="M11" s="224"/>
      <c r="N11" s="224"/>
      <c r="O11" s="225"/>
    </row>
    <row r="12" spans="1:15" s="30" customFormat="1" ht="20.100000000000001" customHeight="1" x14ac:dyDescent="0.25">
      <c r="A12" s="232"/>
      <c r="B12" s="28" t="s">
        <v>17</v>
      </c>
      <c r="C12" s="247" t="s">
        <v>336</v>
      </c>
      <c r="D12" s="248"/>
      <c r="E12" s="106" t="s">
        <v>18</v>
      </c>
      <c r="F12" s="107" t="s">
        <v>337</v>
      </c>
      <c r="G12" s="106" t="s">
        <v>19</v>
      </c>
      <c r="H12" s="228" t="s">
        <v>343</v>
      </c>
      <c r="I12" s="229"/>
      <c r="J12" s="230" t="s">
        <v>274</v>
      </c>
      <c r="K12" s="222"/>
      <c r="L12" s="55">
        <v>42736</v>
      </c>
      <c r="M12" s="221" t="s">
        <v>268</v>
      </c>
      <c r="N12" s="222"/>
      <c r="O12" s="3" t="s">
        <v>222</v>
      </c>
    </row>
    <row r="13" spans="1:15" s="30" customFormat="1" ht="20.100000000000001" customHeight="1" x14ac:dyDescent="0.25">
      <c r="A13" s="232"/>
      <c r="B13" s="28" t="s">
        <v>240</v>
      </c>
      <c r="C13" s="247" t="s">
        <v>336</v>
      </c>
      <c r="D13" s="248"/>
      <c r="E13" s="106" t="s">
        <v>18</v>
      </c>
      <c r="F13" s="107" t="s">
        <v>337</v>
      </c>
      <c r="G13" s="106" t="s">
        <v>19</v>
      </c>
      <c r="H13" s="228" t="s">
        <v>343</v>
      </c>
      <c r="I13" s="229"/>
      <c r="J13" s="221" t="s">
        <v>277</v>
      </c>
      <c r="K13" s="222"/>
      <c r="L13" s="31">
        <v>12</v>
      </c>
      <c r="M13" s="226" t="s">
        <v>15</v>
      </c>
      <c r="N13" s="227"/>
      <c r="O13" s="105">
        <v>250000</v>
      </c>
    </row>
    <row r="14" spans="1:15" ht="9.75" customHeight="1" x14ac:dyDescent="0.35">
      <c r="A14" s="64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ht="23.25" customHeight="1" x14ac:dyDescent="0.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ht="7.5" customHeight="1" x14ac:dyDescent="0.35">
      <c r="A16" s="231" t="s">
        <v>281</v>
      </c>
      <c r="B16" s="233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5"/>
    </row>
    <row r="17" spans="1:17" s="35" customFormat="1" ht="15" x14ac:dyDescent="0.25">
      <c r="A17" s="232"/>
      <c r="B17" s="32" t="s">
        <v>10</v>
      </c>
      <c r="C17" s="259" t="s">
        <v>291</v>
      </c>
      <c r="D17" s="260"/>
      <c r="E17" s="34" t="s">
        <v>147</v>
      </c>
      <c r="F17" s="33" t="s">
        <v>213</v>
      </c>
      <c r="G17" s="32"/>
      <c r="H17" s="261"/>
      <c r="I17" s="262"/>
      <c r="J17" s="257" t="s">
        <v>285</v>
      </c>
      <c r="K17" s="258"/>
      <c r="L17" s="37" t="s">
        <v>209</v>
      </c>
      <c r="M17" s="257" t="s">
        <v>287</v>
      </c>
      <c r="N17" s="258"/>
      <c r="O17" s="37" t="s">
        <v>197</v>
      </c>
    </row>
    <row r="18" spans="1:17" s="30" customFormat="1" ht="15" x14ac:dyDescent="0.25">
      <c r="A18" s="232"/>
      <c r="B18" s="272" t="s">
        <v>290</v>
      </c>
      <c r="C18" s="275" t="s">
        <v>346</v>
      </c>
      <c r="D18" s="276"/>
      <c r="E18" s="276"/>
      <c r="F18" s="276"/>
      <c r="G18" s="276"/>
      <c r="H18" s="276"/>
      <c r="I18" s="277"/>
      <c r="J18" s="257" t="s">
        <v>286</v>
      </c>
      <c r="K18" s="258"/>
      <c r="L18" s="37" t="s">
        <v>211</v>
      </c>
      <c r="M18" s="257" t="s">
        <v>288</v>
      </c>
      <c r="N18" s="258"/>
      <c r="O18" s="37" t="s">
        <v>197</v>
      </c>
      <c r="Q18" s="36"/>
    </row>
    <row r="19" spans="1:17" s="30" customFormat="1" ht="17.25" customHeight="1" x14ac:dyDescent="0.25">
      <c r="A19" s="232"/>
      <c r="B19" s="273"/>
      <c r="C19" s="278"/>
      <c r="D19" s="279"/>
      <c r="E19" s="279"/>
      <c r="F19" s="279"/>
      <c r="G19" s="279"/>
      <c r="H19" s="279"/>
      <c r="I19" s="280"/>
      <c r="J19" s="284" t="s">
        <v>283</v>
      </c>
      <c r="K19" s="287"/>
      <c r="L19" s="263" t="s">
        <v>345</v>
      </c>
      <c r="M19" s="264"/>
      <c r="N19" s="264"/>
      <c r="O19" s="265"/>
      <c r="Q19" s="36"/>
    </row>
    <row r="20" spans="1:17" s="30" customFormat="1" ht="15" customHeight="1" x14ac:dyDescent="0.25">
      <c r="A20" s="232"/>
      <c r="B20" s="273"/>
      <c r="C20" s="278"/>
      <c r="D20" s="279"/>
      <c r="E20" s="279"/>
      <c r="F20" s="279"/>
      <c r="G20" s="279"/>
      <c r="H20" s="279"/>
      <c r="I20" s="280"/>
      <c r="J20" s="285"/>
      <c r="K20" s="288"/>
      <c r="L20" s="266"/>
      <c r="M20" s="267"/>
      <c r="N20" s="267"/>
      <c r="O20" s="268"/>
      <c r="Q20" s="36"/>
    </row>
    <row r="21" spans="1:17" s="30" customFormat="1" ht="18.75" customHeight="1" x14ac:dyDescent="0.25">
      <c r="A21" s="232"/>
      <c r="B21" s="274"/>
      <c r="C21" s="281"/>
      <c r="D21" s="282"/>
      <c r="E21" s="282"/>
      <c r="F21" s="282"/>
      <c r="G21" s="282"/>
      <c r="H21" s="282"/>
      <c r="I21" s="283"/>
      <c r="J21" s="286"/>
      <c r="K21" s="289"/>
      <c r="L21" s="269"/>
      <c r="M21" s="270"/>
      <c r="N21" s="270"/>
      <c r="O21" s="271"/>
      <c r="Q21" s="36"/>
    </row>
    <row r="22" spans="1:17" s="30" customFormat="1" ht="15" customHeight="1" x14ac:dyDescent="0.25">
      <c r="A22" s="232"/>
      <c r="B22" s="284" t="s">
        <v>284</v>
      </c>
      <c r="C22" s="275" t="s">
        <v>347</v>
      </c>
      <c r="D22" s="276"/>
      <c r="E22" s="276"/>
      <c r="F22" s="276"/>
      <c r="G22" s="276"/>
      <c r="H22" s="276"/>
      <c r="I22" s="277"/>
      <c r="J22" s="290" t="s">
        <v>282</v>
      </c>
      <c r="K22" s="291"/>
      <c r="L22" s="263" t="s">
        <v>348</v>
      </c>
      <c r="M22" s="264"/>
      <c r="N22" s="264"/>
      <c r="O22" s="265"/>
      <c r="Q22" s="36"/>
    </row>
    <row r="23" spans="1:17" s="30" customFormat="1" ht="20.25" customHeight="1" x14ac:dyDescent="0.25">
      <c r="A23" s="232"/>
      <c r="B23" s="285"/>
      <c r="C23" s="278"/>
      <c r="D23" s="279"/>
      <c r="E23" s="279"/>
      <c r="F23" s="279"/>
      <c r="G23" s="279"/>
      <c r="H23" s="279"/>
      <c r="I23" s="280"/>
      <c r="J23" s="292"/>
      <c r="K23" s="293"/>
      <c r="L23" s="269"/>
      <c r="M23" s="270"/>
      <c r="N23" s="270"/>
      <c r="O23" s="271"/>
      <c r="P23" s="38"/>
      <c r="Q23" s="36"/>
    </row>
    <row r="24" spans="1:17" s="30" customFormat="1" ht="15" x14ac:dyDescent="0.25">
      <c r="A24" s="298"/>
      <c r="B24" s="286"/>
      <c r="C24" s="278"/>
      <c r="D24" s="279"/>
      <c r="E24" s="279"/>
      <c r="F24" s="279"/>
      <c r="G24" s="279"/>
      <c r="H24" s="279"/>
      <c r="I24" s="280"/>
      <c r="J24" s="257" t="s">
        <v>279</v>
      </c>
      <c r="K24" s="258"/>
      <c r="L24" s="213">
        <v>5000000</v>
      </c>
      <c r="M24" s="285" t="s">
        <v>280</v>
      </c>
      <c r="N24" s="288"/>
      <c r="O24" s="212">
        <f>L24/O30</f>
        <v>28.571428571428573</v>
      </c>
    </row>
    <row r="25" spans="1:17" s="42" customFormat="1" ht="1.5" customHeight="1" x14ac:dyDescent="0.35">
      <c r="A25" s="298"/>
      <c r="B25" s="39"/>
      <c r="C25" s="40"/>
      <c r="D25" s="40"/>
      <c r="E25" s="40"/>
      <c r="F25" s="40"/>
      <c r="G25" s="40"/>
      <c r="H25" s="40"/>
      <c r="I25" s="41"/>
      <c r="J25" s="24"/>
      <c r="K25" s="24"/>
      <c r="L25" s="24"/>
      <c r="M25" s="24"/>
      <c r="N25" s="24"/>
      <c r="O25" s="25"/>
    </row>
    <row r="26" spans="1:17" s="42" customFormat="1" ht="15.75" x14ac:dyDescent="0.25">
      <c r="A26" s="232"/>
      <c r="B26" s="43" t="s">
        <v>231</v>
      </c>
      <c r="C26" s="303"/>
      <c r="D26" s="304"/>
      <c r="E26" s="304"/>
      <c r="F26" s="304"/>
      <c r="G26" s="304"/>
      <c r="H26" s="304"/>
      <c r="I26" s="304"/>
      <c r="J26" s="305"/>
      <c r="K26" s="44" t="s">
        <v>3</v>
      </c>
      <c r="L26" s="55"/>
      <c r="M26" s="299" t="s">
        <v>229</v>
      </c>
      <c r="N26" s="299"/>
      <c r="O26" s="71"/>
    </row>
    <row r="27" spans="1:17" s="42" customFormat="1" ht="19.5" customHeight="1" x14ac:dyDescent="0.35">
      <c r="A27" s="232"/>
      <c r="B27" s="44" t="s">
        <v>230</v>
      </c>
      <c r="C27" s="306"/>
      <c r="D27" s="307"/>
      <c r="E27" s="307"/>
      <c r="F27" s="307"/>
      <c r="G27" s="307"/>
      <c r="H27" s="307"/>
      <c r="I27" s="307"/>
      <c r="J27" s="308"/>
      <c r="K27" s="44" t="s">
        <v>3</v>
      </c>
      <c r="L27" s="55"/>
      <c r="M27" s="299" t="s">
        <v>229</v>
      </c>
      <c r="N27" s="299"/>
      <c r="O27" s="71">
        <f>'Additional Funding Request'!O29</f>
        <v>0</v>
      </c>
    </row>
    <row r="28" spans="1:17" s="42" customFormat="1" ht="18" customHeight="1" x14ac:dyDescent="0.35">
      <c r="A28" s="232"/>
      <c r="B28" s="44" t="s">
        <v>241</v>
      </c>
      <c r="C28" s="300"/>
      <c r="D28" s="301"/>
      <c r="E28" s="301"/>
      <c r="F28" s="301"/>
      <c r="G28" s="301"/>
      <c r="H28" s="301"/>
      <c r="I28" s="301"/>
      <c r="J28" s="302"/>
      <c r="K28" s="56" t="s">
        <v>244</v>
      </c>
      <c r="L28" s="55"/>
      <c r="M28" s="299" t="s">
        <v>243</v>
      </c>
      <c r="N28" s="299"/>
      <c r="O28" s="71">
        <f>O47</f>
        <v>0</v>
      </c>
    </row>
    <row r="29" spans="1:17" ht="6.75" customHeight="1" x14ac:dyDescent="0.35">
      <c r="A29" s="64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7" ht="24" customHeight="1" thickBot="1" x14ac:dyDescent="0.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65"/>
      <c r="N30" s="66" t="s">
        <v>235</v>
      </c>
      <c r="O30" s="72">
        <v>175000</v>
      </c>
    </row>
    <row r="31" spans="1:17" ht="24" customHeight="1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s="45" customFormat="1" ht="4.5" customHeight="1" x14ac:dyDescent="0.25">
      <c r="A32" s="294" t="s">
        <v>142</v>
      </c>
      <c r="B32" s="67"/>
      <c r="C32" s="68">
        <v>160</v>
      </c>
      <c r="D32" s="68">
        <v>160</v>
      </c>
      <c r="E32" s="68">
        <v>160</v>
      </c>
      <c r="F32" s="68">
        <v>160</v>
      </c>
      <c r="G32" s="68">
        <v>200</v>
      </c>
      <c r="H32" s="68">
        <v>160</v>
      </c>
      <c r="I32" s="68">
        <v>200</v>
      </c>
      <c r="J32" s="68">
        <v>160</v>
      </c>
      <c r="K32" s="68">
        <v>160</v>
      </c>
      <c r="L32" s="68">
        <v>200</v>
      </c>
      <c r="M32" s="68">
        <v>160</v>
      </c>
      <c r="N32" s="68">
        <v>192</v>
      </c>
      <c r="O32" s="69"/>
    </row>
    <row r="33" spans="1:15" s="48" customFormat="1" ht="26.25" customHeight="1" thickBot="1" x14ac:dyDescent="0.4">
      <c r="A33" s="295"/>
      <c r="B33" s="46" t="s">
        <v>242</v>
      </c>
      <c r="C33" s="7">
        <v>42370</v>
      </c>
      <c r="D33" s="7">
        <v>42401</v>
      </c>
      <c r="E33" s="7">
        <v>42430</v>
      </c>
      <c r="F33" s="7">
        <v>42461</v>
      </c>
      <c r="G33" s="7">
        <v>42491</v>
      </c>
      <c r="H33" s="7">
        <v>42522</v>
      </c>
      <c r="I33" s="7">
        <v>42552</v>
      </c>
      <c r="J33" s="7">
        <v>42583</v>
      </c>
      <c r="K33" s="7">
        <v>42614</v>
      </c>
      <c r="L33" s="7">
        <v>42644</v>
      </c>
      <c r="M33" s="7">
        <v>42675</v>
      </c>
      <c r="N33" s="7">
        <v>42705</v>
      </c>
      <c r="O33" s="47" t="s">
        <v>338</v>
      </c>
    </row>
    <row r="34" spans="1:15" s="30" customFormat="1" ht="1.5" customHeight="1" x14ac:dyDescent="0.35">
      <c r="A34" s="295"/>
      <c r="B34" s="8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/>
    </row>
    <row r="35" spans="1:15" s="30" customFormat="1" ht="18" customHeight="1" x14ac:dyDescent="0.25">
      <c r="A35" s="295"/>
      <c r="B35" s="49" t="s">
        <v>272</v>
      </c>
      <c r="C35" s="52">
        <v>0.8</v>
      </c>
      <c r="D35" s="52">
        <v>0.8</v>
      </c>
      <c r="E35" s="52">
        <v>0.8</v>
      </c>
      <c r="F35" s="52">
        <v>0.8</v>
      </c>
      <c r="G35" s="52">
        <v>0.8</v>
      </c>
      <c r="H35" s="52">
        <v>0.83</v>
      </c>
      <c r="I35" s="52">
        <v>0.82133999999999996</v>
      </c>
      <c r="J35" s="52">
        <v>0.8</v>
      </c>
      <c r="K35" s="52">
        <v>0.435</v>
      </c>
      <c r="L35" s="52">
        <v>0</v>
      </c>
      <c r="M35" s="52">
        <v>0</v>
      </c>
      <c r="N35" s="52">
        <v>0</v>
      </c>
      <c r="O35" s="73">
        <f>SUM(C35:N35)</f>
        <v>6.8863399999999997</v>
      </c>
    </row>
    <row r="36" spans="1:15" s="30" customFormat="1" ht="18" hidden="1" customHeight="1" x14ac:dyDescent="0.25">
      <c r="A36" s="295"/>
      <c r="B36" s="49" t="s">
        <v>294</v>
      </c>
      <c r="C36" s="76">
        <f>(C$35*C$32)*$A$1048524</f>
        <v>19200</v>
      </c>
      <c r="D36" s="76">
        <f t="shared" ref="D36:N36" si="0">(D$35*D$32)*$A$1048524</f>
        <v>19200</v>
      </c>
      <c r="E36" s="76">
        <f t="shared" si="0"/>
        <v>19200</v>
      </c>
      <c r="F36" s="76">
        <f t="shared" si="0"/>
        <v>19200</v>
      </c>
      <c r="G36" s="76">
        <f t="shared" si="0"/>
        <v>24000</v>
      </c>
      <c r="H36" s="76">
        <f t="shared" si="0"/>
        <v>19919.999999999996</v>
      </c>
      <c r="I36" s="76">
        <f t="shared" si="0"/>
        <v>24640.2</v>
      </c>
      <c r="J36" s="76">
        <f t="shared" si="0"/>
        <v>19200</v>
      </c>
      <c r="K36" s="76">
        <f t="shared" si="0"/>
        <v>10440</v>
      </c>
      <c r="L36" s="76">
        <f t="shared" si="0"/>
        <v>0</v>
      </c>
      <c r="M36" s="76">
        <f t="shared" si="0"/>
        <v>0</v>
      </c>
      <c r="N36" s="76">
        <f t="shared" si="0"/>
        <v>0</v>
      </c>
      <c r="O36" s="57">
        <f t="shared" ref="O36:O42" si="1">SUM(C36:N36)</f>
        <v>175000.2</v>
      </c>
    </row>
    <row r="37" spans="1:15" s="30" customFormat="1" ht="18" customHeight="1" x14ac:dyDescent="0.25">
      <c r="A37" s="295"/>
      <c r="B37" s="49" t="s">
        <v>273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73">
        <f>SUM(C37:N37)</f>
        <v>0</v>
      </c>
    </row>
    <row r="38" spans="1:15" s="30" customFormat="1" ht="18" hidden="1" customHeight="1" x14ac:dyDescent="0.25">
      <c r="A38" s="295"/>
      <c r="B38" s="49" t="s">
        <v>295</v>
      </c>
      <c r="C38" s="76">
        <f>(C$37*C$32)*$A$1048525</f>
        <v>0</v>
      </c>
      <c r="D38" s="76">
        <f t="shared" ref="D38:N38" si="2">(D$37*D$32)*$A$1048525</f>
        <v>0</v>
      </c>
      <c r="E38" s="76">
        <f t="shared" si="2"/>
        <v>0</v>
      </c>
      <c r="F38" s="76">
        <f t="shared" si="2"/>
        <v>0</v>
      </c>
      <c r="G38" s="76">
        <f t="shared" si="2"/>
        <v>0</v>
      </c>
      <c r="H38" s="76">
        <f t="shared" si="2"/>
        <v>0</v>
      </c>
      <c r="I38" s="76">
        <f t="shared" si="2"/>
        <v>0</v>
      </c>
      <c r="J38" s="76">
        <f t="shared" si="2"/>
        <v>0</v>
      </c>
      <c r="K38" s="76">
        <f t="shared" si="2"/>
        <v>0</v>
      </c>
      <c r="L38" s="76">
        <f t="shared" si="2"/>
        <v>0</v>
      </c>
      <c r="M38" s="76">
        <f t="shared" si="2"/>
        <v>0</v>
      </c>
      <c r="N38" s="76">
        <f t="shared" si="2"/>
        <v>0</v>
      </c>
      <c r="O38" s="57">
        <f t="shared" si="1"/>
        <v>0</v>
      </c>
    </row>
    <row r="39" spans="1:15" s="30" customFormat="1" ht="18" customHeight="1" x14ac:dyDescent="0.25">
      <c r="A39" s="295"/>
      <c r="B39" s="49" t="s">
        <v>293</v>
      </c>
      <c r="C39" s="76">
        <f>C38+C36</f>
        <v>19200</v>
      </c>
      <c r="D39" s="76">
        <f t="shared" ref="D39:N39" si="3">D38+D36</f>
        <v>19200</v>
      </c>
      <c r="E39" s="76">
        <f t="shared" si="3"/>
        <v>19200</v>
      </c>
      <c r="F39" s="76">
        <f t="shared" si="3"/>
        <v>19200</v>
      </c>
      <c r="G39" s="76">
        <f t="shared" si="3"/>
        <v>24000</v>
      </c>
      <c r="H39" s="76">
        <f t="shared" si="3"/>
        <v>19919.999999999996</v>
      </c>
      <c r="I39" s="76">
        <f t="shared" si="3"/>
        <v>24640.2</v>
      </c>
      <c r="J39" s="76">
        <f t="shared" si="3"/>
        <v>19200</v>
      </c>
      <c r="K39" s="76">
        <f t="shared" si="3"/>
        <v>10440</v>
      </c>
      <c r="L39" s="76">
        <f t="shared" si="3"/>
        <v>0</v>
      </c>
      <c r="M39" s="76">
        <f t="shared" si="3"/>
        <v>0</v>
      </c>
      <c r="N39" s="76">
        <f t="shared" si="3"/>
        <v>0</v>
      </c>
      <c r="O39" s="57">
        <f t="shared" si="1"/>
        <v>175000.2</v>
      </c>
    </row>
    <row r="40" spans="1:15" s="30" customFormat="1" ht="18" customHeight="1" thickBot="1" x14ac:dyDescent="0.3">
      <c r="A40" s="295"/>
      <c r="B40" s="61" t="s">
        <v>271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74">
        <f t="shared" si="1"/>
        <v>0</v>
      </c>
    </row>
    <row r="41" spans="1:15" s="50" customFormat="1" ht="15.75" x14ac:dyDescent="0.25">
      <c r="A41" s="295"/>
      <c r="B41" s="60" t="s">
        <v>269</v>
      </c>
      <c r="C41" s="77">
        <f>C39+C40</f>
        <v>19200</v>
      </c>
      <c r="D41" s="77">
        <f t="shared" ref="D41:N41" si="4">D39+D40</f>
        <v>19200</v>
      </c>
      <c r="E41" s="77">
        <f t="shared" si="4"/>
        <v>19200</v>
      </c>
      <c r="F41" s="77">
        <f t="shared" si="4"/>
        <v>19200</v>
      </c>
      <c r="G41" s="77">
        <f t="shared" si="4"/>
        <v>24000</v>
      </c>
      <c r="H41" s="77">
        <f t="shared" si="4"/>
        <v>19919.999999999996</v>
      </c>
      <c r="I41" s="77">
        <f t="shared" si="4"/>
        <v>24640.2</v>
      </c>
      <c r="J41" s="77">
        <f t="shared" si="4"/>
        <v>19200</v>
      </c>
      <c r="K41" s="77">
        <f t="shared" si="4"/>
        <v>10440</v>
      </c>
      <c r="L41" s="77">
        <f t="shared" si="4"/>
        <v>0</v>
      </c>
      <c r="M41" s="77">
        <f t="shared" si="4"/>
        <v>0</v>
      </c>
      <c r="N41" s="77">
        <f t="shared" si="4"/>
        <v>0</v>
      </c>
      <c r="O41" s="75">
        <f t="shared" si="1"/>
        <v>175000.2</v>
      </c>
    </row>
    <row r="42" spans="1:15" s="50" customFormat="1" ht="15.75" x14ac:dyDescent="0.25">
      <c r="A42" s="295"/>
      <c r="B42" s="103" t="s">
        <v>300</v>
      </c>
      <c r="C42" s="104">
        <f>IF(AND($L$12&lt;=C$33,C$33&lt;($L$12+$L$13*30-1)),$O$30/$L$13,0)</f>
        <v>0</v>
      </c>
      <c r="D42" s="104">
        <f t="shared" ref="D42:N42" si="5">IF(AND($L$12&lt;=D$33,D$33&lt;($L$12+$L$13*30-1)),$O$30/$L$13,0)</f>
        <v>0</v>
      </c>
      <c r="E42" s="104">
        <f t="shared" si="5"/>
        <v>0</v>
      </c>
      <c r="F42" s="104">
        <f t="shared" si="5"/>
        <v>0</v>
      </c>
      <c r="G42" s="104">
        <f t="shared" si="5"/>
        <v>0</v>
      </c>
      <c r="H42" s="104">
        <f t="shared" si="5"/>
        <v>0</v>
      </c>
      <c r="I42" s="104">
        <f t="shared" si="5"/>
        <v>0</v>
      </c>
      <c r="J42" s="104">
        <f t="shared" si="5"/>
        <v>0</v>
      </c>
      <c r="K42" s="104">
        <f t="shared" si="5"/>
        <v>0</v>
      </c>
      <c r="L42" s="104">
        <f t="shared" si="5"/>
        <v>0</v>
      </c>
      <c r="M42" s="104">
        <f>IF(AND($L$12&lt;=M$33,M$33&lt;($L$12+$L$13*30-1)),$O$30/$L$13,0)</f>
        <v>0</v>
      </c>
      <c r="N42" s="104">
        <f t="shared" si="5"/>
        <v>0</v>
      </c>
      <c r="O42" s="75">
        <f t="shared" si="1"/>
        <v>0</v>
      </c>
    </row>
    <row r="43" spans="1:15" s="30" customFormat="1" ht="5.25" customHeight="1" x14ac:dyDescent="0.35">
      <c r="A43" s="296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</row>
    <row r="44" spans="1:15" ht="18" customHeight="1" x14ac:dyDescent="0.45">
      <c r="B44" s="12" t="s">
        <v>276</v>
      </c>
    </row>
    <row r="45" spans="1:15" ht="16.5" customHeight="1" x14ac:dyDescent="0.45"/>
    <row r="46" spans="1:15" ht="24" customHeight="1" x14ac:dyDescent="0.4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5" ht="6" customHeight="1" x14ac:dyDescent="0.35">
      <c r="A47" s="249" t="s">
        <v>20</v>
      </c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6"/>
    </row>
    <row r="48" spans="1:15" ht="15.75" x14ac:dyDescent="0.25">
      <c r="A48" s="250"/>
      <c r="B48" s="253" t="s">
        <v>292</v>
      </c>
      <c r="C48" s="53"/>
      <c r="D48" s="256"/>
      <c r="E48" s="256"/>
      <c r="F48" s="256"/>
      <c r="G48" s="256"/>
      <c r="H48" s="256"/>
      <c r="I48" s="256"/>
      <c r="J48" s="252" t="s">
        <v>143</v>
      </c>
      <c r="K48" s="252" t="s">
        <v>14</v>
      </c>
      <c r="L48" s="55"/>
      <c r="M48" s="252" t="s">
        <v>232</v>
      </c>
      <c r="N48" s="252"/>
      <c r="O48" s="57"/>
    </row>
    <row r="49" spans="1:15" ht="15.75" x14ac:dyDescent="0.25">
      <c r="A49" s="250"/>
      <c r="B49" s="254"/>
      <c r="C49" s="53"/>
      <c r="D49" s="256"/>
      <c r="E49" s="256"/>
      <c r="F49" s="256"/>
      <c r="G49" s="256"/>
      <c r="H49" s="256"/>
      <c r="I49" s="256"/>
      <c r="J49" s="252" t="s">
        <v>143</v>
      </c>
      <c r="K49" s="252" t="s">
        <v>14</v>
      </c>
      <c r="L49" s="54"/>
      <c r="M49" s="252" t="s">
        <v>233</v>
      </c>
      <c r="N49" s="252"/>
      <c r="O49" s="57"/>
    </row>
    <row r="50" spans="1:15" ht="15.75" x14ac:dyDescent="0.25">
      <c r="A50" s="250"/>
      <c r="B50" s="254"/>
      <c r="C50" s="53"/>
      <c r="D50" s="256"/>
      <c r="E50" s="256"/>
      <c r="F50" s="256"/>
      <c r="G50" s="256"/>
      <c r="H50" s="256"/>
      <c r="I50" s="256"/>
      <c r="J50" s="252" t="s">
        <v>143</v>
      </c>
      <c r="K50" s="252" t="s">
        <v>14</v>
      </c>
      <c r="L50" s="54"/>
      <c r="M50" s="252" t="s">
        <v>233</v>
      </c>
      <c r="N50" s="252"/>
      <c r="O50" s="57"/>
    </row>
    <row r="51" spans="1:15" ht="15.75" x14ac:dyDescent="0.25">
      <c r="A51" s="250"/>
      <c r="B51" s="255"/>
      <c r="C51" s="53"/>
      <c r="D51" s="256" t="s">
        <v>9</v>
      </c>
      <c r="E51" s="256"/>
      <c r="F51" s="256"/>
      <c r="G51" s="256"/>
      <c r="H51" s="256"/>
      <c r="I51" s="256"/>
      <c r="J51" s="252" t="s">
        <v>143</v>
      </c>
      <c r="K51" s="252" t="s">
        <v>14</v>
      </c>
      <c r="L51" s="54"/>
      <c r="M51" s="252" t="s">
        <v>233</v>
      </c>
      <c r="N51" s="252"/>
      <c r="O51" s="57"/>
    </row>
    <row r="52" spans="1:15" ht="6" customHeight="1" x14ac:dyDescent="0.35">
      <c r="A52" s="251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6"/>
    </row>
    <row r="53" spans="1:15" s="19" customFormat="1" ht="21.75" thickBot="1" x14ac:dyDescent="0.4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65"/>
      <c r="N53" s="66" t="s">
        <v>234</v>
      </c>
      <c r="O53" s="72">
        <f>O48+O49+O50+O51</f>
        <v>0</v>
      </c>
    </row>
    <row r="54" spans="1:15" s="19" customFormat="1" ht="21" x14ac:dyDescent="0.3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58"/>
      <c r="N54" s="59"/>
      <c r="O54" s="78"/>
    </row>
    <row r="55" spans="1:15" s="19" customFormat="1" ht="15.75" x14ac:dyDescent="0.25">
      <c r="A55" s="214" t="s">
        <v>297</v>
      </c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</row>
    <row r="56" spans="1:15" ht="17.25" customHeight="1" x14ac:dyDescent="0.25">
      <c r="A56" s="63" t="str">
        <f ca="1">CELL("filename")</f>
        <v>C:\Users\ggurski\Documents\[2017 EIS IRAD Proposals - ASSETS.xlsx]IR&amp;D Funding Request</v>
      </c>
      <c r="B56" s="6"/>
    </row>
    <row r="61" spans="1:15" x14ac:dyDescent="0.45">
      <c r="C61" s="20"/>
    </row>
    <row r="63" spans="1:15" x14ac:dyDescent="0.45">
      <c r="C63" s="20"/>
    </row>
    <row r="64" spans="1:15" x14ac:dyDescent="0.45">
      <c r="D64" s="20"/>
    </row>
    <row r="65" spans="3:4" x14ac:dyDescent="0.45">
      <c r="C65" s="20"/>
      <c r="D65" s="20"/>
    </row>
    <row r="1048454" spans="23:23" x14ac:dyDescent="0.45">
      <c r="W1048454" s="21" t="s">
        <v>152</v>
      </c>
    </row>
    <row r="1048455" spans="23:23" x14ac:dyDescent="0.45">
      <c r="W1048455" s="21" t="s">
        <v>153</v>
      </c>
    </row>
    <row r="1048456" spans="23:23" x14ac:dyDescent="0.45">
      <c r="W1048456" s="21" t="s">
        <v>154</v>
      </c>
    </row>
    <row r="1048457" spans="23:23" x14ac:dyDescent="0.45">
      <c r="W1048457" s="21" t="s">
        <v>155</v>
      </c>
    </row>
    <row r="1048458" spans="23:23" x14ac:dyDescent="0.45">
      <c r="W1048458" s="21" t="s">
        <v>156</v>
      </c>
    </row>
    <row r="1048459" spans="23:23" x14ac:dyDescent="0.45">
      <c r="W1048459" s="21" t="s">
        <v>157</v>
      </c>
    </row>
    <row r="1048460" spans="23:23" x14ac:dyDescent="0.45">
      <c r="W1048460" s="21" t="s">
        <v>158</v>
      </c>
    </row>
    <row r="1048461" spans="23:23" x14ac:dyDescent="0.45">
      <c r="W1048461" s="21" t="s">
        <v>159</v>
      </c>
    </row>
    <row r="1048462" spans="23:23" x14ac:dyDescent="0.45">
      <c r="W1048462" s="21" t="s">
        <v>160</v>
      </c>
    </row>
    <row r="1048463" spans="23:23" x14ac:dyDescent="0.45">
      <c r="W1048463" s="21" t="s">
        <v>161</v>
      </c>
    </row>
    <row r="1048464" spans="23:23" x14ac:dyDescent="0.45">
      <c r="W1048464" s="21" t="s">
        <v>162</v>
      </c>
    </row>
    <row r="1048465" spans="23:23" x14ac:dyDescent="0.45">
      <c r="W1048465" s="21" t="s">
        <v>163</v>
      </c>
    </row>
    <row r="1048466" spans="23:23" x14ac:dyDescent="0.45">
      <c r="W1048466" s="21" t="s">
        <v>164</v>
      </c>
    </row>
    <row r="1048467" spans="23:23" x14ac:dyDescent="0.45">
      <c r="W1048467" s="21" t="s">
        <v>165</v>
      </c>
    </row>
    <row r="1048468" spans="23:23" x14ac:dyDescent="0.45">
      <c r="W1048468" s="21" t="s">
        <v>166</v>
      </c>
    </row>
    <row r="1048469" spans="23:23" x14ac:dyDescent="0.45">
      <c r="W1048469" s="21" t="s">
        <v>167</v>
      </c>
    </row>
    <row r="1048470" spans="23:23" x14ac:dyDescent="0.45">
      <c r="W1048470" s="21" t="s">
        <v>168</v>
      </c>
    </row>
    <row r="1048471" spans="23:23" x14ac:dyDescent="0.45">
      <c r="W1048471" s="21" t="s">
        <v>169</v>
      </c>
    </row>
    <row r="1048472" spans="23:23" x14ac:dyDescent="0.45">
      <c r="W1048472" s="21" t="s">
        <v>170</v>
      </c>
    </row>
    <row r="1048473" spans="23:23" x14ac:dyDescent="0.45">
      <c r="W1048473" s="21" t="s">
        <v>171</v>
      </c>
    </row>
    <row r="1048474" spans="23:23" x14ac:dyDescent="0.45">
      <c r="W1048474" s="21" t="s">
        <v>172</v>
      </c>
    </row>
    <row r="1048475" spans="23:23" x14ac:dyDescent="0.45">
      <c r="W1048475" s="21" t="s">
        <v>173</v>
      </c>
    </row>
    <row r="1048476" spans="23:23" x14ac:dyDescent="0.45">
      <c r="W1048476" s="21" t="s">
        <v>174</v>
      </c>
    </row>
    <row r="1048477" spans="23:23" x14ac:dyDescent="0.45">
      <c r="W1048477" s="21" t="s">
        <v>175</v>
      </c>
    </row>
    <row r="1048478" spans="23:23" x14ac:dyDescent="0.45">
      <c r="W1048478" s="21" t="s">
        <v>176</v>
      </c>
    </row>
    <row r="1048479" spans="23:23" x14ac:dyDescent="0.45">
      <c r="W1048479" s="21" t="s">
        <v>177</v>
      </c>
    </row>
    <row r="1048480" spans="23:23" x14ac:dyDescent="0.45">
      <c r="W1048480" s="21" t="s">
        <v>178</v>
      </c>
    </row>
    <row r="1048481" spans="23:23" x14ac:dyDescent="0.45">
      <c r="W1048481" s="21" t="s">
        <v>179</v>
      </c>
    </row>
    <row r="1048482" spans="23:23" x14ac:dyDescent="0.45">
      <c r="W1048482" s="21" t="s">
        <v>180</v>
      </c>
    </row>
    <row r="1048483" spans="23:23" x14ac:dyDescent="0.45">
      <c r="W1048483" s="21" t="s">
        <v>135</v>
      </c>
    </row>
    <row r="1048508" spans="2:9" x14ac:dyDescent="0.45">
      <c r="B1048508" s="12" t="s">
        <v>225</v>
      </c>
      <c r="C1048508" s="12" t="s">
        <v>31</v>
      </c>
      <c r="D1048508" s="12" t="s">
        <v>226</v>
      </c>
      <c r="E1048508" s="12" t="s">
        <v>144</v>
      </c>
      <c r="F1048508" s="12" t="s">
        <v>145</v>
      </c>
      <c r="G1048508" s="12" t="s">
        <v>146</v>
      </c>
      <c r="H1048508" s="12" t="s">
        <v>227</v>
      </c>
      <c r="I1048508" s="12" t="s">
        <v>228</v>
      </c>
    </row>
    <row r="1048509" spans="2:9" x14ac:dyDescent="0.45">
      <c r="B1048509" s="1" t="s">
        <v>181</v>
      </c>
      <c r="C1048509" s="1" t="s">
        <v>185</v>
      </c>
      <c r="D1048509" s="1" t="s">
        <v>189</v>
      </c>
      <c r="E1048509" s="1" t="s">
        <v>195</v>
      </c>
      <c r="F1048509" s="1" t="s">
        <v>202</v>
      </c>
      <c r="G1048509" s="1" t="s">
        <v>207</v>
      </c>
      <c r="H1048509" s="1" t="s">
        <v>212</v>
      </c>
      <c r="I1048509" s="1" t="s">
        <v>216</v>
      </c>
    </row>
    <row r="1048510" spans="2:9" x14ac:dyDescent="0.45">
      <c r="B1048510" s="1" t="s">
        <v>182</v>
      </c>
      <c r="C1048510" s="1" t="s">
        <v>186</v>
      </c>
      <c r="D1048510" s="1" t="s">
        <v>190</v>
      </c>
      <c r="E1048510" s="1" t="s">
        <v>196</v>
      </c>
      <c r="F1048510" s="1" t="s">
        <v>203</v>
      </c>
      <c r="G1048510" s="1" t="s">
        <v>208</v>
      </c>
      <c r="H1048510" s="1" t="s">
        <v>213</v>
      </c>
      <c r="I1048510" s="1" t="s">
        <v>217</v>
      </c>
    </row>
    <row r="1048511" spans="2:9" x14ac:dyDescent="0.45">
      <c r="B1048511" s="1" t="s">
        <v>183</v>
      </c>
      <c r="C1048511" s="1" t="s">
        <v>187</v>
      </c>
      <c r="D1048511" s="1" t="s">
        <v>191</v>
      </c>
      <c r="E1048511" s="1" t="s">
        <v>197</v>
      </c>
      <c r="F1048511" s="1" t="s">
        <v>204</v>
      </c>
      <c r="G1048511" s="1" t="s">
        <v>209</v>
      </c>
      <c r="H1048511" s="1" t="s">
        <v>214</v>
      </c>
      <c r="I1048511" s="1" t="s">
        <v>218</v>
      </c>
    </row>
    <row r="1048512" spans="2:9" x14ac:dyDescent="0.45">
      <c r="B1048512" s="1" t="s">
        <v>184</v>
      </c>
      <c r="C1048512" s="1" t="s">
        <v>13</v>
      </c>
      <c r="D1048512" s="1" t="s">
        <v>192</v>
      </c>
      <c r="E1048512" s="1" t="s">
        <v>198</v>
      </c>
      <c r="F1048512" s="1" t="s">
        <v>205</v>
      </c>
      <c r="G1048512" s="1" t="s">
        <v>210</v>
      </c>
      <c r="H1048512" s="1" t="s">
        <v>215</v>
      </c>
      <c r="I1048512" s="1" t="s">
        <v>219</v>
      </c>
    </row>
    <row r="1048513" spans="1:11" x14ac:dyDescent="0.45">
      <c r="B1048513" s="1" t="s">
        <v>135</v>
      </c>
      <c r="C1048513" s="1" t="s">
        <v>188</v>
      </c>
      <c r="D1048513" s="1" t="s">
        <v>193</v>
      </c>
      <c r="E1048513" s="1" t="s">
        <v>199</v>
      </c>
      <c r="F1048513" s="1" t="s">
        <v>206</v>
      </c>
      <c r="G1048513" s="1" t="s">
        <v>211</v>
      </c>
      <c r="H1048513" s="1" t="s">
        <v>135</v>
      </c>
      <c r="I1048513" s="1" t="s">
        <v>220</v>
      </c>
    </row>
    <row r="1048514" spans="1:11" x14ac:dyDescent="0.45">
      <c r="C1048514" s="1" t="s">
        <v>135</v>
      </c>
      <c r="D1048514" s="1" t="s">
        <v>194</v>
      </c>
      <c r="E1048514" s="1" t="s">
        <v>200</v>
      </c>
      <c r="F1048514" s="1" t="s">
        <v>135</v>
      </c>
      <c r="I1048514" s="1" t="s">
        <v>221</v>
      </c>
    </row>
    <row r="1048515" spans="1:11" x14ac:dyDescent="0.45">
      <c r="D1048515" s="1" t="s">
        <v>340</v>
      </c>
      <c r="E1048515" s="1" t="s">
        <v>201</v>
      </c>
      <c r="I1048515" s="1" t="s">
        <v>222</v>
      </c>
    </row>
    <row r="1048516" spans="1:11" x14ac:dyDescent="0.45">
      <c r="E1048516" s="1" t="s">
        <v>135</v>
      </c>
      <c r="I1048516" s="1" t="s">
        <v>223</v>
      </c>
    </row>
    <row r="1048517" spans="1:11" x14ac:dyDescent="0.45">
      <c r="I1048517" s="1" t="s">
        <v>224</v>
      </c>
    </row>
    <row r="1048519" spans="1:11" x14ac:dyDescent="0.45">
      <c r="D1048519" s="102">
        <v>42736</v>
      </c>
    </row>
    <row r="1048520" spans="1:11" x14ac:dyDescent="0.45">
      <c r="B1048520" s="1" t="s">
        <v>275</v>
      </c>
      <c r="D1048520" s="102">
        <v>42767</v>
      </c>
      <c r="J1048520" s="1" t="s">
        <v>23</v>
      </c>
      <c r="K1048520" s="1" t="s">
        <v>12</v>
      </c>
    </row>
    <row r="1048521" spans="1:11" x14ac:dyDescent="0.45">
      <c r="B1048521" s="1" t="s">
        <v>270</v>
      </c>
      <c r="D1048521" s="102">
        <v>42795</v>
      </c>
      <c r="I1048521" s="1" t="s">
        <v>11</v>
      </c>
      <c r="J1048521" s="1" t="s">
        <v>22</v>
      </c>
      <c r="K1048521" s="1" t="s">
        <v>291</v>
      </c>
    </row>
    <row r="1048522" spans="1:11" x14ac:dyDescent="0.45">
      <c r="D1048522" s="102">
        <v>42826</v>
      </c>
      <c r="I1048522" s="1" t="s">
        <v>8</v>
      </c>
      <c r="J1048522" s="1" t="s">
        <v>25</v>
      </c>
      <c r="K1048522" s="1" t="s">
        <v>13</v>
      </c>
    </row>
    <row r="1048523" spans="1:11" x14ac:dyDescent="0.45">
      <c r="D1048523" s="102">
        <v>42856</v>
      </c>
      <c r="I1048523" s="1" t="s">
        <v>7</v>
      </c>
      <c r="J1048523" s="1" t="s">
        <v>26</v>
      </c>
    </row>
    <row r="1048524" spans="1:11" ht="15" x14ac:dyDescent="0.25">
      <c r="A1048524" s="22">
        <v>150</v>
      </c>
      <c r="D1048524" s="102">
        <v>42887</v>
      </c>
      <c r="F1048524" s="1">
        <v>2015</v>
      </c>
      <c r="H1048524" s="1" t="s">
        <v>4</v>
      </c>
      <c r="J1048524" s="1" t="s">
        <v>27</v>
      </c>
    </row>
    <row r="1048525" spans="1:11" ht="15" x14ac:dyDescent="0.25">
      <c r="A1048525" s="22">
        <f>(110*2.8935)</f>
        <v>318.28499999999997</v>
      </c>
      <c r="D1048525" s="102">
        <v>42917</v>
      </c>
      <c r="F1048525" s="1">
        <v>2016</v>
      </c>
      <c r="H1048525" s="1" t="s">
        <v>5</v>
      </c>
      <c r="J1048525" s="1" t="s">
        <v>30</v>
      </c>
    </row>
    <row r="1048526" spans="1:11" x14ac:dyDescent="0.45">
      <c r="D1048526" s="102">
        <v>42948</v>
      </c>
      <c r="F1048526" s="1">
        <v>2017</v>
      </c>
      <c r="J1048526" s="1" t="s">
        <v>28</v>
      </c>
    </row>
    <row r="1048527" spans="1:11" x14ac:dyDescent="0.45">
      <c r="D1048527" s="102">
        <v>42979</v>
      </c>
      <c r="J1048527" s="1" t="s">
        <v>24</v>
      </c>
    </row>
    <row r="1048528" spans="1:11" x14ac:dyDescent="0.45">
      <c r="D1048528" s="102">
        <v>43009</v>
      </c>
      <c r="J1048528" s="1" t="s">
        <v>29</v>
      </c>
    </row>
    <row r="1048529" spans="4:10" x14ac:dyDescent="0.45">
      <c r="D1048529" s="102">
        <v>43040</v>
      </c>
      <c r="J1048529" s="1" t="s">
        <v>341</v>
      </c>
    </row>
    <row r="1048530" spans="4:10" x14ac:dyDescent="0.45">
      <c r="D1048530" s="102">
        <v>43070</v>
      </c>
    </row>
  </sheetData>
  <sortState ref="M1048561:M1048570">
    <sortCondition ref="M1048561:M1048570"/>
  </sortState>
  <mergeCells count="70">
    <mergeCell ref="A32:A43"/>
    <mergeCell ref="A1:O1"/>
    <mergeCell ref="M17:N17"/>
    <mergeCell ref="M18:N18"/>
    <mergeCell ref="A16:A28"/>
    <mergeCell ref="M24:N24"/>
    <mergeCell ref="M26:N26"/>
    <mergeCell ref="M27:N27"/>
    <mergeCell ref="M28:N28"/>
    <mergeCell ref="C28:J28"/>
    <mergeCell ref="C26:J26"/>
    <mergeCell ref="C27:J27"/>
    <mergeCell ref="J10:K10"/>
    <mergeCell ref="C11:I11"/>
    <mergeCell ref="J11:K11"/>
    <mergeCell ref="C12:D12"/>
    <mergeCell ref="B16:O16"/>
    <mergeCell ref="J18:K18"/>
    <mergeCell ref="C17:D17"/>
    <mergeCell ref="H17:I17"/>
    <mergeCell ref="J51:K51"/>
    <mergeCell ref="J24:K24"/>
    <mergeCell ref="J17:K17"/>
    <mergeCell ref="L19:O21"/>
    <mergeCell ref="L22:O23"/>
    <mergeCell ref="B18:B21"/>
    <mergeCell ref="C18:I21"/>
    <mergeCell ref="B22:B24"/>
    <mergeCell ref="C22:I24"/>
    <mergeCell ref="J19:K21"/>
    <mergeCell ref="J22:K23"/>
    <mergeCell ref="A47:A52"/>
    <mergeCell ref="M49:N49"/>
    <mergeCell ref="M48:N48"/>
    <mergeCell ref="M50:N50"/>
    <mergeCell ref="M51:N51"/>
    <mergeCell ref="J48:K48"/>
    <mergeCell ref="J49:K49"/>
    <mergeCell ref="J50:K50"/>
    <mergeCell ref="B48:B51"/>
    <mergeCell ref="D48:I48"/>
    <mergeCell ref="D49:I49"/>
    <mergeCell ref="D50:I50"/>
    <mergeCell ref="D51:I51"/>
    <mergeCell ref="B9:B10"/>
    <mergeCell ref="C9:I10"/>
    <mergeCell ref="J9:K9"/>
    <mergeCell ref="C13:D13"/>
    <mergeCell ref="H13:I13"/>
    <mergeCell ref="J7:K7"/>
    <mergeCell ref="M7:N7"/>
    <mergeCell ref="C8:I8"/>
    <mergeCell ref="J8:K8"/>
    <mergeCell ref="M8:N8"/>
    <mergeCell ref="A55:O55"/>
    <mergeCell ref="A3:O3"/>
    <mergeCell ref="A4:O4"/>
    <mergeCell ref="A5:O5"/>
    <mergeCell ref="J13:K13"/>
    <mergeCell ref="L9:O9"/>
    <mergeCell ref="L10:O10"/>
    <mergeCell ref="L11:O11"/>
    <mergeCell ref="M12:N12"/>
    <mergeCell ref="M13:N13"/>
    <mergeCell ref="H12:I12"/>
    <mergeCell ref="J12:K12"/>
    <mergeCell ref="A6:A13"/>
    <mergeCell ref="B6:O6"/>
    <mergeCell ref="C7:D7"/>
    <mergeCell ref="H7:I7"/>
  </mergeCells>
  <dataValidations count="14">
    <dataValidation type="list" allowBlank="1" showInputMessage="1" showErrorMessage="1" sqref="L8">
      <formula1>$B$1048509:$B$1048513</formula1>
    </dataValidation>
    <dataValidation type="list" allowBlank="1" showInputMessage="1" showErrorMessage="1" sqref="O8">
      <formula1>$C$1048509:$C$1048514</formula1>
    </dataValidation>
    <dataValidation type="list" allowBlank="1" showInputMessage="1" showErrorMessage="1" sqref="L7">
      <formula1>$D$1048509:$D$1048515</formula1>
    </dataValidation>
    <dataValidation type="list" allowBlank="1" showInputMessage="1" showErrorMessage="1" sqref="O17:O18">
      <formula1>$E$1048509:$E$1048516</formula1>
    </dataValidation>
    <dataValidation type="list" allowBlank="1" showInputMessage="1" showErrorMessage="1" sqref="L17:L18">
      <formula1>$G$1048509:$G$1048513</formula1>
    </dataValidation>
    <dataValidation type="list" allowBlank="1" showInputMessage="1" showErrorMessage="1" sqref="F17">
      <formula1>$H$1048509:$H$1048513</formula1>
    </dataValidation>
    <dataValidation type="list" allowBlank="1" showInputMessage="1" showErrorMessage="1" sqref="O12">
      <formula1>$I$1048509:$I$1048517</formula1>
    </dataValidation>
    <dataValidation type="list" allowBlank="1" showInputMessage="1" showErrorMessage="1" sqref="L11">
      <formula1>$W$1048454:$W$1048483</formula1>
    </dataValidation>
    <dataValidation type="list" allowBlank="1" showInputMessage="1" showErrorMessage="1" sqref="C7">
      <formula1>$H$1048524:$H$1048525</formula1>
    </dataValidation>
    <dataValidation type="list" allowBlank="1" showInputMessage="1" showErrorMessage="1" sqref="C48:C51 O7">
      <formula1>$J$1048520:$J$1048529</formula1>
    </dataValidation>
    <dataValidation type="list" allowBlank="1" showInputMessage="1" showErrorMessage="1" sqref="L10:O10">
      <formula1>INDIRECT(L9)</formula1>
    </dataValidation>
    <dataValidation type="list" allowBlank="1" showInputMessage="1" showErrorMessage="1" sqref="L12">
      <formula1>$D$1048519:$D$1048530</formula1>
    </dataValidation>
    <dataValidation type="list" allowBlank="1" showInputMessage="1" showErrorMessage="1" sqref="C17:D17">
      <formula1>$K$1048520:$K$1048522</formula1>
    </dataValidation>
    <dataValidation type="list" allowBlank="1" showInputMessage="1" showErrorMessage="1" sqref="F7">
      <formula1>$F$1048524:$F$1048576</formula1>
    </dataValidation>
  </dataValidations>
  <hyperlinks>
    <hyperlink ref="H12" r:id="rId1"/>
    <hyperlink ref="H13" r:id="rId2"/>
  </hyperlinks>
  <printOptions horizontalCentered="1"/>
  <pageMargins left="0" right="0" top="0.5" bottom="0.5" header="0.25" footer="0.25"/>
  <pageSetup scale="57" fitToHeight="2" orientation="landscape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DATA!$E$10:$E$27</xm:f>
          </x14:formula1>
          <xm:sqref>L9:O9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zoomScale="75" zoomScaleNormal="75" zoomScalePageLayoutView="110" workbookViewId="0">
      <selection sqref="A1:L1"/>
    </sheetView>
  </sheetViews>
  <sheetFormatPr defaultColWidth="8.85546875" defaultRowHeight="15" x14ac:dyDescent="0.25"/>
  <cols>
    <col min="1" max="1" width="7" customWidth="1"/>
    <col min="2" max="2" width="32.42578125" customWidth="1"/>
    <col min="3" max="3" width="11.42578125" bestFit="1" customWidth="1"/>
    <col min="4" max="9" width="12.28515625" customWidth="1"/>
    <col min="10" max="10" width="0.85546875" customWidth="1"/>
    <col min="11" max="11" width="17" customWidth="1"/>
    <col min="12" max="12" width="50.42578125" customWidth="1"/>
    <col min="14" max="14" width="25.28515625" bestFit="1" customWidth="1"/>
    <col min="15" max="15" width="13.28515625" customWidth="1"/>
  </cols>
  <sheetData>
    <row r="1" spans="1:13" ht="37.5" customHeight="1" x14ac:dyDescent="0.4">
      <c r="A1" s="322" t="s">
        <v>301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3"/>
    </row>
    <row r="2" spans="1:13" ht="8.25" customHeight="1" x14ac:dyDescent="0.4">
      <c r="A2" s="312" t="s">
        <v>302</v>
      </c>
      <c r="B2" s="108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3" s="116" customFormat="1" ht="20.100000000000001" customHeight="1" x14ac:dyDescent="0.25">
      <c r="A3" s="312"/>
      <c r="B3" s="111"/>
      <c r="C3" s="112" t="s">
        <v>303</v>
      </c>
      <c r="D3" s="112">
        <v>0</v>
      </c>
      <c r="E3" s="112">
        <v>1</v>
      </c>
      <c r="F3" s="112">
        <v>2</v>
      </c>
      <c r="G3" s="112">
        <v>3</v>
      </c>
      <c r="H3" s="112">
        <v>4</v>
      </c>
      <c r="I3" s="112">
        <v>5</v>
      </c>
      <c r="J3" s="113"/>
      <c r="K3" s="114"/>
      <c r="L3" s="114"/>
      <c r="M3" s="115"/>
    </row>
    <row r="4" spans="1:13" s="116" customFormat="1" ht="20.100000000000001" customHeight="1" x14ac:dyDescent="0.25">
      <c r="A4" s="312"/>
      <c r="B4" s="324"/>
      <c r="C4" s="325"/>
      <c r="D4" s="112" t="str">
        <f>CONCATENATE("CY",'IR&amp;D Funding Request'!$F$7+D$3)</f>
        <v>CY2017</v>
      </c>
      <c r="E4" s="112" t="str">
        <f>CONCATENATE("CY",'IR&amp;D Funding Request'!$F$7+E$3)</f>
        <v>CY2018</v>
      </c>
      <c r="F4" s="112" t="str">
        <f>CONCATENATE("CY",'IR&amp;D Funding Request'!$F$7+F$3)</f>
        <v>CY2019</v>
      </c>
      <c r="G4" s="112" t="str">
        <f>CONCATENATE("CY",'IR&amp;D Funding Request'!$F$7+G$3)</f>
        <v>CY2020</v>
      </c>
      <c r="H4" s="112" t="str">
        <f>CONCATENATE("CY",'IR&amp;D Funding Request'!$F$7+H$3)</f>
        <v>CY2021</v>
      </c>
      <c r="I4" s="112" t="str">
        <f>CONCATENATE("CY",'IR&amp;D Funding Request'!$F$7+I$3)</f>
        <v>CY2022</v>
      </c>
      <c r="J4" s="113"/>
      <c r="K4" s="117" t="s">
        <v>304</v>
      </c>
      <c r="L4" s="118" t="s">
        <v>305</v>
      </c>
    </row>
    <row r="5" spans="1:13" ht="20.100000000000001" customHeight="1" x14ac:dyDescent="0.25">
      <c r="A5" s="312"/>
      <c r="B5" s="119" t="s">
        <v>306</v>
      </c>
      <c r="C5" s="120"/>
      <c r="D5" s="121">
        <f>'IR&amp;D Funding Request'!O30</f>
        <v>175000</v>
      </c>
      <c r="E5" s="122"/>
      <c r="F5" s="122">
        <v>0</v>
      </c>
      <c r="G5" s="122">
        <v>0</v>
      </c>
      <c r="H5" s="122">
        <v>0</v>
      </c>
      <c r="I5" s="122">
        <v>0</v>
      </c>
      <c r="J5" s="123"/>
      <c r="K5" s="124">
        <f>SUM(D5:J5)</f>
        <v>175000</v>
      </c>
      <c r="L5" s="125"/>
      <c r="M5" s="115"/>
    </row>
    <row r="6" spans="1:13" ht="9.75" customHeight="1" x14ac:dyDescent="0.25">
      <c r="A6" s="312"/>
      <c r="B6" s="126"/>
      <c r="C6" s="127"/>
      <c r="D6" s="128"/>
      <c r="E6" s="128"/>
      <c r="F6" s="128"/>
      <c r="G6" s="128"/>
      <c r="H6" s="128"/>
      <c r="I6" s="128"/>
      <c r="J6" s="129"/>
      <c r="K6" s="130"/>
      <c r="L6" s="131"/>
      <c r="M6" s="115"/>
    </row>
    <row r="7" spans="1:13" ht="16.5" customHeight="1" x14ac:dyDescent="0.25">
      <c r="B7" s="132"/>
      <c r="C7" s="133"/>
      <c r="D7" s="133"/>
      <c r="E7" s="133"/>
      <c r="F7" s="133"/>
      <c r="G7" s="133"/>
      <c r="H7" s="133"/>
      <c r="I7" s="133"/>
      <c r="J7" s="134"/>
      <c r="K7" s="135"/>
      <c r="L7" s="135"/>
    </row>
    <row r="8" spans="1:13" ht="6.75" customHeight="1" x14ac:dyDescent="0.25">
      <c r="A8" s="312" t="s">
        <v>307</v>
      </c>
      <c r="B8" s="313"/>
      <c r="C8" s="313"/>
      <c r="D8" s="313"/>
      <c r="E8" s="313"/>
      <c r="F8" s="313"/>
      <c r="G8" s="313"/>
      <c r="H8" s="313"/>
      <c r="I8" s="313"/>
      <c r="J8" s="123"/>
      <c r="K8" s="136"/>
      <c r="L8" s="136"/>
    </row>
    <row r="9" spans="1:13" s="116" customFormat="1" x14ac:dyDescent="0.25">
      <c r="A9" s="312"/>
      <c r="B9" s="137"/>
      <c r="C9" s="138" t="s">
        <v>308</v>
      </c>
      <c r="D9" s="138" t="str">
        <f>D$4</f>
        <v>CY2017</v>
      </c>
      <c r="E9" s="138" t="str">
        <f t="shared" ref="E9:I9" si="0">E$4</f>
        <v>CY2018</v>
      </c>
      <c r="F9" s="138" t="str">
        <f t="shared" si="0"/>
        <v>CY2019</v>
      </c>
      <c r="G9" s="138" t="str">
        <f t="shared" si="0"/>
        <v>CY2020</v>
      </c>
      <c r="H9" s="138" t="str">
        <f t="shared" si="0"/>
        <v>CY2021</v>
      </c>
      <c r="I9" s="138" t="str">
        <f t="shared" si="0"/>
        <v>CY2022</v>
      </c>
      <c r="J9" s="139"/>
      <c r="K9" s="140" t="s">
        <v>304</v>
      </c>
      <c r="L9" s="141" t="s">
        <v>305</v>
      </c>
    </row>
    <row r="10" spans="1:13" x14ac:dyDescent="0.25">
      <c r="A10" s="312"/>
      <c r="B10" s="142" t="s">
        <v>309</v>
      </c>
      <c r="C10" s="143"/>
      <c r="D10" s="144"/>
      <c r="E10" s="144">
        <v>0.5</v>
      </c>
      <c r="F10" s="144">
        <v>0.5</v>
      </c>
      <c r="G10" s="144">
        <v>0.5</v>
      </c>
      <c r="H10" s="144">
        <v>0.5</v>
      </c>
      <c r="I10" s="144">
        <v>0.5</v>
      </c>
      <c r="J10" s="145"/>
      <c r="K10" s="146"/>
      <c r="L10" s="125"/>
    </row>
    <row r="11" spans="1:13" x14ac:dyDescent="0.25">
      <c r="A11" s="312"/>
      <c r="B11" s="142" t="s">
        <v>310</v>
      </c>
      <c r="C11" s="120"/>
      <c r="D11" s="147"/>
      <c r="E11" s="147">
        <v>2000000</v>
      </c>
      <c r="F11" s="147">
        <v>2000000</v>
      </c>
      <c r="G11" s="147">
        <v>2000000</v>
      </c>
      <c r="H11" s="147">
        <v>2000000</v>
      </c>
      <c r="I11" s="147">
        <v>2000000</v>
      </c>
      <c r="J11" s="148"/>
      <c r="K11" s="146">
        <f t="shared" ref="K11:K14" si="1">SUM(D11:J11)</f>
        <v>10000000</v>
      </c>
      <c r="L11" s="125"/>
    </row>
    <row r="12" spans="1:13" x14ac:dyDescent="0.25">
      <c r="A12" s="312"/>
      <c r="B12" s="142" t="s">
        <v>311</v>
      </c>
      <c r="C12" s="149"/>
      <c r="D12" s="150">
        <v>0</v>
      </c>
      <c r="E12" s="150"/>
      <c r="F12" s="150"/>
      <c r="G12" s="150"/>
      <c r="H12" s="150"/>
      <c r="I12" s="150"/>
      <c r="J12" s="145"/>
      <c r="K12" s="151">
        <f t="shared" si="1"/>
        <v>0</v>
      </c>
      <c r="L12" s="125"/>
    </row>
    <row r="13" spans="1:13" x14ac:dyDescent="0.25">
      <c r="A13" s="312"/>
      <c r="B13" s="142" t="s">
        <v>312</v>
      </c>
      <c r="C13" s="143"/>
      <c r="D13" s="152">
        <f t="shared" ref="D13" si="2">D12*$C$12</f>
        <v>0</v>
      </c>
      <c r="E13" s="152"/>
      <c r="F13" s="152"/>
      <c r="G13" s="152"/>
      <c r="H13" s="152"/>
      <c r="I13" s="152"/>
      <c r="J13" s="145"/>
      <c r="K13" s="146">
        <f t="shared" si="1"/>
        <v>0</v>
      </c>
      <c r="L13" s="125"/>
    </row>
    <row r="14" spans="1:13" s="158" customFormat="1" ht="17.25" x14ac:dyDescent="0.25">
      <c r="A14" s="312"/>
      <c r="B14" s="142" t="s">
        <v>313</v>
      </c>
      <c r="C14" s="153"/>
      <c r="D14" s="154">
        <f t="shared" ref="D14:I14" si="3">(D11+D13)*D10</f>
        <v>0</v>
      </c>
      <c r="E14" s="154">
        <f t="shared" si="3"/>
        <v>1000000</v>
      </c>
      <c r="F14" s="154">
        <f t="shared" si="3"/>
        <v>1000000</v>
      </c>
      <c r="G14" s="154">
        <f t="shared" si="3"/>
        <v>1000000</v>
      </c>
      <c r="H14" s="154">
        <f t="shared" si="3"/>
        <v>1000000</v>
      </c>
      <c r="I14" s="154">
        <f t="shared" si="3"/>
        <v>1000000</v>
      </c>
      <c r="J14" s="155"/>
      <c r="K14" s="156">
        <f t="shared" si="1"/>
        <v>5000000</v>
      </c>
      <c r="L14" s="157"/>
    </row>
    <row r="15" spans="1:13" s="158" customFormat="1" ht="6.75" customHeight="1" x14ac:dyDescent="0.25">
      <c r="A15" s="312"/>
      <c r="B15" s="159"/>
      <c r="C15" s="160"/>
      <c r="D15" s="161"/>
      <c r="E15" s="161"/>
      <c r="F15" s="161"/>
      <c r="G15" s="161"/>
      <c r="H15" s="161"/>
      <c r="I15" s="161"/>
      <c r="J15" s="162"/>
      <c r="K15" s="163"/>
      <c r="L15" s="164"/>
    </row>
    <row r="16" spans="1:13" x14ac:dyDescent="0.25">
      <c r="B16" s="132"/>
      <c r="C16" s="133"/>
      <c r="D16" s="165"/>
      <c r="E16" s="165"/>
      <c r="F16" s="165"/>
      <c r="G16" s="165"/>
      <c r="H16" s="165"/>
      <c r="I16" s="165"/>
      <c r="J16" s="166"/>
      <c r="K16" s="167"/>
      <c r="L16" s="167"/>
    </row>
    <row r="17" spans="1:13" ht="8.25" customHeight="1" x14ac:dyDescent="0.25">
      <c r="A17" s="312" t="s">
        <v>314</v>
      </c>
      <c r="B17" s="313"/>
      <c r="C17" s="313"/>
      <c r="D17" s="313"/>
      <c r="E17" s="313"/>
      <c r="F17" s="313"/>
      <c r="G17" s="313"/>
      <c r="H17" s="313"/>
      <c r="I17" s="313"/>
      <c r="J17" s="168"/>
      <c r="K17" s="123"/>
      <c r="L17" s="123"/>
    </row>
    <row r="18" spans="1:13" s="116" customFormat="1" x14ac:dyDescent="0.25">
      <c r="A18" s="312"/>
      <c r="B18" s="137"/>
      <c r="C18" s="140" t="s">
        <v>308</v>
      </c>
      <c r="D18" s="138" t="str">
        <f t="shared" ref="D18:I18" si="4">D$4</f>
        <v>CY2017</v>
      </c>
      <c r="E18" s="138" t="str">
        <f t="shared" si="4"/>
        <v>CY2018</v>
      </c>
      <c r="F18" s="138" t="str">
        <f t="shared" si="4"/>
        <v>CY2019</v>
      </c>
      <c r="G18" s="138" t="str">
        <f t="shared" si="4"/>
        <v>CY2020</v>
      </c>
      <c r="H18" s="138" t="str">
        <f t="shared" si="4"/>
        <v>CY2021</v>
      </c>
      <c r="I18" s="138" t="str">
        <f t="shared" si="4"/>
        <v>CY2022</v>
      </c>
      <c r="J18" s="168"/>
      <c r="K18" s="140" t="s">
        <v>304</v>
      </c>
      <c r="L18" s="141" t="s">
        <v>305</v>
      </c>
    </row>
    <row r="19" spans="1:13" x14ac:dyDescent="0.25">
      <c r="A19" s="312"/>
      <c r="B19" s="142" t="s">
        <v>309</v>
      </c>
      <c r="C19" s="143"/>
      <c r="D19" s="144"/>
      <c r="E19" s="144"/>
      <c r="F19" s="144"/>
      <c r="G19" s="144"/>
      <c r="H19" s="144"/>
      <c r="I19" s="144"/>
      <c r="J19" s="145">
        <v>2</v>
      </c>
      <c r="K19" s="152"/>
      <c r="L19" s="125"/>
    </row>
    <row r="20" spans="1:13" x14ac:dyDescent="0.25">
      <c r="A20" s="312"/>
      <c r="B20" s="142" t="s">
        <v>310</v>
      </c>
      <c r="C20" s="120"/>
      <c r="D20" s="147"/>
      <c r="E20" s="147"/>
      <c r="F20" s="147"/>
      <c r="G20" s="147"/>
      <c r="H20" s="147"/>
      <c r="I20" s="147"/>
      <c r="J20" s="145"/>
      <c r="K20" s="146">
        <f t="shared" ref="K20:K24" si="5">SUM(D20:J20)</f>
        <v>0</v>
      </c>
      <c r="L20" s="125"/>
    </row>
    <row r="21" spans="1:13" x14ac:dyDescent="0.25">
      <c r="A21" s="312"/>
      <c r="B21" s="142" t="s">
        <v>315</v>
      </c>
      <c r="C21" s="143"/>
      <c r="D21" s="147"/>
      <c r="E21" s="147"/>
      <c r="F21" s="147"/>
      <c r="G21" s="147"/>
      <c r="H21" s="147"/>
      <c r="I21" s="147"/>
      <c r="J21" s="145"/>
      <c r="K21" s="146">
        <f t="shared" si="5"/>
        <v>0</v>
      </c>
      <c r="L21" s="125"/>
    </row>
    <row r="22" spans="1:13" x14ac:dyDescent="0.25">
      <c r="A22" s="312"/>
      <c r="B22" s="142" t="s">
        <v>311</v>
      </c>
      <c r="C22" s="149"/>
      <c r="D22" s="150"/>
      <c r="E22" s="150"/>
      <c r="F22" s="150"/>
      <c r="G22" s="150"/>
      <c r="H22" s="150"/>
      <c r="I22" s="150"/>
      <c r="J22" s="145"/>
      <c r="K22" s="151">
        <f t="shared" si="5"/>
        <v>0</v>
      </c>
      <c r="L22" s="125"/>
    </row>
    <row r="23" spans="1:13" x14ac:dyDescent="0.25">
      <c r="A23" s="312"/>
      <c r="B23" s="142" t="s">
        <v>312</v>
      </c>
      <c r="C23" s="143"/>
      <c r="D23" s="152">
        <f t="shared" ref="D23:I23" si="6">D22*$C$22</f>
        <v>0</v>
      </c>
      <c r="E23" s="152">
        <f t="shared" si="6"/>
        <v>0</v>
      </c>
      <c r="F23" s="152">
        <f t="shared" si="6"/>
        <v>0</v>
      </c>
      <c r="G23" s="152">
        <f t="shared" si="6"/>
        <v>0</v>
      </c>
      <c r="H23" s="152">
        <f t="shared" si="6"/>
        <v>0</v>
      </c>
      <c r="I23" s="152">
        <f t="shared" si="6"/>
        <v>0</v>
      </c>
      <c r="J23" s="145"/>
      <c r="K23" s="146">
        <f t="shared" si="5"/>
        <v>0</v>
      </c>
      <c r="L23" s="125"/>
    </row>
    <row r="24" spans="1:13" s="158" customFormat="1" ht="18" thickBot="1" x14ac:dyDescent="0.3">
      <c r="A24" s="312"/>
      <c r="B24" s="142" t="s">
        <v>316</v>
      </c>
      <c r="C24" s="153"/>
      <c r="D24" s="169">
        <f>(D20+D23+D21)*D19</f>
        <v>0</v>
      </c>
      <c r="E24" s="169">
        <f t="shared" ref="E24:I24" si="7">(E20+E23+E21)*E19</f>
        <v>0</v>
      </c>
      <c r="F24" s="169">
        <f t="shared" si="7"/>
        <v>0</v>
      </c>
      <c r="G24" s="169">
        <f t="shared" si="7"/>
        <v>0</v>
      </c>
      <c r="H24" s="169">
        <f t="shared" si="7"/>
        <v>0</v>
      </c>
      <c r="I24" s="169">
        <f t="shared" si="7"/>
        <v>0</v>
      </c>
      <c r="J24" s="170"/>
      <c r="K24" s="171">
        <f t="shared" si="5"/>
        <v>0</v>
      </c>
      <c r="L24" s="125"/>
    </row>
    <row r="25" spans="1:13" s="158" customFormat="1" ht="7.5" customHeight="1" thickTop="1" x14ac:dyDescent="0.25">
      <c r="A25" s="312"/>
      <c r="B25" s="159"/>
      <c r="C25" s="160"/>
      <c r="D25" s="172"/>
      <c r="E25" s="172"/>
      <c r="F25" s="172"/>
      <c r="G25" s="172"/>
      <c r="H25" s="172"/>
      <c r="I25" s="172"/>
      <c r="J25" s="173"/>
      <c r="K25" s="174"/>
      <c r="L25" s="131"/>
    </row>
    <row r="26" spans="1:13" x14ac:dyDescent="0.25">
      <c r="B26" s="132"/>
      <c r="C26" s="133"/>
      <c r="D26" s="133"/>
      <c r="E26" s="133"/>
      <c r="F26" s="133"/>
      <c r="G26" s="133"/>
      <c r="H26" s="133"/>
      <c r="I26" s="133"/>
      <c r="J26" s="134"/>
      <c r="K26" s="135"/>
      <c r="L26" s="135"/>
    </row>
    <row r="27" spans="1:13" ht="9.75" customHeight="1" x14ac:dyDescent="0.25">
      <c r="A27" s="312" t="s">
        <v>317</v>
      </c>
      <c r="B27" s="313"/>
      <c r="C27" s="313"/>
      <c r="D27" s="313"/>
      <c r="E27" s="313"/>
      <c r="F27" s="313"/>
      <c r="G27" s="313"/>
      <c r="H27" s="313"/>
      <c r="I27" s="313"/>
      <c r="J27" s="168"/>
      <c r="K27" s="175"/>
      <c r="L27" s="175"/>
    </row>
    <row r="28" spans="1:13" s="116" customFormat="1" x14ac:dyDescent="0.25">
      <c r="A28" s="312"/>
      <c r="B28" s="314"/>
      <c r="C28" s="315"/>
      <c r="D28" s="176" t="str">
        <f>D$4</f>
        <v>CY2017</v>
      </c>
      <c r="E28" s="176" t="str">
        <f t="shared" ref="E28:I28" si="8">E$4</f>
        <v>CY2018</v>
      </c>
      <c r="F28" s="176" t="str">
        <f t="shared" si="8"/>
        <v>CY2019</v>
      </c>
      <c r="G28" s="176" t="str">
        <f t="shared" si="8"/>
        <v>CY2020</v>
      </c>
      <c r="H28" s="176" t="str">
        <f t="shared" si="8"/>
        <v>CY2021</v>
      </c>
      <c r="I28" s="176" t="str">
        <f t="shared" si="8"/>
        <v>CY2022</v>
      </c>
      <c r="J28" s="113"/>
      <c r="K28" s="176" t="s">
        <v>304</v>
      </c>
      <c r="L28" s="177" t="s">
        <v>305</v>
      </c>
    </row>
    <row r="29" spans="1:13" x14ac:dyDescent="0.25">
      <c r="A29" s="312"/>
      <c r="B29" s="178" t="s">
        <v>318</v>
      </c>
      <c r="C29" s="120"/>
      <c r="D29" s="152">
        <f t="shared" ref="D29:I29" si="9">D14</f>
        <v>0</v>
      </c>
      <c r="E29" s="152">
        <f t="shared" si="9"/>
        <v>1000000</v>
      </c>
      <c r="F29" s="152">
        <f t="shared" si="9"/>
        <v>1000000</v>
      </c>
      <c r="G29" s="152">
        <f t="shared" si="9"/>
        <v>1000000</v>
      </c>
      <c r="H29" s="152">
        <f t="shared" si="9"/>
        <v>1000000</v>
      </c>
      <c r="I29" s="152">
        <f t="shared" si="9"/>
        <v>1000000</v>
      </c>
      <c r="J29" s="179"/>
      <c r="K29" s="146">
        <f t="shared" ref="K29:K31" si="10">SUM(D29:J29)</f>
        <v>5000000</v>
      </c>
      <c r="L29" s="125"/>
      <c r="M29" s="115"/>
    </row>
    <row r="30" spans="1:13" x14ac:dyDescent="0.25">
      <c r="A30" s="312"/>
      <c r="B30" s="178" t="s">
        <v>319</v>
      </c>
      <c r="C30" s="180"/>
      <c r="D30" s="181">
        <f t="shared" ref="D30:I30" si="11">D14+D24</f>
        <v>0</v>
      </c>
      <c r="E30" s="181">
        <f t="shared" si="11"/>
        <v>1000000</v>
      </c>
      <c r="F30" s="181">
        <f t="shared" si="11"/>
        <v>1000000</v>
      </c>
      <c r="G30" s="181">
        <f t="shared" si="11"/>
        <v>1000000</v>
      </c>
      <c r="H30" s="181">
        <f t="shared" si="11"/>
        <v>1000000</v>
      </c>
      <c r="I30" s="181">
        <f t="shared" si="11"/>
        <v>1000000</v>
      </c>
      <c r="J30" s="182"/>
      <c r="K30" s="181">
        <f t="shared" si="10"/>
        <v>5000000</v>
      </c>
      <c r="L30" s="125"/>
      <c r="M30" s="115"/>
    </row>
    <row r="31" spans="1:13" x14ac:dyDescent="0.25">
      <c r="A31" s="312"/>
      <c r="B31" s="178" t="s">
        <v>320</v>
      </c>
      <c r="C31" s="180"/>
      <c r="D31" s="181">
        <f>D11+D13+D20</f>
        <v>0</v>
      </c>
      <c r="E31" s="181">
        <f>E11+E13+E20</f>
        <v>2000000</v>
      </c>
      <c r="F31" s="181">
        <f>SUM(F11,F13,F20,F23)</f>
        <v>2000000</v>
      </c>
      <c r="G31" s="181">
        <f>SUM(G11,G13,G20,G23)</f>
        <v>2000000</v>
      </c>
      <c r="H31" s="181">
        <f>SUM(H11,H13,H20,H23)</f>
        <v>2000000</v>
      </c>
      <c r="I31" s="181">
        <f>SUM(I11,I13,I20,I23)</f>
        <v>2000000</v>
      </c>
      <c r="J31" s="183"/>
      <c r="K31" s="181">
        <f t="shared" si="10"/>
        <v>10000000</v>
      </c>
      <c r="L31" s="125"/>
      <c r="M31" s="115"/>
    </row>
    <row r="32" spans="1:13" ht="9" customHeight="1" x14ac:dyDescent="0.25">
      <c r="A32" s="312"/>
      <c r="B32" s="184"/>
      <c r="C32" s="185"/>
      <c r="D32" s="186"/>
      <c r="E32" s="186"/>
      <c r="F32" s="186"/>
      <c r="G32" s="186"/>
      <c r="H32" s="186"/>
      <c r="I32" s="186"/>
      <c r="J32" s="187"/>
      <c r="K32" s="188"/>
      <c r="L32" s="131"/>
      <c r="M32" s="115"/>
    </row>
    <row r="33" spans="1:13" x14ac:dyDescent="0.25">
      <c r="B33" s="132"/>
      <c r="C33" s="133"/>
      <c r="D33" s="133"/>
      <c r="E33" s="133"/>
      <c r="F33" s="133"/>
      <c r="G33" s="133"/>
      <c r="H33" s="133"/>
      <c r="I33" s="133"/>
      <c r="J33" s="134"/>
      <c r="K33" s="135"/>
      <c r="L33" s="135"/>
      <c r="M33" s="115"/>
    </row>
    <row r="34" spans="1:13" ht="9" customHeight="1" x14ac:dyDescent="0.25">
      <c r="A34" s="316" t="s">
        <v>321</v>
      </c>
      <c r="B34" s="313"/>
      <c r="C34" s="313"/>
      <c r="D34" s="313"/>
      <c r="E34" s="313"/>
      <c r="F34" s="313"/>
      <c r="G34" s="313"/>
      <c r="H34" s="313"/>
      <c r="I34" s="313"/>
      <c r="J34" s="168"/>
      <c r="K34" s="175"/>
      <c r="L34" s="175"/>
    </row>
    <row r="35" spans="1:13" s="116" customFormat="1" x14ac:dyDescent="0.25">
      <c r="A35" s="316"/>
      <c r="B35" s="317"/>
      <c r="C35" s="318"/>
      <c r="D35" s="189" t="str">
        <f>D$4</f>
        <v>CY2017</v>
      </c>
      <c r="E35" s="189" t="str">
        <f t="shared" ref="E35:I35" si="12">E$4</f>
        <v>CY2018</v>
      </c>
      <c r="F35" s="189" t="str">
        <f t="shared" si="12"/>
        <v>CY2019</v>
      </c>
      <c r="G35" s="189" t="str">
        <f t="shared" si="12"/>
        <v>CY2020</v>
      </c>
      <c r="H35" s="189" t="str">
        <f t="shared" si="12"/>
        <v>CY2021</v>
      </c>
      <c r="I35" s="189" t="str">
        <f t="shared" si="12"/>
        <v>CY2022</v>
      </c>
      <c r="J35" s="168"/>
      <c r="K35" s="189" t="s">
        <v>304</v>
      </c>
      <c r="L35" s="190" t="s">
        <v>305</v>
      </c>
    </row>
    <row r="36" spans="1:13" ht="15" hidden="1" customHeight="1" x14ac:dyDescent="0.25">
      <c r="A36" s="316"/>
      <c r="B36" s="191" t="s">
        <v>322</v>
      </c>
      <c r="C36" s="192"/>
      <c r="D36" s="149">
        <f>D11*D10</f>
        <v>0</v>
      </c>
      <c r="E36" s="149">
        <f t="shared" ref="E36:I36" si="13">E11*E10</f>
        <v>1000000</v>
      </c>
      <c r="F36" s="149">
        <f t="shared" si="13"/>
        <v>1000000</v>
      </c>
      <c r="G36" s="149">
        <f t="shared" si="13"/>
        <v>1000000</v>
      </c>
      <c r="H36" s="149">
        <f t="shared" si="13"/>
        <v>1000000</v>
      </c>
      <c r="I36" s="149">
        <f t="shared" si="13"/>
        <v>1000000</v>
      </c>
      <c r="J36" s="193"/>
      <c r="K36" s="124">
        <f t="shared" ref="K36:K40" si="14">SUM(D36:J36)</f>
        <v>5000000</v>
      </c>
      <c r="L36" s="125"/>
      <c r="M36" s="115"/>
    </row>
    <row r="37" spans="1:13" ht="15" hidden="1" customHeight="1" x14ac:dyDescent="0.25">
      <c r="A37" s="316"/>
      <c r="B37" s="191" t="s">
        <v>323</v>
      </c>
      <c r="C37" s="192"/>
      <c r="D37" s="149">
        <f>(D20*D19)</f>
        <v>0</v>
      </c>
      <c r="E37" s="149">
        <f t="shared" ref="E37:I37" si="15">(E20*E19)</f>
        <v>0</v>
      </c>
      <c r="F37" s="149">
        <f t="shared" si="15"/>
        <v>0</v>
      </c>
      <c r="G37" s="149">
        <f t="shared" si="15"/>
        <v>0</v>
      </c>
      <c r="H37" s="149">
        <f t="shared" si="15"/>
        <v>0</v>
      </c>
      <c r="I37" s="149">
        <f t="shared" si="15"/>
        <v>0</v>
      </c>
      <c r="J37" s="193"/>
      <c r="K37" s="124">
        <f t="shared" si="14"/>
        <v>0</v>
      </c>
      <c r="L37" s="125"/>
      <c r="M37" s="115"/>
    </row>
    <row r="38" spans="1:13" ht="15" hidden="1" customHeight="1" x14ac:dyDescent="0.25">
      <c r="A38" s="316"/>
      <c r="B38" s="191" t="s">
        <v>324</v>
      </c>
      <c r="C38" s="192"/>
      <c r="D38" s="149">
        <f>D13*D10</f>
        <v>0</v>
      </c>
      <c r="E38" s="149">
        <f t="shared" ref="E38:I38" si="16">E13*E10</f>
        <v>0</v>
      </c>
      <c r="F38" s="149">
        <f t="shared" si="16"/>
        <v>0</v>
      </c>
      <c r="G38" s="149">
        <f t="shared" si="16"/>
        <v>0</v>
      </c>
      <c r="H38" s="149">
        <f t="shared" si="16"/>
        <v>0</v>
      </c>
      <c r="I38" s="149">
        <f t="shared" si="16"/>
        <v>0</v>
      </c>
      <c r="J38" s="193"/>
      <c r="K38" s="124">
        <f t="shared" si="14"/>
        <v>0</v>
      </c>
      <c r="L38" s="125"/>
      <c r="M38" s="115"/>
    </row>
    <row r="39" spans="1:13" ht="15" hidden="1" customHeight="1" x14ac:dyDescent="0.25">
      <c r="A39" s="316"/>
      <c r="B39" s="191" t="s">
        <v>325</v>
      </c>
      <c r="C39" s="192"/>
      <c r="D39" s="149">
        <f>(D23+D21)*D19</f>
        <v>0</v>
      </c>
      <c r="E39" s="149">
        <f t="shared" ref="E39:I39" si="17">(E23+E21)*E19</f>
        <v>0</v>
      </c>
      <c r="F39" s="149">
        <f t="shared" si="17"/>
        <v>0</v>
      </c>
      <c r="G39" s="149">
        <f t="shared" si="17"/>
        <v>0</v>
      </c>
      <c r="H39" s="149">
        <f t="shared" si="17"/>
        <v>0</v>
      </c>
      <c r="I39" s="149">
        <f t="shared" si="17"/>
        <v>0</v>
      </c>
      <c r="J39" s="193"/>
      <c r="K39" s="124">
        <f t="shared" si="14"/>
        <v>0</v>
      </c>
      <c r="L39" s="125"/>
      <c r="M39" s="115"/>
    </row>
    <row r="40" spans="1:13" ht="15" hidden="1" customHeight="1" x14ac:dyDescent="0.25">
      <c r="A40" s="316"/>
      <c r="B40" s="191"/>
      <c r="C40" s="192"/>
      <c r="D40" s="149"/>
      <c r="E40" s="149"/>
      <c r="F40" s="149"/>
      <c r="G40" s="149"/>
      <c r="H40" s="149"/>
      <c r="I40" s="149"/>
      <c r="J40" s="193"/>
      <c r="K40" s="124">
        <f t="shared" si="14"/>
        <v>0</v>
      </c>
      <c r="L40" s="125"/>
      <c r="M40" s="115"/>
    </row>
    <row r="41" spans="1:13" ht="15" hidden="1" customHeight="1" x14ac:dyDescent="0.25">
      <c r="A41" s="316"/>
      <c r="B41" s="191" t="s">
        <v>326</v>
      </c>
      <c r="C41" s="194">
        <v>7.0000000000000007E-2</v>
      </c>
      <c r="D41" s="149">
        <f>(D36+D37)*$C$41</f>
        <v>0</v>
      </c>
      <c r="E41" s="149">
        <f t="shared" ref="E41:I41" si="18">(E36+E37)*$C$41</f>
        <v>70000</v>
      </c>
      <c r="F41" s="149">
        <f t="shared" si="18"/>
        <v>70000</v>
      </c>
      <c r="G41" s="149">
        <f t="shared" si="18"/>
        <v>70000</v>
      </c>
      <c r="H41" s="149">
        <f t="shared" si="18"/>
        <v>70000</v>
      </c>
      <c r="I41" s="149">
        <f t="shared" si="18"/>
        <v>70000</v>
      </c>
      <c r="J41" s="193"/>
      <c r="K41" s="124">
        <f t="shared" ref="K41:K42" si="19">SUM(D41:J41)</f>
        <v>350000</v>
      </c>
      <c r="L41" s="125"/>
      <c r="M41" s="115"/>
    </row>
    <row r="42" spans="1:13" ht="15" hidden="1" customHeight="1" x14ac:dyDescent="0.25">
      <c r="A42" s="316"/>
      <c r="B42" s="191" t="s">
        <v>327</v>
      </c>
      <c r="C42" s="194">
        <v>0.1</v>
      </c>
      <c r="D42" s="149">
        <f>(D38+D39)*$C$42</f>
        <v>0</v>
      </c>
      <c r="E42" s="149">
        <f t="shared" ref="E42:I42" si="20">(E38+E39)*$C$42</f>
        <v>0</v>
      </c>
      <c r="F42" s="149">
        <f t="shared" si="20"/>
        <v>0</v>
      </c>
      <c r="G42" s="149">
        <f t="shared" si="20"/>
        <v>0</v>
      </c>
      <c r="H42" s="149">
        <f t="shared" si="20"/>
        <v>0</v>
      </c>
      <c r="I42" s="149">
        <f t="shared" si="20"/>
        <v>0</v>
      </c>
      <c r="J42" s="193"/>
      <c r="K42" s="195">
        <f t="shared" si="19"/>
        <v>0</v>
      </c>
      <c r="L42" s="125"/>
      <c r="M42" s="115"/>
    </row>
    <row r="43" spans="1:13" ht="15" hidden="1" customHeight="1" x14ac:dyDescent="0.25">
      <c r="A43" s="316"/>
      <c r="B43" s="191" t="s">
        <v>328</v>
      </c>
      <c r="C43" s="192"/>
      <c r="D43" s="149">
        <f>D41+D42</f>
        <v>0</v>
      </c>
      <c r="E43" s="149">
        <f t="shared" ref="E43:I43" si="21">E41+E42</f>
        <v>70000</v>
      </c>
      <c r="F43" s="149">
        <f t="shared" si="21"/>
        <v>70000</v>
      </c>
      <c r="G43" s="149">
        <f t="shared" si="21"/>
        <v>70000</v>
      </c>
      <c r="H43" s="149">
        <f t="shared" si="21"/>
        <v>70000</v>
      </c>
      <c r="I43" s="149">
        <f t="shared" si="21"/>
        <v>70000</v>
      </c>
      <c r="J43" s="193"/>
      <c r="K43" s="195">
        <f t="shared" ref="K43" si="22">SUM(D43:J43)</f>
        <v>350000</v>
      </c>
      <c r="L43" s="125"/>
      <c r="M43" s="115"/>
    </row>
    <row r="44" spans="1:13" ht="28.5" customHeight="1" x14ac:dyDescent="0.25">
      <c r="A44" s="316"/>
      <c r="B44" s="196" t="s">
        <v>329</v>
      </c>
      <c r="C44" s="197"/>
      <c r="D44" s="198" t="str">
        <f>IF(D30&gt;0,D43/D30," ")</f>
        <v xml:space="preserve"> </v>
      </c>
      <c r="E44" s="198">
        <f t="shared" ref="E44:K44" si="23">E43/E30</f>
        <v>7.0000000000000007E-2</v>
      </c>
      <c r="F44" s="198">
        <f t="shared" si="23"/>
        <v>7.0000000000000007E-2</v>
      </c>
      <c r="G44" s="198">
        <f t="shared" si="23"/>
        <v>7.0000000000000007E-2</v>
      </c>
      <c r="H44" s="198">
        <f t="shared" si="23"/>
        <v>7.0000000000000007E-2</v>
      </c>
      <c r="I44" s="198">
        <f t="shared" si="23"/>
        <v>7.0000000000000007E-2</v>
      </c>
      <c r="J44" s="199"/>
      <c r="K44" s="198">
        <f t="shared" si="23"/>
        <v>7.0000000000000007E-2</v>
      </c>
      <c r="L44" s="125"/>
      <c r="M44" s="115"/>
    </row>
    <row r="45" spans="1:13" x14ac:dyDescent="0.25">
      <c r="A45" s="316"/>
      <c r="B45" s="200" t="s">
        <v>319</v>
      </c>
      <c r="C45" s="197"/>
      <c r="D45" s="201">
        <f>D30</f>
        <v>0</v>
      </c>
      <c r="E45" s="121">
        <f t="shared" ref="E45:I45" si="24">E30</f>
        <v>1000000</v>
      </c>
      <c r="F45" s="121">
        <f t="shared" si="24"/>
        <v>1000000</v>
      </c>
      <c r="G45" s="121">
        <f t="shared" si="24"/>
        <v>1000000</v>
      </c>
      <c r="H45" s="121">
        <f t="shared" si="24"/>
        <v>1000000</v>
      </c>
      <c r="I45" s="121">
        <f t="shared" si="24"/>
        <v>1000000</v>
      </c>
      <c r="J45" s="123"/>
      <c r="K45" s="121">
        <f>K30</f>
        <v>5000000</v>
      </c>
      <c r="L45" s="135"/>
      <c r="M45" s="115"/>
    </row>
    <row r="46" spans="1:13" x14ac:dyDescent="0.25">
      <c r="A46" s="316"/>
      <c r="B46" s="202" t="s">
        <v>330</v>
      </c>
      <c r="C46" s="197"/>
      <c r="D46" s="319"/>
      <c r="E46" s="319"/>
      <c r="F46" s="319"/>
      <c r="G46" s="319"/>
      <c r="H46" s="319"/>
      <c r="I46" s="319"/>
      <c r="J46" s="203"/>
      <c r="K46" s="204">
        <f>(K29-K5)/K5</f>
        <v>27.571428571428573</v>
      </c>
      <c r="L46" s="125"/>
      <c r="M46" s="115"/>
    </row>
    <row r="47" spans="1:13" x14ac:dyDescent="0.25">
      <c r="A47" s="316"/>
      <c r="B47" s="202" t="s">
        <v>331</v>
      </c>
      <c r="C47" s="197"/>
      <c r="D47" s="320"/>
      <c r="E47" s="320"/>
      <c r="F47" s="320"/>
      <c r="G47" s="320"/>
      <c r="H47" s="320"/>
      <c r="I47" s="320"/>
      <c r="J47" s="203"/>
      <c r="K47" s="205">
        <f>(K30-K5)/K5</f>
        <v>27.571428571428573</v>
      </c>
      <c r="L47" s="125"/>
      <c r="M47" s="115"/>
    </row>
    <row r="48" spans="1:13" x14ac:dyDescent="0.25">
      <c r="A48" s="316"/>
      <c r="B48" s="202" t="s">
        <v>332</v>
      </c>
      <c r="C48" s="197"/>
      <c r="D48" s="321"/>
      <c r="E48" s="321"/>
      <c r="F48" s="321"/>
      <c r="G48" s="321"/>
      <c r="H48" s="321"/>
      <c r="I48" s="321"/>
      <c r="J48" s="203"/>
      <c r="K48" s="206">
        <f>(K31-K5)/K5</f>
        <v>56.142857142857146</v>
      </c>
      <c r="L48" s="125"/>
      <c r="M48" s="115"/>
    </row>
    <row r="49" spans="1:13" ht="9" customHeight="1" x14ac:dyDescent="0.25">
      <c r="A49" s="316"/>
      <c r="B49" s="207"/>
      <c r="C49" s="207"/>
      <c r="D49" s="207"/>
      <c r="E49" s="207"/>
      <c r="F49" s="208"/>
      <c r="G49" s="208"/>
      <c r="H49" s="208"/>
      <c r="I49" s="208"/>
      <c r="J49" s="208"/>
      <c r="K49" s="208"/>
      <c r="L49" s="208"/>
      <c r="M49" s="115"/>
    </row>
    <row r="50" spans="1:13" ht="18.75" customHeight="1" x14ac:dyDescent="0.25">
      <c r="B50" s="209"/>
      <c r="C50" s="209"/>
      <c r="D50" s="209"/>
      <c r="E50" s="209"/>
      <c r="M50" s="115"/>
    </row>
    <row r="51" spans="1:13" ht="15.75" x14ac:dyDescent="0.25">
      <c r="B51" s="210" t="s">
        <v>333</v>
      </c>
      <c r="C51" s="209"/>
      <c r="D51" s="209"/>
      <c r="E51" s="209"/>
    </row>
    <row r="52" spans="1:13" ht="17.25" customHeight="1" x14ac:dyDescent="0.25">
      <c r="B52" s="209" t="s">
        <v>334</v>
      </c>
      <c r="C52" s="209"/>
      <c r="D52" s="209"/>
      <c r="E52" s="209"/>
    </row>
    <row r="53" spans="1:13" x14ac:dyDescent="0.25">
      <c r="B53" s="311" t="s">
        <v>335</v>
      </c>
      <c r="C53" s="311"/>
      <c r="D53" s="311"/>
      <c r="E53" s="311"/>
      <c r="F53" s="311"/>
      <c r="G53" s="311"/>
      <c r="H53" s="311"/>
      <c r="I53" s="311"/>
      <c r="J53" s="311"/>
      <c r="K53" s="311"/>
      <c r="L53" s="211"/>
    </row>
  </sheetData>
  <mergeCells count="17">
    <mergeCell ref="A17:A25"/>
    <mergeCell ref="B17:I17"/>
    <mergeCell ref="A1:L1"/>
    <mergeCell ref="A2:A6"/>
    <mergeCell ref="B4:C4"/>
    <mergeCell ref="A8:A15"/>
    <mergeCell ref="B8:I8"/>
    <mergeCell ref="B53:K53"/>
    <mergeCell ref="A27:A32"/>
    <mergeCell ref="B27:I27"/>
    <mergeCell ref="B28:C28"/>
    <mergeCell ref="A34:A49"/>
    <mergeCell ref="B34:I34"/>
    <mergeCell ref="B35:C35"/>
    <mergeCell ref="D46:I46"/>
    <mergeCell ref="D47:I47"/>
    <mergeCell ref="D48:I48"/>
  </mergeCells>
  <conditionalFormatting sqref="K46:K48">
    <cfRule type="cellIs" dxfId="2" priority="1" operator="lessThan">
      <formula>2</formula>
    </cfRule>
    <cfRule type="cellIs" dxfId="1" priority="2" operator="between">
      <formula>2.1</formula>
      <formula>3.9</formula>
    </cfRule>
    <cfRule type="cellIs" dxfId="0" priority="3" operator="greaterThan">
      <formula>4</formula>
    </cfRule>
  </conditionalFormatting>
  <printOptions horizontalCentered="1"/>
  <pageMargins left="0" right="0" top="0.5" bottom="0.5" header="0.3" footer="0.3"/>
  <pageSetup scale="6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O1048480"/>
  <sheetViews>
    <sheetView workbookViewId="0">
      <selection activeCell="M1" sqref="M1"/>
    </sheetView>
  </sheetViews>
  <sheetFormatPr defaultColWidth="8.85546875" defaultRowHeight="15" x14ac:dyDescent="0.25"/>
  <cols>
    <col min="1" max="1" width="7.28515625" style="1" customWidth="1"/>
    <col min="2" max="2" width="25.85546875" style="1" bestFit="1" customWidth="1"/>
    <col min="3" max="14" width="13.85546875" style="1" customWidth="1"/>
    <col min="15" max="15" width="18" style="1" bestFit="1" customWidth="1"/>
    <col min="16" max="16384" width="8.85546875" style="1"/>
  </cols>
  <sheetData>
    <row r="3" spans="1:15" ht="28.5" x14ac:dyDescent="0.45">
      <c r="A3" s="11" t="s">
        <v>237</v>
      </c>
      <c r="C3" s="82">
        <v>160</v>
      </c>
      <c r="D3" s="82">
        <v>160</v>
      </c>
      <c r="E3" s="82">
        <v>160</v>
      </c>
      <c r="F3" s="82">
        <v>160</v>
      </c>
      <c r="G3" s="82">
        <v>200</v>
      </c>
      <c r="H3" s="82">
        <v>160</v>
      </c>
      <c r="I3" s="82">
        <v>200</v>
      </c>
      <c r="J3" s="82">
        <v>160</v>
      </c>
      <c r="K3" s="82">
        <v>160</v>
      </c>
      <c r="L3" s="82">
        <v>200</v>
      </c>
      <c r="M3" s="82">
        <v>160</v>
      </c>
      <c r="N3" s="82">
        <v>192</v>
      </c>
      <c r="O3" s="12"/>
    </row>
    <row r="4" spans="1:15" s="85" customFormat="1" ht="21" customHeight="1" x14ac:dyDescent="0.35">
      <c r="A4" s="326" t="s">
        <v>142</v>
      </c>
      <c r="B4" s="83" t="s">
        <v>242</v>
      </c>
      <c r="C4" s="7">
        <v>42005</v>
      </c>
      <c r="D4" s="7">
        <v>42036</v>
      </c>
      <c r="E4" s="7">
        <v>42064</v>
      </c>
      <c r="F4" s="7">
        <v>42095</v>
      </c>
      <c r="G4" s="7">
        <v>42125</v>
      </c>
      <c r="H4" s="7">
        <v>42156</v>
      </c>
      <c r="I4" s="7">
        <v>42186</v>
      </c>
      <c r="J4" s="7">
        <v>42217</v>
      </c>
      <c r="K4" s="7">
        <v>42248</v>
      </c>
      <c r="L4" s="7">
        <v>42278</v>
      </c>
      <c r="M4" s="7">
        <v>42309</v>
      </c>
      <c r="N4" s="7">
        <v>42339</v>
      </c>
      <c r="O4" s="84" t="s">
        <v>0</v>
      </c>
    </row>
    <row r="5" spans="1:15" ht="6.75" customHeight="1" x14ac:dyDescent="0.35">
      <c r="A5" s="327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1:15" x14ac:dyDescent="0.25">
      <c r="A6" s="327"/>
      <c r="B6" s="86" t="s">
        <v>249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>
        <f t="shared" ref="O6:O10" si="0">SUM(C6:N6)</f>
        <v>0</v>
      </c>
    </row>
    <row r="7" spans="1:15" x14ac:dyDescent="0.25">
      <c r="A7" s="327"/>
      <c r="B7" s="86" t="s">
        <v>247</v>
      </c>
      <c r="C7" s="89">
        <f t="shared" ref="C7:N7" si="1">(C6*C3)*$A$1048479</f>
        <v>0</v>
      </c>
      <c r="D7" s="89">
        <f t="shared" si="1"/>
        <v>0</v>
      </c>
      <c r="E7" s="89">
        <f t="shared" si="1"/>
        <v>0</v>
      </c>
      <c r="F7" s="89">
        <f t="shared" si="1"/>
        <v>0</v>
      </c>
      <c r="G7" s="89">
        <f t="shared" si="1"/>
        <v>0</v>
      </c>
      <c r="H7" s="89">
        <f t="shared" si="1"/>
        <v>0</v>
      </c>
      <c r="I7" s="89">
        <f t="shared" si="1"/>
        <v>0</v>
      </c>
      <c r="J7" s="89">
        <f t="shared" si="1"/>
        <v>0</v>
      </c>
      <c r="K7" s="89">
        <f t="shared" si="1"/>
        <v>0</v>
      </c>
      <c r="L7" s="89">
        <f t="shared" si="1"/>
        <v>0</v>
      </c>
      <c r="M7" s="89">
        <f t="shared" si="1"/>
        <v>0</v>
      </c>
      <c r="N7" s="89">
        <f t="shared" si="1"/>
        <v>0</v>
      </c>
      <c r="O7" s="90">
        <f t="shared" si="0"/>
        <v>0</v>
      </c>
    </row>
    <row r="8" spans="1:15" x14ac:dyDescent="0.25">
      <c r="A8" s="327"/>
      <c r="B8" s="86" t="s">
        <v>250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>
        <f t="shared" si="0"/>
        <v>0</v>
      </c>
    </row>
    <row r="9" spans="1:15" x14ac:dyDescent="0.25">
      <c r="A9" s="327"/>
      <c r="B9" s="86" t="s">
        <v>248</v>
      </c>
      <c r="C9" s="89">
        <f t="shared" ref="C9:N9" si="2">(C8*C3)*$A$1048480</f>
        <v>0</v>
      </c>
      <c r="D9" s="89">
        <f t="shared" si="2"/>
        <v>0</v>
      </c>
      <c r="E9" s="89">
        <f t="shared" si="2"/>
        <v>0</v>
      </c>
      <c r="F9" s="89">
        <f t="shared" si="2"/>
        <v>0</v>
      </c>
      <c r="G9" s="89">
        <f t="shared" si="2"/>
        <v>0</v>
      </c>
      <c r="H9" s="89">
        <f t="shared" si="2"/>
        <v>0</v>
      </c>
      <c r="I9" s="89">
        <f t="shared" si="2"/>
        <v>0</v>
      </c>
      <c r="J9" s="89">
        <f t="shared" si="2"/>
        <v>0</v>
      </c>
      <c r="K9" s="89">
        <f t="shared" si="2"/>
        <v>0</v>
      </c>
      <c r="L9" s="89">
        <f t="shared" si="2"/>
        <v>0</v>
      </c>
      <c r="M9" s="89">
        <f t="shared" si="2"/>
        <v>0</v>
      </c>
      <c r="N9" s="89">
        <f t="shared" si="2"/>
        <v>0</v>
      </c>
      <c r="O9" s="90">
        <f t="shared" si="0"/>
        <v>0</v>
      </c>
    </row>
    <row r="10" spans="1:15" s="94" customFormat="1" ht="15.75" x14ac:dyDescent="0.25">
      <c r="A10" s="327"/>
      <c r="B10" s="91" t="s">
        <v>1</v>
      </c>
      <c r="C10" s="92">
        <f t="shared" ref="C10:N10" si="3">C7+C9</f>
        <v>0</v>
      </c>
      <c r="D10" s="92">
        <f t="shared" si="3"/>
        <v>0</v>
      </c>
      <c r="E10" s="92">
        <f t="shared" si="3"/>
        <v>0</v>
      </c>
      <c r="F10" s="92">
        <f t="shared" si="3"/>
        <v>0</v>
      </c>
      <c r="G10" s="92">
        <f t="shared" si="3"/>
        <v>0</v>
      </c>
      <c r="H10" s="92">
        <f t="shared" si="3"/>
        <v>0</v>
      </c>
      <c r="I10" s="92">
        <f t="shared" si="3"/>
        <v>0</v>
      </c>
      <c r="J10" s="92">
        <f t="shared" si="3"/>
        <v>0</v>
      </c>
      <c r="K10" s="92">
        <f t="shared" si="3"/>
        <v>0</v>
      </c>
      <c r="L10" s="92">
        <f t="shared" si="3"/>
        <v>0</v>
      </c>
      <c r="M10" s="92">
        <f t="shared" si="3"/>
        <v>0</v>
      </c>
      <c r="N10" s="92">
        <f t="shared" si="3"/>
        <v>0</v>
      </c>
      <c r="O10" s="93">
        <f t="shared" si="0"/>
        <v>0</v>
      </c>
    </row>
    <row r="11" spans="1:15" ht="4.5" customHeight="1" x14ac:dyDescent="0.25">
      <c r="A11" s="327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7"/>
    </row>
    <row r="12" spans="1:15" s="94" customFormat="1" ht="15.75" x14ac:dyDescent="0.25">
      <c r="A12" s="327"/>
      <c r="B12" s="98" t="s">
        <v>251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3">
        <f t="shared" ref="O12" si="4">SUM(C12:N12)</f>
        <v>0</v>
      </c>
    </row>
    <row r="13" spans="1:15" ht="4.5" customHeight="1" x14ac:dyDescent="0.25">
      <c r="A13" s="327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7"/>
    </row>
    <row r="14" spans="1:15" s="94" customFormat="1" ht="16.5" thickBot="1" x14ac:dyDescent="0.3">
      <c r="A14" s="327"/>
      <c r="B14" s="91" t="s">
        <v>2</v>
      </c>
      <c r="C14" s="100">
        <f>C12+C10</f>
        <v>0</v>
      </c>
      <c r="D14" s="100">
        <f t="shared" ref="D14:N14" si="5">D12+D10</f>
        <v>0</v>
      </c>
      <c r="E14" s="100">
        <f t="shared" si="5"/>
        <v>0</v>
      </c>
      <c r="F14" s="100">
        <f t="shared" si="5"/>
        <v>0</v>
      </c>
      <c r="G14" s="100">
        <f t="shared" si="5"/>
        <v>0</v>
      </c>
      <c r="H14" s="100">
        <f t="shared" si="5"/>
        <v>0</v>
      </c>
      <c r="I14" s="100">
        <f t="shared" si="5"/>
        <v>0</v>
      </c>
      <c r="J14" s="100">
        <f t="shared" si="5"/>
        <v>0</v>
      </c>
      <c r="K14" s="100">
        <f t="shared" si="5"/>
        <v>0</v>
      </c>
      <c r="L14" s="100">
        <f t="shared" si="5"/>
        <v>0</v>
      </c>
      <c r="M14" s="100">
        <f t="shared" si="5"/>
        <v>0</v>
      </c>
      <c r="N14" s="100">
        <f t="shared" si="5"/>
        <v>0</v>
      </c>
      <c r="O14" s="100">
        <f>SUM(C14:N14)</f>
        <v>0</v>
      </c>
    </row>
    <row r="15" spans="1:15" ht="5.25" customHeight="1" thickTop="1" x14ac:dyDescent="0.35">
      <c r="A15" s="32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8" spans="1:15" ht="28.5" x14ac:dyDescent="0.45">
      <c r="A18" s="11" t="s">
        <v>238</v>
      </c>
      <c r="C18" s="82">
        <v>160</v>
      </c>
      <c r="D18" s="82">
        <v>160</v>
      </c>
      <c r="E18" s="82">
        <v>160</v>
      </c>
      <c r="F18" s="82">
        <v>160</v>
      </c>
      <c r="G18" s="82">
        <v>200</v>
      </c>
      <c r="H18" s="82">
        <v>160</v>
      </c>
      <c r="I18" s="82">
        <v>200</v>
      </c>
      <c r="J18" s="82">
        <v>160</v>
      </c>
      <c r="K18" s="82">
        <v>160</v>
      </c>
      <c r="L18" s="82">
        <v>200</v>
      </c>
      <c r="M18" s="82">
        <v>160</v>
      </c>
      <c r="N18" s="82">
        <v>192</v>
      </c>
      <c r="O18" s="12"/>
    </row>
    <row r="19" spans="1:15" s="85" customFormat="1" ht="21" customHeight="1" x14ac:dyDescent="0.35">
      <c r="A19" s="326" t="s">
        <v>142</v>
      </c>
      <c r="B19" s="83" t="s">
        <v>242</v>
      </c>
      <c r="C19" s="7">
        <v>42005</v>
      </c>
      <c r="D19" s="7">
        <v>42036</v>
      </c>
      <c r="E19" s="7">
        <v>42064</v>
      </c>
      <c r="F19" s="7">
        <v>42095</v>
      </c>
      <c r="G19" s="7">
        <v>42125</v>
      </c>
      <c r="H19" s="7">
        <v>42156</v>
      </c>
      <c r="I19" s="7">
        <v>42186</v>
      </c>
      <c r="J19" s="7">
        <v>42217</v>
      </c>
      <c r="K19" s="7">
        <v>42248</v>
      </c>
      <c r="L19" s="7">
        <v>42278</v>
      </c>
      <c r="M19" s="7">
        <v>42309</v>
      </c>
      <c r="N19" s="7">
        <v>42339</v>
      </c>
      <c r="O19" s="84" t="s">
        <v>0</v>
      </c>
    </row>
    <row r="20" spans="1:15" ht="6.75" customHeight="1" x14ac:dyDescent="0.35">
      <c r="A20" s="327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</row>
    <row r="21" spans="1:15" x14ac:dyDescent="0.25">
      <c r="A21" s="327"/>
      <c r="B21" s="86" t="s">
        <v>249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8">
        <f t="shared" ref="O21:O25" si="6">SUM(C21:N21)</f>
        <v>0</v>
      </c>
    </row>
    <row r="22" spans="1:15" x14ac:dyDescent="0.25">
      <c r="A22" s="327"/>
      <c r="B22" s="86" t="s">
        <v>247</v>
      </c>
      <c r="C22" s="89">
        <f t="shared" ref="C22" si="7">(C21*C18)*$A$1048479</f>
        <v>0</v>
      </c>
      <c r="D22" s="89">
        <f t="shared" ref="D22" si="8">(D21*D18)*$A$1048479</f>
        <v>0</v>
      </c>
      <c r="E22" s="89">
        <f t="shared" ref="E22" si="9">(E21*E18)*$A$1048479</f>
        <v>0</v>
      </c>
      <c r="F22" s="89">
        <f t="shared" ref="F22" si="10">(F21*F18)*$A$1048479</f>
        <v>0</v>
      </c>
      <c r="G22" s="89">
        <f t="shared" ref="G22" si="11">(G21*G18)*$A$1048479</f>
        <v>0</v>
      </c>
      <c r="H22" s="89">
        <f t="shared" ref="H22" si="12">(H21*H18)*$A$1048479</f>
        <v>0</v>
      </c>
      <c r="I22" s="89">
        <f t="shared" ref="I22" si="13">(I21*I18)*$A$1048479</f>
        <v>0</v>
      </c>
      <c r="J22" s="89">
        <f t="shared" ref="J22" si="14">(J21*J18)*$A$1048479</f>
        <v>0</v>
      </c>
      <c r="K22" s="89">
        <f t="shared" ref="K22" si="15">(K21*K18)*$A$1048479</f>
        <v>0</v>
      </c>
      <c r="L22" s="89">
        <f t="shared" ref="L22" si="16">(L21*L18)*$A$1048479</f>
        <v>0</v>
      </c>
      <c r="M22" s="89">
        <f t="shared" ref="M22" si="17">(M21*M18)*$A$1048479</f>
        <v>0</v>
      </c>
      <c r="N22" s="89">
        <f t="shared" ref="N22" si="18">(N21*N18)*$A$1048479</f>
        <v>0</v>
      </c>
      <c r="O22" s="90">
        <f t="shared" si="6"/>
        <v>0</v>
      </c>
    </row>
    <row r="23" spans="1:15" x14ac:dyDescent="0.25">
      <c r="A23" s="327"/>
      <c r="B23" s="86" t="s">
        <v>250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8">
        <f t="shared" si="6"/>
        <v>0</v>
      </c>
    </row>
    <row r="24" spans="1:15" x14ac:dyDescent="0.25">
      <c r="A24" s="327"/>
      <c r="B24" s="86" t="s">
        <v>248</v>
      </c>
      <c r="C24" s="89">
        <f t="shared" ref="C24" si="19">(C23*C18)*$A$1048480</f>
        <v>0</v>
      </c>
      <c r="D24" s="89">
        <f t="shared" ref="D24" si="20">(D23*D18)*$A$1048480</f>
        <v>0</v>
      </c>
      <c r="E24" s="89">
        <f t="shared" ref="E24" si="21">(E23*E18)*$A$1048480</f>
        <v>0</v>
      </c>
      <c r="F24" s="89">
        <f t="shared" ref="F24" si="22">(F23*F18)*$A$1048480</f>
        <v>0</v>
      </c>
      <c r="G24" s="89">
        <f t="shared" ref="G24" si="23">(G23*G18)*$A$1048480</f>
        <v>0</v>
      </c>
      <c r="H24" s="89">
        <f t="shared" ref="H24" si="24">(H23*H18)*$A$1048480</f>
        <v>0</v>
      </c>
      <c r="I24" s="89">
        <f t="shared" ref="I24" si="25">(I23*I18)*$A$1048480</f>
        <v>0</v>
      </c>
      <c r="J24" s="89">
        <f t="shared" ref="J24" si="26">(J23*J18)*$A$1048480</f>
        <v>0</v>
      </c>
      <c r="K24" s="89">
        <f t="shared" ref="K24" si="27">(K23*K18)*$A$1048480</f>
        <v>0</v>
      </c>
      <c r="L24" s="89">
        <f t="shared" ref="L24" si="28">(L23*L18)*$A$1048480</f>
        <v>0</v>
      </c>
      <c r="M24" s="89">
        <f t="shared" ref="M24" si="29">(M23*M18)*$A$1048480</f>
        <v>0</v>
      </c>
      <c r="N24" s="89">
        <f t="shared" ref="N24" si="30">(N23*N18)*$A$1048480</f>
        <v>0</v>
      </c>
      <c r="O24" s="90">
        <f t="shared" si="6"/>
        <v>0</v>
      </c>
    </row>
    <row r="25" spans="1:15" s="94" customFormat="1" ht="15.75" x14ac:dyDescent="0.25">
      <c r="A25" s="327"/>
      <c r="B25" s="91" t="s">
        <v>1</v>
      </c>
      <c r="C25" s="92">
        <f t="shared" ref="C25" si="31">C22+C24</f>
        <v>0</v>
      </c>
      <c r="D25" s="92">
        <f t="shared" ref="D25" si="32">D22+D24</f>
        <v>0</v>
      </c>
      <c r="E25" s="92">
        <f t="shared" ref="E25" si="33">E22+E24</f>
        <v>0</v>
      </c>
      <c r="F25" s="92">
        <f t="shared" ref="F25" si="34">F22+F24</f>
        <v>0</v>
      </c>
      <c r="G25" s="92">
        <f t="shared" ref="G25" si="35">G22+G24</f>
        <v>0</v>
      </c>
      <c r="H25" s="92">
        <f t="shared" ref="H25" si="36">H22+H24</f>
        <v>0</v>
      </c>
      <c r="I25" s="92">
        <f t="shared" ref="I25" si="37">I22+I24</f>
        <v>0</v>
      </c>
      <c r="J25" s="92">
        <f t="shared" ref="J25" si="38">J22+J24</f>
        <v>0</v>
      </c>
      <c r="K25" s="92">
        <f t="shared" ref="K25" si="39">K22+K24</f>
        <v>0</v>
      </c>
      <c r="L25" s="92">
        <f t="shared" ref="L25" si="40">L22+L24</f>
        <v>0</v>
      </c>
      <c r="M25" s="92">
        <f t="shared" ref="M25" si="41">M22+M24</f>
        <v>0</v>
      </c>
      <c r="N25" s="92">
        <f t="shared" ref="N25" si="42">N22+N24</f>
        <v>0</v>
      </c>
      <c r="O25" s="93">
        <f t="shared" si="6"/>
        <v>0</v>
      </c>
    </row>
    <row r="26" spans="1:15" ht="4.5" customHeight="1" x14ac:dyDescent="0.25">
      <c r="A26" s="327"/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</row>
    <row r="27" spans="1:15" s="94" customFormat="1" ht="15.75" x14ac:dyDescent="0.25">
      <c r="A27" s="327"/>
      <c r="B27" s="98" t="s">
        <v>251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3">
        <f t="shared" ref="O27" si="43">SUM(C27:N27)</f>
        <v>0</v>
      </c>
    </row>
    <row r="28" spans="1:15" ht="4.5" customHeight="1" x14ac:dyDescent="0.25">
      <c r="A28" s="327"/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</row>
    <row r="29" spans="1:15" s="94" customFormat="1" ht="16.5" thickBot="1" x14ac:dyDescent="0.3">
      <c r="A29" s="327"/>
      <c r="B29" s="91" t="s">
        <v>2</v>
      </c>
      <c r="C29" s="100">
        <f>C27+C25</f>
        <v>0</v>
      </c>
      <c r="D29" s="100">
        <f t="shared" ref="D29:N29" si="44">D27+D25</f>
        <v>0</v>
      </c>
      <c r="E29" s="100">
        <f t="shared" si="44"/>
        <v>0</v>
      </c>
      <c r="F29" s="100">
        <f t="shared" si="44"/>
        <v>0</v>
      </c>
      <c r="G29" s="100">
        <f t="shared" si="44"/>
        <v>0</v>
      </c>
      <c r="H29" s="100">
        <f t="shared" si="44"/>
        <v>0</v>
      </c>
      <c r="I29" s="100">
        <f t="shared" si="44"/>
        <v>0</v>
      </c>
      <c r="J29" s="100">
        <f t="shared" si="44"/>
        <v>0</v>
      </c>
      <c r="K29" s="100">
        <f t="shared" si="44"/>
        <v>0</v>
      </c>
      <c r="L29" s="100">
        <f t="shared" si="44"/>
        <v>0</v>
      </c>
      <c r="M29" s="100">
        <f t="shared" si="44"/>
        <v>0</v>
      </c>
      <c r="N29" s="100">
        <f t="shared" si="44"/>
        <v>0</v>
      </c>
      <c r="O29" s="100">
        <f>SUM(C29:N29)</f>
        <v>0</v>
      </c>
    </row>
    <row r="30" spans="1:15" ht="5.25" customHeight="1" thickTop="1" x14ac:dyDescent="0.35">
      <c r="A30" s="327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</row>
    <row r="1048479" spans="1:1" x14ac:dyDescent="0.25">
      <c r="A1048479" s="101">
        <v>150</v>
      </c>
    </row>
    <row r="1048480" spans="1:1" x14ac:dyDescent="0.25">
      <c r="A1048480" s="101">
        <v>185</v>
      </c>
    </row>
  </sheetData>
  <mergeCells count="2">
    <mergeCell ref="A4:A15"/>
    <mergeCell ref="A19:A30"/>
  </mergeCells>
  <pageMargins left="0.7" right="0.7" top="0.75" bottom="0.75" header="0.3" footer="0.3"/>
  <pageSetup orientation="portrait"/>
  <rowBreaks count="1" manualBreakCount="1">
    <brk id="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D9:W80"/>
  <sheetViews>
    <sheetView topLeftCell="R4" workbookViewId="0">
      <selection activeCell="M29" sqref="M29"/>
    </sheetView>
  </sheetViews>
  <sheetFormatPr defaultColWidth="8.85546875" defaultRowHeight="15" x14ac:dyDescent="0.25"/>
  <cols>
    <col min="1" max="4" width="8.85546875" style="1"/>
    <col min="5" max="5" width="35.7109375" style="1" bestFit="1" customWidth="1"/>
    <col min="6" max="6" width="52.7109375" style="1" bestFit="1" customWidth="1"/>
    <col min="7" max="7" width="38.28515625" style="1" bestFit="1" customWidth="1"/>
    <col min="8" max="8" width="54.140625" style="1" customWidth="1"/>
    <col min="9" max="9" width="66.140625" style="1" customWidth="1"/>
    <col min="10" max="10" width="65.85546875" style="1" bestFit="1" customWidth="1"/>
    <col min="11" max="11" width="11.42578125" style="1" bestFit="1" customWidth="1"/>
    <col min="12" max="12" width="43.140625" style="1" bestFit="1" customWidth="1"/>
    <col min="13" max="13" width="40.42578125" style="1" bestFit="1" customWidth="1"/>
    <col min="14" max="14" width="42.28515625" style="1" bestFit="1" customWidth="1"/>
    <col min="15" max="15" width="35.7109375" style="1" bestFit="1" customWidth="1"/>
    <col min="16" max="16" width="43.42578125" style="1" bestFit="1" customWidth="1"/>
    <col min="17" max="17" width="24.42578125" style="1" bestFit="1" customWidth="1"/>
    <col min="18" max="18" width="47.42578125" style="1" bestFit="1" customWidth="1"/>
    <col min="19" max="19" width="52" style="1" bestFit="1" customWidth="1"/>
    <col min="20" max="20" width="38.42578125" style="1" bestFit="1" customWidth="1"/>
    <col min="21" max="21" width="42.7109375" style="1" bestFit="1" customWidth="1"/>
    <col min="22" max="22" width="41.42578125" style="1" bestFit="1" customWidth="1"/>
    <col min="23" max="23" width="63" style="1" bestFit="1" customWidth="1"/>
    <col min="24" max="16384" width="8.85546875" style="1"/>
  </cols>
  <sheetData>
    <row r="9" spans="4:23" x14ac:dyDescent="0.25">
      <c r="E9" s="12" t="s">
        <v>245</v>
      </c>
      <c r="F9" s="12" t="s">
        <v>32</v>
      </c>
      <c r="G9" s="12" t="s">
        <v>38</v>
      </c>
      <c r="H9" s="79" t="s">
        <v>45</v>
      </c>
      <c r="I9" s="79" t="s">
        <v>50</v>
      </c>
      <c r="J9" s="12" t="s">
        <v>60</v>
      </c>
      <c r="K9" s="79" t="s">
        <v>66</v>
      </c>
      <c r="L9" s="79" t="s">
        <v>67</v>
      </c>
      <c r="M9" s="12" t="s">
        <v>72</v>
      </c>
      <c r="N9" s="12" t="s">
        <v>79</v>
      </c>
      <c r="O9" s="79" t="s">
        <v>85</v>
      </c>
      <c r="P9" s="12" t="s">
        <v>91</v>
      </c>
      <c r="Q9" s="79" t="s">
        <v>96</v>
      </c>
      <c r="R9" s="79" t="s">
        <v>103</v>
      </c>
      <c r="S9" s="12" t="s">
        <v>108</v>
      </c>
      <c r="T9" s="12" t="s">
        <v>113</v>
      </c>
      <c r="U9" s="12" t="s">
        <v>117</v>
      </c>
      <c r="V9" s="79" t="s">
        <v>127</v>
      </c>
      <c r="W9" s="12" t="s">
        <v>135</v>
      </c>
    </row>
    <row r="10" spans="4:23" x14ac:dyDescent="0.25">
      <c r="E10" s="80" t="s">
        <v>253</v>
      </c>
      <c r="F10" s="1" t="s">
        <v>33</v>
      </c>
      <c r="G10" s="1" t="s">
        <v>39</v>
      </c>
      <c r="H10" s="1" t="s">
        <v>46</v>
      </c>
      <c r="I10" s="1" t="s">
        <v>51</v>
      </c>
      <c r="J10" s="1" t="s">
        <v>61</v>
      </c>
      <c r="K10" s="1" t="s">
        <v>66</v>
      </c>
      <c r="L10" s="1" t="s">
        <v>68</v>
      </c>
      <c r="M10" s="1" t="s">
        <v>73</v>
      </c>
      <c r="N10" s="1" t="s">
        <v>80</v>
      </c>
      <c r="O10" s="1" t="s">
        <v>86</v>
      </c>
      <c r="P10" s="1" t="s">
        <v>92</v>
      </c>
      <c r="Q10" s="1" t="s">
        <v>97</v>
      </c>
      <c r="R10" s="1" t="s">
        <v>104</v>
      </c>
      <c r="S10" s="1" t="s">
        <v>109</v>
      </c>
      <c r="T10" s="1" t="s">
        <v>114</v>
      </c>
      <c r="U10" s="1" t="s">
        <v>118</v>
      </c>
      <c r="V10" s="1" t="s">
        <v>128</v>
      </c>
      <c r="W10" s="1" t="s">
        <v>136</v>
      </c>
    </row>
    <row r="11" spans="4:23" x14ac:dyDescent="0.25">
      <c r="E11" s="80" t="s">
        <v>254</v>
      </c>
      <c r="F11" s="1" t="s">
        <v>34</v>
      </c>
      <c r="G11" s="1" t="s">
        <v>40</v>
      </c>
      <c r="H11" s="1" t="s">
        <v>47</v>
      </c>
      <c r="I11" s="1" t="s">
        <v>52</v>
      </c>
      <c r="J11" s="1" t="s">
        <v>62</v>
      </c>
      <c r="L11" s="1" t="s">
        <v>69</v>
      </c>
      <c r="M11" s="1" t="s">
        <v>74</v>
      </c>
      <c r="N11" s="1" t="s">
        <v>81</v>
      </c>
      <c r="O11" s="1" t="s">
        <v>87</v>
      </c>
      <c r="P11" s="1" t="s">
        <v>93</v>
      </c>
      <c r="Q11" s="1" t="s">
        <v>98</v>
      </c>
      <c r="R11" s="1" t="s">
        <v>105</v>
      </c>
      <c r="S11" s="1" t="s">
        <v>110</v>
      </c>
      <c r="T11" s="1" t="s">
        <v>115</v>
      </c>
      <c r="U11" s="1" t="s">
        <v>119</v>
      </c>
      <c r="V11" s="1" t="s">
        <v>129</v>
      </c>
      <c r="W11" s="1" t="s">
        <v>137</v>
      </c>
    </row>
    <row r="12" spans="4:23" x14ac:dyDescent="0.25">
      <c r="D12" s="81" t="s">
        <v>60</v>
      </c>
      <c r="E12" s="80" t="s">
        <v>45</v>
      </c>
      <c r="F12" s="1" t="s">
        <v>35</v>
      </c>
      <c r="G12" s="1" t="s">
        <v>41</v>
      </c>
      <c r="H12" s="1" t="s">
        <v>48</v>
      </c>
      <c r="I12" s="1" t="s">
        <v>53</v>
      </c>
      <c r="J12" s="1" t="s">
        <v>63</v>
      </c>
      <c r="L12" s="1" t="s">
        <v>70</v>
      </c>
      <c r="M12" s="1" t="s">
        <v>75</v>
      </c>
      <c r="N12" s="1" t="s">
        <v>82</v>
      </c>
      <c r="O12" s="1" t="s">
        <v>88</v>
      </c>
      <c r="P12" s="1" t="s">
        <v>94</v>
      </c>
      <c r="Q12" s="1" t="s">
        <v>99</v>
      </c>
      <c r="R12" s="1" t="s">
        <v>106</v>
      </c>
      <c r="S12" s="1" t="s">
        <v>111</v>
      </c>
      <c r="T12" s="1" t="s">
        <v>116</v>
      </c>
      <c r="U12" s="1" t="s">
        <v>120</v>
      </c>
      <c r="V12" s="1" t="s">
        <v>130</v>
      </c>
      <c r="W12" s="1" t="s">
        <v>138</v>
      </c>
    </row>
    <row r="13" spans="4:23" x14ac:dyDescent="0.25">
      <c r="E13" s="80" t="s">
        <v>50</v>
      </c>
      <c r="F13" s="1" t="s">
        <v>36</v>
      </c>
      <c r="G13" s="1" t="s">
        <v>42</v>
      </c>
      <c r="H13" s="1" t="s">
        <v>49</v>
      </c>
      <c r="I13" s="1" t="s">
        <v>54</v>
      </c>
      <c r="J13" s="1" t="s">
        <v>64</v>
      </c>
      <c r="L13" s="1" t="s">
        <v>71</v>
      </c>
      <c r="M13" s="1" t="s">
        <v>76</v>
      </c>
      <c r="N13" s="1" t="s">
        <v>83</v>
      </c>
      <c r="O13" s="1" t="s">
        <v>89</v>
      </c>
      <c r="P13" s="1" t="s">
        <v>95</v>
      </c>
      <c r="Q13" s="1" t="s">
        <v>100</v>
      </c>
      <c r="R13" s="1" t="s">
        <v>107</v>
      </c>
      <c r="S13" s="1" t="s">
        <v>112</v>
      </c>
      <c r="U13" s="1" t="s">
        <v>121</v>
      </c>
      <c r="V13" s="1" t="s">
        <v>131</v>
      </c>
      <c r="W13" s="1" t="s">
        <v>139</v>
      </c>
    </row>
    <row r="14" spans="4:23" x14ac:dyDescent="0.25">
      <c r="D14" s="81" t="s">
        <v>79</v>
      </c>
      <c r="E14" s="80" t="s">
        <v>264</v>
      </c>
      <c r="F14" s="1" t="s">
        <v>37</v>
      </c>
      <c r="G14" s="1" t="s">
        <v>43</v>
      </c>
      <c r="I14" s="1" t="s">
        <v>55</v>
      </c>
      <c r="J14" s="1" t="s">
        <v>65</v>
      </c>
      <c r="M14" s="1" t="s">
        <v>77</v>
      </c>
      <c r="N14" s="1" t="s">
        <v>84</v>
      </c>
      <c r="O14" s="1" t="s">
        <v>90</v>
      </c>
      <c r="Q14" s="1" t="s">
        <v>101</v>
      </c>
      <c r="U14" s="1" t="s">
        <v>122</v>
      </c>
      <c r="V14" s="1" t="s">
        <v>132</v>
      </c>
      <c r="W14" s="1" t="s">
        <v>140</v>
      </c>
    </row>
    <row r="15" spans="4:23" x14ac:dyDescent="0.25">
      <c r="D15" s="81" t="s">
        <v>91</v>
      </c>
      <c r="E15" s="80" t="s">
        <v>259</v>
      </c>
      <c r="G15" s="1" t="s">
        <v>44</v>
      </c>
      <c r="I15" s="1" t="s">
        <v>56</v>
      </c>
      <c r="M15" s="1" t="s">
        <v>78</v>
      </c>
      <c r="Q15" s="1" t="s">
        <v>102</v>
      </c>
      <c r="U15" s="1" t="s">
        <v>123</v>
      </c>
      <c r="V15" s="1" t="s">
        <v>133</v>
      </c>
      <c r="W15" s="1" t="s">
        <v>141</v>
      </c>
    </row>
    <row r="16" spans="4:23" x14ac:dyDescent="0.25">
      <c r="D16" s="81" t="s">
        <v>108</v>
      </c>
      <c r="E16" s="80" t="s">
        <v>255</v>
      </c>
      <c r="I16" s="1" t="s">
        <v>57</v>
      </c>
      <c r="U16" s="1" t="s">
        <v>124</v>
      </c>
      <c r="V16" s="1" t="s">
        <v>134</v>
      </c>
    </row>
    <row r="17" spans="5:22" x14ac:dyDescent="0.25">
      <c r="E17" s="80" t="s">
        <v>256</v>
      </c>
      <c r="I17" s="1" t="s">
        <v>58</v>
      </c>
      <c r="U17" s="1" t="s">
        <v>125</v>
      </c>
      <c r="V17" s="1" t="s">
        <v>246</v>
      </c>
    </row>
    <row r="18" spans="5:22" x14ac:dyDescent="0.25">
      <c r="E18" s="80" t="s">
        <v>260</v>
      </c>
      <c r="I18" s="1" t="s">
        <v>55</v>
      </c>
      <c r="U18" s="1" t="s">
        <v>126</v>
      </c>
    </row>
    <row r="19" spans="5:22" x14ac:dyDescent="0.25">
      <c r="E19" s="80" t="s">
        <v>257</v>
      </c>
      <c r="I19" s="1" t="s">
        <v>59</v>
      </c>
    </row>
    <row r="20" spans="5:22" x14ac:dyDescent="0.25">
      <c r="E20" s="1" t="s">
        <v>262</v>
      </c>
    </row>
    <row r="21" spans="5:22" x14ac:dyDescent="0.25">
      <c r="E21" s="1" t="s">
        <v>263</v>
      </c>
    </row>
    <row r="22" spans="5:22" x14ac:dyDescent="0.25">
      <c r="E22" s="1" t="s">
        <v>258</v>
      </c>
    </row>
    <row r="23" spans="5:22" x14ac:dyDescent="0.25">
      <c r="E23" s="1" t="s">
        <v>135</v>
      </c>
    </row>
    <row r="24" spans="5:22" x14ac:dyDescent="0.25">
      <c r="E24" s="1" t="s">
        <v>252</v>
      </c>
    </row>
    <row r="25" spans="5:22" x14ac:dyDescent="0.25">
      <c r="E25" s="1" t="s">
        <v>117</v>
      </c>
    </row>
    <row r="26" spans="5:22" x14ac:dyDescent="0.25">
      <c r="E26" s="1" t="s">
        <v>261</v>
      </c>
    </row>
    <row r="27" spans="5:22" x14ac:dyDescent="0.25">
      <c r="E27" s="80"/>
    </row>
    <row r="35" spans="11:11" x14ac:dyDescent="0.25">
      <c r="K35" s="12"/>
    </row>
    <row r="40" spans="11:11" x14ac:dyDescent="0.25">
      <c r="K40" s="12"/>
    </row>
    <row r="47" spans="11:11" x14ac:dyDescent="0.25">
      <c r="K47" s="12"/>
    </row>
    <row r="52" spans="11:11" x14ac:dyDescent="0.25">
      <c r="K52" s="12"/>
    </row>
    <row r="57" spans="11:11" x14ac:dyDescent="0.25">
      <c r="K57" s="12"/>
    </row>
    <row r="61" spans="11:11" x14ac:dyDescent="0.25">
      <c r="K61" s="12"/>
    </row>
    <row r="71" spans="11:11" x14ac:dyDescent="0.25">
      <c r="K71" s="12"/>
    </row>
    <row r="80" spans="11:11" x14ac:dyDescent="0.25">
      <c r="K80" s="12"/>
    </row>
  </sheetData>
  <sortState ref="E11:E27">
    <sortCondition ref="E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IR&amp;D Funding Request</vt:lpstr>
      <vt:lpstr>Investment Analysis</vt:lpstr>
      <vt:lpstr>Additional Funding Request</vt:lpstr>
      <vt:lpstr>DATA</vt:lpstr>
      <vt:lpstr>AdvElectronics</vt:lpstr>
      <vt:lpstr>AirPlatforms</vt:lpstr>
      <vt:lpstr>Autonomy</vt:lpstr>
      <vt:lpstr>Biomedical</vt:lpstr>
      <vt:lpstr>CCCCI</vt:lpstr>
      <vt:lpstr>CmndCntrlCommCompIntel</vt:lpstr>
      <vt:lpstr>CounterIED</vt:lpstr>
      <vt:lpstr>CyberSecurity</vt:lpstr>
      <vt:lpstr>ElectronicWarfareElectronicProtection</vt:lpstr>
      <vt:lpstr>EnergyPowerTechnologies</vt:lpstr>
      <vt:lpstr>ERS</vt:lpstr>
      <vt:lpstr>GroundSeaPlatforms</vt:lpstr>
      <vt:lpstr>HumanSystems</vt:lpstr>
      <vt:lpstr>MaterialManufProcess</vt:lpstr>
      <vt:lpstr>Other</vt:lpstr>
      <vt:lpstr>'Investment Analysis'!Print_Area</vt:lpstr>
      <vt:lpstr>'IR&amp;D Funding Request'!Print_Area</vt:lpstr>
      <vt:lpstr>SensorsProcessing</vt:lpstr>
      <vt:lpstr>Space</vt:lpstr>
      <vt:lpstr>WeaponsTechnologies</vt:lpstr>
      <vt:lpstr>WMD</vt:lpstr>
    </vt:vector>
  </TitlesOfParts>
  <Company>LGS Innovations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Thompson</dc:creator>
  <cp:lastModifiedBy>Administrator</cp:lastModifiedBy>
  <cp:lastPrinted>2015-04-09T20:31:50Z</cp:lastPrinted>
  <dcterms:created xsi:type="dcterms:W3CDTF">2015-02-25T19:42:52Z</dcterms:created>
  <dcterms:modified xsi:type="dcterms:W3CDTF">2016-11-28T15:34:06Z</dcterms:modified>
</cp:coreProperties>
</file>