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11760"/>
  </bookViews>
  <sheets>
    <sheet name="Merger" sheetId="1" r:id="rId1"/>
  </sheets>
  <definedNames>
    <definedName name="_xlnm.Print_Area" localSheetId="0">Merger!$A$1:$H$95</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5" i="1" l="1"/>
  <c r="D84" i="1" l="1"/>
  <c r="C88" i="1" l="1"/>
  <c r="E82" i="1"/>
  <c r="D83" i="1"/>
  <c r="E83" i="1" s="1"/>
  <c r="D82" i="1"/>
  <c r="B87" i="1"/>
  <c r="B54" i="1"/>
  <c r="F83" i="1" s="1"/>
  <c r="B53" i="1"/>
  <c r="F82" i="1" s="1"/>
  <c r="F88" i="1" s="1"/>
  <c r="B46" i="1"/>
  <c r="B49" i="1" s="1"/>
  <c r="G83" i="1" l="1"/>
  <c r="G82" i="1"/>
  <c r="E86" i="1"/>
  <c r="E87" i="1"/>
  <c r="B55" i="1"/>
  <c r="B22" i="1"/>
  <c r="B21" i="1"/>
  <c r="B20" i="1"/>
  <c r="B14" i="1"/>
  <c r="B86" i="1" s="1"/>
  <c r="B13" i="1"/>
  <c r="B85" i="1" s="1"/>
  <c r="B12" i="1"/>
  <c r="B84" i="1" s="1"/>
  <c r="B9" i="1"/>
  <c r="G87" i="1" l="1"/>
  <c r="G85" i="1"/>
  <c r="G86" i="1"/>
  <c r="B88" i="1"/>
  <c r="B23" i="1"/>
  <c r="C20" i="1" s="1"/>
  <c r="B16" i="1"/>
  <c r="C21" i="1"/>
  <c r="B28" i="1" l="1"/>
  <c r="E84" i="1" s="1"/>
  <c r="C22" i="1"/>
  <c r="B30" i="1" s="1"/>
  <c r="B29" i="1"/>
  <c r="G84" i="1" l="1"/>
  <c r="G88" i="1" s="1"/>
  <c r="E88" i="1"/>
  <c r="B32" i="1"/>
  <c r="C23" i="1"/>
  <c r="B64" i="1" l="1"/>
  <c r="H83" i="1" s="1"/>
  <c r="I83" i="1" s="1"/>
  <c r="B63" i="1"/>
  <c r="H82" i="1" s="1"/>
  <c r="B68" i="1"/>
  <c r="H87" i="1" s="1"/>
  <c r="I87" i="1" s="1"/>
  <c r="B65" i="1"/>
  <c r="H84" i="1" s="1"/>
  <c r="I84" i="1" s="1"/>
  <c r="B66" i="1"/>
  <c r="H85" i="1" s="1"/>
  <c r="I85" i="1" s="1"/>
  <c r="B67" i="1"/>
  <c r="H86" i="1" s="1"/>
  <c r="I86" i="1" s="1"/>
  <c r="H88" i="1" l="1"/>
  <c r="I82" i="1"/>
  <c r="I88" i="1" s="1"/>
  <c r="B69" i="1"/>
</calcChain>
</file>

<file path=xl/sharedStrings.xml><?xml version="1.0" encoding="utf-8"?>
<sst xmlns="http://schemas.openxmlformats.org/spreadsheetml/2006/main" count="107" uniqueCount="77">
  <si>
    <t>Closing share price after escrow amounts</t>
  </si>
  <si>
    <t>Escrow reserve price per share</t>
  </si>
  <si>
    <t>Indemnification reserve price per share</t>
  </si>
  <si>
    <t>Full merger price per share</t>
  </si>
  <si>
    <t>Total</t>
  </si>
  <si>
    <t>Basis in Rollover = Basis in Legos Holdings Class A units</t>
  </si>
  <si>
    <t>Basis</t>
  </si>
  <si>
    <t>Adjustment Escrow Reserve (nominal 90 day term)</t>
  </si>
  <si>
    <t>General Indemnity Escrow Reserve (nominal 18 month term)</t>
  </si>
  <si>
    <t>Special Indemnity Escrow Reserve (nominal 36 month term)</t>
  </si>
  <si>
    <t>Indemnification Reserve (for Securityholder Representative)</t>
  </si>
  <si>
    <t>Axios / LGS Merger component prices</t>
  </si>
  <si>
    <t>Breakout of Escrow reserve price per share into the three escrow accounts:</t>
  </si>
  <si>
    <t>Total Escrow and Indemnification Amount</t>
  </si>
  <si>
    <t>Total Escrow Amount (not including Indemnification Amount)</t>
  </si>
  <si>
    <t>Amount</t>
  </si>
  <si>
    <t>Per Share</t>
  </si>
  <si>
    <t>Original Price information provided to merger participants:</t>
  </si>
  <si>
    <t>Amounts allocated to each escrow account at the merger closing:</t>
  </si>
  <si>
    <t>Summary of Price information with each escrow account separated:</t>
  </si>
  <si>
    <t>Note:  These Escrow/Indemnification prices per share are</t>
  </si>
  <si>
    <t>given reserve is paid out.  So, when each reserve is paid</t>
  </si>
  <si>
    <t>out, the actual price per share is a factor of what is paid out.</t>
  </si>
  <si>
    <r>
      <rPr>
        <b/>
        <u/>
        <sz val="11"/>
        <color theme="1"/>
        <rFont val="Calibri"/>
        <family val="2"/>
        <scheme val="minor"/>
      </rPr>
      <t>not</t>
    </r>
    <r>
      <rPr>
        <sz val="11"/>
        <color theme="1"/>
        <rFont val="Calibri"/>
        <family val="2"/>
        <scheme val="minor"/>
      </rPr>
      <t xml:space="preserve"> what you actually receive ultimately, unless 100% of the</t>
    </r>
  </si>
  <si>
    <t xml:space="preserve">There are multiple ways to allocate your basis.  Basis allocation is not as simple and straightforward as in a normal stock sale on a stock </t>
  </si>
  <si>
    <t xml:space="preserve">exchange because this sale involves part of the purchase price being allocated to four reserve accounts that are paid out in subsequent years, </t>
  </si>
  <si>
    <t xml:space="preserve">and with the complicating factor that you don't know how much of each reserve you are really going to receive.  I am not giving tax advice; </t>
  </si>
  <si>
    <t xml:space="preserve">consult your accountant or tax adviser.  As examples, here are two of the more common ways to allocate your basis.  This example assumes </t>
  </si>
  <si>
    <t xml:space="preserve">you own 100 shares at an average purchase price of $100 per share.  Enter the numbers for your specific case, in regard to number of shares </t>
  </si>
  <si>
    <t>Average purchase price of the shares</t>
  </si>
  <si>
    <t>Basis Allocation</t>
  </si>
  <si>
    <t>Number of shares rolled over into Legos Holdings units</t>
  </si>
  <si>
    <t>Total shares</t>
  </si>
  <si>
    <t>Basis allocation #1 -- Divide basis between rollover and shares sold at closing</t>
  </si>
  <si>
    <r>
      <t xml:space="preserve">Number of shares sold (do </t>
    </r>
    <r>
      <rPr>
        <b/>
        <sz val="11"/>
        <color theme="1"/>
        <rFont val="Calibri"/>
        <family val="2"/>
        <scheme val="minor"/>
      </rPr>
      <t>not</t>
    </r>
    <r>
      <rPr>
        <sz val="11"/>
        <color theme="1"/>
        <rFont val="Calibri"/>
        <family val="2"/>
        <scheme val="minor"/>
      </rPr>
      <t xml:space="preserve"> include options)</t>
    </r>
  </si>
  <si>
    <t>Basis in shares sold</t>
  </si>
  <si>
    <t xml:space="preserve">and basis.  [Note: This example assumes you didn't have shares that were deemed a disqualifying disposition from exercise of a stock option; </t>
  </si>
  <si>
    <t>if you had a disqualifying disposition, you'll need to further adjust the basis for your specific situation]</t>
  </si>
  <si>
    <t>In this Basis allocation method, zero basis is allocated to the Escrow and Indemnification reserves and thus 100% of any proceeds from those</t>
  </si>
  <si>
    <t>reserves will be taxable, i.e. no reduction by basis, because you've fully allocated 100% of your basis to the 9/30/15 rollover and share sale.</t>
  </si>
  <si>
    <t>Basis allocation #2 -- pro-rate based on prices known on Closing Date including the four reserves</t>
  </si>
  <si>
    <t>Basis in shares sold, allocated to 2015 proceeds</t>
  </si>
  <si>
    <t>Total Basis (as check on amount in row 49)</t>
  </si>
  <si>
    <t>If you use method #2 in 2015 tax returns, then it means that the basis allocated to each Reserve will be applied in full to whatever proceeds</t>
  </si>
  <si>
    <t>come from that reserve, instead of on a per share basis, because the actual payout from each reserve may be less than 100% of the Reserve,</t>
  </si>
  <si>
    <t xml:space="preserve">and we don't get to know at this time what any of them will be (e.g. the "90 day" Adjustment Escrow Reserve was still not yet resolved 6 </t>
  </si>
  <si>
    <t>months after the Closing date).</t>
  </si>
  <si>
    <t>Here's how the basis would apply to each type of proceeds as a result of the two methods above, where the proceeds of the Adjustment</t>
  </si>
  <si>
    <t>Escrow Reserve are shown (and where you'll need to enter the amount for other reserves in the future when they are paid out):</t>
  </si>
  <si>
    <t>Original Reserve</t>
  </si>
  <si>
    <t>Payout Amount</t>
  </si>
  <si>
    <t>Actual Per Share</t>
  </si>
  <si>
    <t>Actual</t>
  </si>
  <si>
    <t>Total Reserve</t>
  </si>
  <si>
    <t>Your Actual</t>
  </si>
  <si>
    <t>(see note 1)</t>
  </si>
  <si>
    <t>Basis Allocation #1</t>
  </si>
  <si>
    <t>Basis Allocation #2</t>
  </si>
  <si>
    <t>Net Gain Above</t>
  </si>
  <si>
    <t>Basis (see note 2)</t>
  </si>
  <si>
    <t>Rollover into Legos Holdings Class A units</t>
  </si>
  <si>
    <t>Shares sold at the Closing (2015 proceeds)</t>
  </si>
  <si>
    <t>Item</t>
  </si>
  <si>
    <t xml:space="preserve">Note 2:  Except for the Rollover amount (which is not taxed until when your Class A units in Legos Holdings are sold), the amounts shown in this column are the Net Gain that you have from the </t>
  </si>
  <si>
    <t>given transaction and is the profit you had on your investment.  These amounts are the amounts that you'd pay tax on (after your basis has been subtracted), where the tax rate that applies should</t>
  </si>
  <si>
    <t>be the Capital Gains tax rate (plus ACA/Obamacare tax if your income level triggers it).</t>
  </si>
  <si>
    <t xml:space="preserve">Note 1:  The Amount shown for "Rollover into Legos Holdings Class A units" is the value of your rollover shares; this amount was not actually paid out to you, rather this is the value on 9/30/2015 of </t>
  </si>
  <si>
    <t>your new Class A units in Legos Holdings.</t>
  </si>
  <si>
    <t>&lt;-- Replace this with your actual number</t>
  </si>
  <si>
    <t>(see note 3)</t>
  </si>
  <si>
    <t>Note 3:  The escrow payout includes interest accrued by the escrow account since 9/30/2015.  When the escrow payout is less than the original escrow amount, as was the case for the Adjustment Escrow</t>
  </si>
  <si>
    <t>Reserve, you could decide your portion of the interest went toward the LGS claims against the escrow account and thus treat your payout as 100% long-term capital gains.  However, when the escrow</t>
  </si>
  <si>
    <t xml:space="preserve">payout has not been reduced by LGS claims and winds up being slightly more than the original escrow amount, this is due to interest that was accrued, and you cannot properly treat 100% of the </t>
  </si>
  <si>
    <t xml:space="preserve">escrow payout as long-term capital gains.  Remember you receive Form 1099-INT from Wilmington Trust each year for interest accrued.  In this situation, the proper amount that is long-term capital </t>
  </si>
  <si>
    <t>gains is the amount due to the original escrow account share price, and the extra should be counted as interest accrued.  This is not shown in the table above, but using the General Indemnity Escrow</t>
  </si>
  <si>
    <t>Reserve as an example, the payout was $27.672288 per share, the original amount was $27.654378 per share (see row 21 above), and the interest was the difference.</t>
  </si>
  <si>
    <t>Updated on 4/11/17 to include actual General Indemnity Escrow reserve payout total and Note 3 at the bottom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</si>
</sst>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_(&quot;$&quot;* #,##0.000000_);_(&quot;$&quot;* \(#,##0.000000\);_(&quot;$&quot;* &quot;-&quot;??????_);_(@_)"/>
    <numFmt numFmtId="165" formatCode="&quot;$&quot;#,##0.00000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rgb="FFFFC000"/>
        <bgColor indexed="64"/>
      </patternFill>
    </fill>
  </fills>
  <borders count="12">
    <border>
      <left/>
      <right/>
      <top/>
      <bottom/>
      <diagonal/>
    </border>
    <border>
      <left/>
      <right/>
      <top style="medium">
        <color indexed="64"/>
      </top>
      <bottom/>
      <diagonal/>
    </border>
    <border>
      <left/>
      <right/>
      <top style="thin">
        <color indexed="64"/>
      </top>
      <bottom/>
      <diagonal/>
    </border>
    <border>
      <left style="medium">
        <color auto="1"/>
      </left>
      <right/>
      <top/>
      <bottom/>
      <diagonal/>
    </border>
    <border>
      <left style="medium">
        <color auto="1"/>
      </left>
      <right/>
      <top style="thin">
        <color indexed="64"/>
      </top>
      <bottom/>
      <diagonal/>
    </border>
    <border>
      <left style="medium">
        <color auto="1"/>
      </left>
      <right/>
      <top style="medium">
        <color indexed="64"/>
      </top>
      <bottom/>
      <diagonal/>
    </border>
    <border>
      <left style="thin">
        <color indexed="64"/>
      </left>
      <right style="medium">
        <color auto="1"/>
      </right>
      <top style="thin">
        <color indexed="64"/>
      </top>
      <bottom/>
      <diagonal/>
    </border>
    <border>
      <left style="thin">
        <color indexed="64"/>
      </left>
      <right style="medium">
        <color auto="1"/>
      </right>
      <top/>
      <bottom/>
      <diagonal/>
    </border>
    <border>
      <left style="thin">
        <color indexed="64"/>
      </left>
      <right style="medium">
        <color auto="1"/>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style="medium">
        <color indexed="64"/>
      </top>
      <bottom/>
      <diagonal/>
    </border>
  </borders>
  <cellStyleXfs count="2">
    <xf numFmtId="0" fontId="0" fillId="0" borderId="0"/>
    <xf numFmtId="0" fontId="1" fillId="0" borderId="0"/>
  </cellStyleXfs>
  <cellXfs count="43">
    <xf numFmtId="0" fontId="0" fillId="0" borderId="0" xfId="0"/>
    <xf numFmtId="0" fontId="1" fillId="0" borderId="0" xfId="1"/>
    <xf numFmtId="14" fontId="1" fillId="0" borderId="0" xfId="1" applyNumberFormat="1"/>
    <xf numFmtId="0" fontId="3" fillId="0" borderId="0" xfId="1" applyFont="1"/>
    <xf numFmtId="164" fontId="1" fillId="0" borderId="0" xfId="1" applyNumberFormat="1"/>
    <xf numFmtId="165" fontId="1" fillId="0" borderId="0" xfId="1" applyNumberFormat="1"/>
    <xf numFmtId="0" fontId="1" fillId="0" borderId="0" xfId="1" applyAlignment="1">
      <alignment horizontal="right"/>
    </xf>
    <xf numFmtId="0" fontId="1" fillId="0" borderId="1" xfId="1" applyBorder="1"/>
    <xf numFmtId="164" fontId="1" fillId="0" borderId="1" xfId="1" applyNumberFormat="1" applyBorder="1"/>
    <xf numFmtId="44" fontId="1" fillId="0" borderId="0" xfId="1" applyNumberFormat="1"/>
    <xf numFmtId="44" fontId="1" fillId="0" borderId="1" xfId="1" applyNumberFormat="1" applyBorder="1"/>
    <xf numFmtId="0" fontId="2" fillId="0" borderId="0" xfId="1" applyFont="1"/>
    <xf numFmtId="44" fontId="1" fillId="0" borderId="2" xfId="1" applyNumberFormat="1" applyBorder="1"/>
    <xf numFmtId="0" fontId="0" fillId="0" borderId="0" xfId="1" applyFont="1"/>
    <xf numFmtId="0" fontId="0" fillId="0" borderId="1" xfId="1" applyFont="1" applyBorder="1"/>
    <xf numFmtId="44" fontId="0" fillId="0" borderId="0" xfId="1" applyNumberFormat="1" applyFont="1" applyAlignment="1">
      <alignment horizontal="center"/>
    </xf>
    <xf numFmtId="0" fontId="0" fillId="0" borderId="0" xfId="1" applyFont="1" applyAlignment="1">
      <alignment horizontal="center"/>
    </xf>
    <xf numFmtId="0" fontId="1" fillId="0" borderId="0" xfId="1" applyBorder="1"/>
    <xf numFmtId="164" fontId="1" fillId="0" borderId="0" xfId="1" applyNumberFormat="1" applyBorder="1"/>
    <xf numFmtId="0" fontId="0" fillId="0" borderId="0" xfId="1" applyFont="1" applyBorder="1"/>
    <xf numFmtId="44" fontId="1" fillId="0" borderId="0" xfId="1" applyNumberFormat="1" applyBorder="1"/>
    <xf numFmtId="0" fontId="0" fillId="0" borderId="2" xfId="1" applyFont="1" applyBorder="1"/>
    <xf numFmtId="0" fontId="0" fillId="0" borderId="3" xfId="1" applyFont="1" applyBorder="1" applyAlignment="1">
      <alignment horizontal="left" indent="3"/>
    </xf>
    <xf numFmtId="0" fontId="1" fillId="0" borderId="4" xfId="1" applyBorder="1" applyAlignment="1">
      <alignment horizontal="right"/>
    </xf>
    <xf numFmtId="0" fontId="0" fillId="0" borderId="3" xfId="1" applyFont="1" applyBorder="1" applyAlignment="1">
      <alignment horizontal="center"/>
    </xf>
    <xf numFmtId="44" fontId="1" fillId="0" borderId="5" xfId="1" applyNumberFormat="1" applyBorder="1" applyAlignment="1">
      <alignment horizontal="right"/>
    </xf>
    <xf numFmtId="44" fontId="1" fillId="0" borderId="3" xfId="1" applyNumberFormat="1" applyBorder="1" applyAlignment="1">
      <alignment horizontal="right"/>
    </xf>
    <xf numFmtId="0" fontId="1" fillId="0" borderId="4" xfId="1" applyBorder="1"/>
    <xf numFmtId="44" fontId="1" fillId="0" borderId="5" xfId="1" applyNumberFormat="1" applyBorder="1"/>
    <xf numFmtId="44" fontId="1" fillId="0" borderId="3" xfId="1" applyNumberFormat="1" applyBorder="1"/>
    <xf numFmtId="164" fontId="0" fillId="0" borderId="6" xfId="1" applyNumberFormat="1" applyFont="1" applyBorder="1"/>
    <xf numFmtId="164" fontId="0" fillId="0" borderId="7" xfId="1" applyNumberFormat="1" applyFont="1" applyBorder="1"/>
    <xf numFmtId="44" fontId="1" fillId="0" borderId="8" xfId="1" applyNumberFormat="1" applyBorder="1"/>
    <xf numFmtId="44" fontId="1" fillId="0" borderId="7" xfId="1" applyNumberFormat="1" applyBorder="1"/>
    <xf numFmtId="164" fontId="0" fillId="0" borderId="9" xfId="1" applyNumberFormat="1" applyFont="1" applyBorder="1"/>
    <xf numFmtId="164" fontId="0" fillId="0" borderId="10" xfId="1" applyNumberFormat="1" applyFont="1" applyBorder="1"/>
    <xf numFmtId="44" fontId="1" fillId="0" borderId="11" xfId="1" applyNumberFormat="1" applyBorder="1"/>
    <xf numFmtId="44" fontId="1" fillId="0" borderId="10" xfId="1" applyNumberFormat="1" applyBorder="1"/>
    <xf numFmtId="0" fontId="1" fillId="0" borderId="3" xfId="1" applyBorder="1"/>
    <xf numFmtId="0" fontId="0" fillId="2" borderId="0" xfId="1" applyFont="1" applyFill="1"/>
    <xf numFmtId="0" fontId="1" fillId="2" borderId="0" xfId="1" applyFill="1"/>
    <xf numFmtId="44" fontId="1" fillId="2" borderId="0" xfId="1" applyNumberFormat="1" applyFill="1"/>
    <xf numFmtId="164" fontId="1" fillId="2" borderId="0" xfId="1" applyNumberFormat="1" applyFill="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0"/>
  <sheetViews>
    <sheetView tabSelected="1" zoomScaleNormal="100" workbookViewId="0">
      <selection activeCell="D12" sqref="D12"/>
    </sheetView>
  </sheetViews>
  <sheetFormatPr defaultRowHeight="15" x14ac:dyDescent="0.25"/>
  <cols>
    <col min="1" max="1" width="55.140625" style="1" bestFit="1" customWidth="1"/>
    <col min="2" max="2" width="16.7109375" style="1" bestFit="1" customWidth="1"/>
    <col min="3" max="3" width="15" style="1" bestFit="1" customWidth="1"/>
    <col min="4" max="5" width="15.28515625" style="1" bestFit="1" customWidth="1"/>
    <col min="6" max="6" width="12.7109375" style="1" customWidth="1"/>
    <col min="7" max="7" width="18.42578125" style="1" bestFit="1" customWidth="1"/>
    <col min="8" max="8" width="12.7109375" style="1" customWidth="1"/>
    <col min="9" max="9" width="18.140625" style="1" bestFit="1" customWidth="1"/>
    <col min="10" max="10" width="9.140625" style="1"/>
    <col min="11" max="11" width="12" style="1" bestFit="1" customWidth="1"/>
    <col min="12" max="16384" width="9.140625" style="1"/>
  </cols>
  <sheetData>
    <row r="1" spans="1:9" x14ac:dyDescent="0.25">
      <c r="D1" s="2"/>
      <c r="E1" s="2">
        <v>42836</v>
      </c>
      <c r="G1" s="2"/>
    </row>
    <row r="3" spans="1:9" ht="21" x14ac:dyDescent="0.35">
      <c r="A3" s="3" t="s">
        <v>11</v>
      </c>
    </row>
    <row r="4" spans="1:9" x14ac:dyDescent="0.25">
      <c r="C4" s="39" t="s">
        <v>76</v>
      </c>
      <c r="D4" s="40"/>
      <c r="E4" s="40"/>
      <c r="F4" s="40"/>
      <c r="G4" s="40"/>
      <c r="H4" s="40"/>
      <c r="I4" s="40"/>
    </row>
    <row r="5" spans="1:9" x14ac:dyDescent="0.25">
      <c r="A5" s="11" t="s">
        <v>17</v>
      </c>
    </row>
    <row r="6" spans="1:9" x14ac:dyDescent="0.25">
      <c r="A6" s="1" t="s">
        <v>0</v>
      </c>
      <c r="B6" s="4">
        <v>423.142447</v>
      </c>
      <c r="D6" s="4"/>
      <c r="E6" s="5"/>
      <c r="F6" s="6"/>
      <c r="G6" s="4"/>
    </row>
    <row r="7" spans="1:9" x14ac:dyDescent="0.25">
      <c r="A7" s="1" t="s">
        <v>1</v>
      </c>
      <c r="B7" s="4">
        <v>54.452326999999997</v>
      </c>
      <c r="D7" s="4"/>
      <c r="E7" s="5"/>
      <c r="F7" s="6"/>
      <c r="G7" s="4"/>
    </row>
    <row r="8" spans="1:9" ht="15.75" thickBot="1" x14ac:dyDescent="0.3">
      <c r="A8" s="1" t="s">
        <v>2</v>
      </c>
      <c r="B8" s="4">
        <v>2.21014</v>
      </c>
      <c r="D8" s="4"/>
      <c r="E8" s="5"/>
      <c r="F8" s="6"/>
      <c r="G8" s="4"/>
    </row>
    <row r="9" spans="1:9" x14ac:dyDescent="0.25">
      <c r="A9" s="7" t="s">
        <v>3</v>
      </c>
      <c r="B9" s="8">
        <f>SUM(B6:B8)</f>
        <v>479.80491400000005</v>
      </c>
      <c r="C9" s="17"/>
      <c r="D9" s="18"/>
      <c r="E9" s="5"/>
      <c r="F9" s="6"/>
      <c r="G9" s="4"/>
    </row>
    <row r="10" spans="1:9" x14ac:dyDescent="0.25">
      <c r="F10" s="6"/>
      <c r="G10" s="4"/>
    </row>
    <row r="11" spans="1:9" x14ac:dyDescent="0.25">
      <c r="A11" s="11" t="s">
        <v>18</v>
      </c>
      <c r="F11" s="6"/>
      <c r="G11" s="4"/>
    </row>
    <row r="12" spans="1:9" x14ac:dyDescent="0.25">
      <c r="A12" s="1" t="s">
        <v>7</v>
      </c>
      <c r="B12" s="9">
        <f t="shared" ref="B12" si="0">ROUND((500000/4927500)*4927500.12,2)</f>
        <v>500000.01</v>
      </c>
      <c r="F12" s="6"/>
      <c r="G12" s="4"/>
    </row>
    <row r="13" spans="1:9" x14ac:dyDescent="0.25">
      <c r="A13" s="1" t="s">
        <v>8</v>
      </c>
      <c r="B13" s="9">
        <f>ROUND((2502500/4927500)*4927500.12,2)</f>
        <v>2502500.06</v>
      </c>
      <c r="F13" s="6"/>
      <c r="G13" s="4"/>
    </row>
    <row r="14" spans="1:9" x14ac:dyDescent="0.25">
      <c r="A14" s="1" t="s">
        <v>9</v>
      </c>
      <c r="B14" s="9">
        <f>ROUND((1925000/4927500)*4927500.12,2)</f>
        <v>1925000.05</v>
      </c>
      <c r="F14" s="6"/>
      <c r="G14" s="4"/>
    </row>
    <row r="15" spans="1:9" ht="15.75" thickBot="1" x14ac:dyDescent="0.3">
      <c r="A15" s="1" t="s">
        <v>10</v>
      </c>
      <c r="B15" s="9">
        <v>200000.03</v>
      </c>
      <c r="F15" s="6"/>
      <c r="G15" s="4"/>
    </row>
    <row r="16" spans="1:9" x14ac:dyDescent="0.25">
      <c r="A16" s="14" t="s">
        <v>13</v>
      </c>
      <c r="B16" s="10">
        <f>SUM(B12:B15)</f>
        <v>5127500.1500000004</v>
      </c>
      <c r="F16" s="6"/>
      <c r="G16" s="4"/>
    </row>
    <row r="17" spans="1:7" x14ac:dyDescent="0.25">
      <c r="B17" s="9"/>
      <c r="F17" s="6"/>
      <c r="G17" s="4"/>
    </row>
    <row r="18" spans="1:7" x14ac:dyDescent="0.25">
      <c r="A18" s="11" t="s">
        <v>12</v>
      </c>
      <c r="B18" s="9"/>
      <c r="F18" s="6"/>
      <c r="G18" s="4"/>
    </row>
    <row r="19" spans="1:7" x14ac:dyDescent="0.25">
      <c r="A19" s="13"/>
      <c r="B19" s="15" t="s">
        <v>15</v>
      </c>
      <c r="C19" s="16" t="s">
        <v>16</v>
      </c>
      <c r="F19" s="6"/>
      <c r="G19" s="4"/>
    </row>
    <row r="20" spans="1:7" x14ac:dyDescent="0.25">
      <c r="A20" s="1" t="s">
        <v>7</v>
      </c>
      <c r="B20" s="9">
        <f t="shared" ref="B20" si="1">ROUND((500000/4927500)*4927500.12,2)</f>
        <v>500000.01</v>
      </c>
      <c r="C20" s="4">
        <f t="shared" ref="C20:C22" si="2">ROUND($B$7*B20/$B$23,6)</f>
        <v>5.5253500000000004</v>
      </c>
      <c r="G20" s="4"/>
    </row>
    <row r="21" spans="1:7" x14ac:dyDescent="0.25">
      <c r="A21" s="1" t="s">
        <v>8</v>
      </c>
      <c r="B21" s="9">
        <f>ROUND((2502500/4927500)*4927500.12,2)</f>
        <v>2502500.06</v>
      </c>
      <c r="C21" s="4">
        <f t="shared" si="2"/>
        <v>27.654378000000001</v>
      </c>
      <c r="F21" s="6"/>
      <c r="G21" s="4"/>
    </row>
    <row r="22" spans="1:7" ht="15.75" thickBot="1" x14ac:dyDescent="0.3">
      <c r="A22" s="1" t="s">
        <v>9</v>
      </c>
      <c r="B22" s="9">
        <f>ROUND((1925000/4927500)*4927500.12,2)</f>
        <v>1925000.05</v>
      </c>
      <c r="C22" s="4">
        <f t="shared" si="2"/>
        <v>21.272599</v>
      </c>
      <c r="F22" s="6"/>
      <c r="G22" s="4"/>
    </row>
    <row r="23" spans="1:7" x14ac:dyDescent="0.25">
      <c r="A23" s="14" t="s">
        <v>14</v>
      </c>
      <c r="B23" s="10">
        <f t="shared" ref="B23:C23" si="3">SUM(B20:B22)</f>
        <v>4927500.12</v>
      </c>
      <c r="C23" s="8">
        <f t="shared" si="3"/>
        <v>54.452327000000004</v>
      </c>
      <c r="F23" s="6"/>
      <c r="G23" s="4"/>
    </row>
    <row r="24" spans="1:7" x14ac:dyDescent="0.25">
      <c r="A24" s="13"/>
      <c r="B24" s="9"/>
      <c r="F24" s="6"/>
      <c r="G24" s="4"/>
    </row>
    <row r="25" spans="1:7" x14ac:dyDescent="0.25">
      <c r="A25" s="13"/>
      <c r="B25" s="9"/>
      <c r="F25" s="6"/>
      <c r="G25" s="4"/>
    </row>
    <row r="26" spans="1:7" x14ac:dyDescent="0.25">
      <c r="A26" s="11" t="s">
        <v>19</v>
      </c>
      <c r="B26" s="9"/>
      <c r="F26" s="6"/>
      <c r="G26" s="4"/>
    </row>
    <row r="27" spans="1:7" x14ac:dyDescent="0.25">
      <c r="A27" s="1" t="s">
        <v>0</v>
      </c>
      <c r="B27" s="4">
        <v>423.142447</v>
      </c>
      <c r="F27" s="6"/>
      <c r="G27" s="4"/>
    </row>
    <row r="28" spans="1:7" x14ac:dyDescent="0.25">
      <c r="A28" s="1" t="s">
        <v>7</v>
      </c>
      <c r="B28" s="4">
        <f>C20</f>
        <v>5.5253500000000004</v>
      </c>
      <c r="C28" s="13" t="s">
        <v>20</v>
      </c>
      <c r="F28" s="6"/>
      <c r="G28" s="4"/>
    </row>
    <row r="29" spans="1:7" x14ac:dyDescent="0.25">
      <c r="A29" s="1" t="s">
        <v>8</v>
      </c>
      <c r="B29" s="4">
        <f>C21</f>
        <v>27.654378000000001</v>
      </c>
      <c r="C29" s="13" t="s">
        <v>23</v>
      </c>
      <c r="F29" s="6"/>
      <c r="G29" s="4"/>
    </row>
    <row r="30" spans="1:7" x14ac:dyDescent="0.25">
      <c r="A30" s="1" t="s">
        <v>9</v>
      </c>
      <c r="B30" s="4">
        <f>C22</f>
        <v>21.272599</v>
      </c>
      <c r="C30" s="13" t="s">
        <v>21</v>
      </c>
      <c r="F30" s="6"/>
      <c r="G30" s="4"/>
    </row>
    <row r="31" spans="1:7" ht="15.75" thickBot="1" x14ac:dyDescent="0.3">
      <c r="A31" s="1" t="s">
        <v>2</v>
      </c>
      <c r="B31" s="4">
        <v>2.21014</v>
      </c>
      <c r="C31" s="13" t="s">
        <v>22</v>
      </c>
      <c r="F31" s="6"/>
      <c r="G31" s="4"/>
    </row>
    <row r="32" spans="1:7" x14ac:dyDescent="0.25">
      <c r="A32" s="7" t="s">
        <v>3</v>
      </c>
      <c r="B32" s="8">
        <f>SUM(B27:B31)</f>
        <v>479.80491400000005</v>
      </c>
      <c r="F32" s="6"/>
      <c r="G32" s="4"/>
    </row>
    <row r="33" spans="1:7" x14ac:dyDescent="0.25">
      <c r="F33" s="6"/>
      <c r="G33" s="4"/>
    </row>
    <row r="34" spans="1:7" x14ac:dyDescent="0.25">
      <c r="F34" s="6"/>
      <c r="G34" s="4"/>
    </row>
    <row r="35" spans="1:7" x14ac:dyDescent="0.25">
      <c r="A35" s="11" t="s">
        <v>30</v>
      </c>
      <c r="F35" s="6"/>
      <c r="G35" s="4"/>
    </row>
    <row r="36" spans="1:7" x14ac:dyDescent="0.25">
      <c r="A36" s="13" t="s">
        <v>24</v>
      </c>
      <c r="F36" s="6"/>
      <c r="G36" s="4"/>
    </row>
    <row r="37" spans="1:7" x14ac:dyDescent="0.25">
      <c r="A37" s="13" t="s">
        <v>25</v>
      </c>
      <c r="F37" s="6"/>
      <c r="G37" s="4"/>
    </row>
    <row r="38" spans="1:7" x14ac:dyDescent="0.25">
      <c r="A38" s="13" t="s">
        <v>26</v>
      </c>
      <c r="F38" s="6"/>
      <c r="G38" s="4"/>
    </row>
    <row r="39" spans="1:7" x14ac:dyDescent="0.25">
      <c r="A39" s="13" t="s">
        <v>27</v>
      </c>
      <c r="F39" s="6"/>
      <c r="G39" s="4"/>
    </row>
    <row r="40" spans="1:7" x14ac:dyDescent="0.25">
      <c r="A40" s="13" t="s">
        <v>28</v>
      </c>
      <c r="F40" s="6"/>
      <c r="G40" s="4"/>
    </row>
    <row r="41" spans="1:7" x14ac:dyDescent="0.25">
      <c r="A41" s="13" t="s">
        <v>36</v>
      </c>
      <c r="F41" s="6"/>
      <c r="G41" s="4"/>
    </row>
    <row r="42" spans="1:7" x14ac:dyDescent="0.25">
      <c r="A42" s="13" t="s">
        <v>37</v>
      </c>
      <c r="F42" s="6"/>
      <c r="G42" s="4"/>
    </row>
    <row r="43" spans="1:7" x14ac:dyDescent="0.25">
      <c r="A43" s="13"/>
      <c r="F43" s="6"/>
      <c r="G43" s="4"/>
    </row>
    <row r="44" spans="1:7" x14ac:dyDescent="0.25">
      <c r="A44" s="13" t="s">
        <v>31</v>
      </c>
      <c r="B44" s="1">
        <v>50</v>
      </c>
      <c r="C44" s="13" t="s">
        <v>68</v>
      </c>
      <c r="F44" s="6"/>
      <c r="G44" s="4"/>
    </row>
    <row r="45" spans="1:7" ht="15.75" thickBot="1" x14ac:dyDescent="0.3">
      <c r="A45" s="13" t="s">
        <v>34</v>
      </c>
      <c r="B45" s="1">
        <v>100</v>
      </c>
      <c r="C45" s="13" t="s">
        <v>68</v>
      </c>
      <c r="F45" s="6"/>
      <c r="G45" s="4"/>
    </row>
    <row r="46" spans="1:7" x14ac:dyDescent="0.25">
      <c r="A46" s="14" t="s">
        <v>32</v>
      </c>
      <c r="B46" s="7">
        <f>B44+B45</f>
        <v>150</v>
      </c>
      <c r="F46" s="6"/>
      <c r="G46" s="4"/>
    </row>
    <row r="47" spans="1:7" x14ac:dyDescent="0.25">
      <c r="A47" s="19"/>
      <c r="B47" s="17"/>
      <c r="F47" s="6"/>
      <c r="G47" s="4"/>
    </row>
    <row r="48" spans="1:7" x14ac:dyDescent="0.25">
      <c r="A48" s="13" t="s">
        <v>29</v>
      </c>
      <c r="B48" s="9">
        <v>100</v>
      </c>
      <c r="C48" s="13" t="s">
        <v>68</v>
      </c>
      <c r="F48" s="6"/>
      <c r="G48" s="4"/>
    </row>
    <row r="49" spans="1:7" x14ac:dyDescent="0.25">
      <c r="A49" s="13" t="s">
        <v>6</v>
      </c>
      <c r="B49" s="9">
        <f>ROUND(B46*B48,2)</f>
        <v>15000</v>
      </c>
      <c r="F49" s="6"/>
      <c r="G49" s="4"/>
    </row>
    <row r="50" spans="1:7" x14ac:dyDescent="0.25">
      <c r="A50" s="13"/>
      <c r="B50" s="9"/>
      <c r="F50" s="6"/>
      <c r="G50" s="4"/>
    </row>
    <row r="51" spans="1:7" x14ac:dyDescent="0.25">
      <c r="A51" s="11" t="s">
        <v>33</v>
      </c>
      <c r="B51" s="9"/>
      <c r="F51" s="6"/>
      <c r="G51" s="4"/>
    </row>
    <row r="52" spans="1:7" x14ac:dyDescent="0.25">
      <c r="A52" s="11"/>
      <c r="B52" s="16" t="s">
        <v>30</v>
      </c>
      <c r="F52" s="6"/>
      <c r="G52" s="4"/>
    </row>
    <row r="53" spans="1:7" x14ac:dyDescent="0.25">
      <c r="A53" s="1" t="s">
        <v>5</v>
      </c>
      <c r="B53" s="9">
        <f>ROUND(B44*B48,2)</f>
        <v>5000</v>
      </c>
      <c r="E53" s="9"/>
      <c r="F53" s="6"/>
      <c r="G53" s="4"/>
    </row>
    <row r="54" spans="1:7" x14ac:dyDescent="0.25">
      <c r="A54" s="13" t="s">
        <v>35</v>
      </c>
      <c r="B54" s="9">
        <f>ROUND(B45*B48,2)</f>
        <v>10000</v>
      </c>
      <c r="C54" s="17"/>
      <c r="D54" s="17"/>
      <c r="E54" s="20"/>
      <c r="F54" s="6"/>
      <c r="G54" s="4"/>
    </row>
    <row r="55" spans="1:7" x14ac:dyDescent="0.25">
      <c r="A55" s="21" t="s">
        <v>42</v>
      </c>
      <c r="B55" s="12">
        <f>B53+B54</f>
        <v>15000</v>
      </c>
      <c r="C55" s="17"/>
      <c r="D55" s="17"/>
      <c r="E55" s="20"/>
      <c r="F55" s="6"/>
      <c r="G55" s="4"/>
    </row>
    <row r="56" spans="1:7" x14ac:dyDescent="0.25">
      <c r="A56" s="13"/>
      <c r="B56" s="9"/>
      <c r="F56" s="6"/>
      <c r="G56" s="4"/>
    </row>
    <row r="57" spans="1:7" x14ac:dyDescent="0.25">
      <c r="A57" s="13" t="s">
        <v>38</v>
      </c>
      <c r="B57" s="9"/>
      <c r="F57" s="6"/>
      <c r="G57" s="4"/>
    </row>
    <row r="58" spans="1:7" x14ac:dyDescent="0.25">
      <c r="A58" s="13" t="s">
        <v>39</v>
      </c>
      <c r="B58" s="9"/>
      <c r="F58" s="6"/>
      <c r="G58" s="4"/>
    </row>
    <row r="59" spans="1:7" x14ac:dyDescent="0.25">
      <c r="A59" s="13"/>
      <c r="B59" s="9"/>
      <c r="F59" s="6"/>
      <c r="G59" s="4"/>
    </row>
    <row r="60" spans="1:7" x14ac:dyDescent="0.25">
      <c r="A60" s="13"/>
      <c r="B60" s="9"/>
      <c r="F60" s="6"/>
      <c r="G60" s="4"/>
    </row>
    <row r="61" spans="1:7" x14ac:dyDescent="0.25">
      <c r="A61" s="11" t="s">
        <v>40</v>
      </c>
      <c r="F61" s="6"/>
      <c r="G61" s="4"/>
    </row>
    <row r="62" spans="1:7" x14ac:dyDescent="0.25">
      <c r="A62" s="11"/>
      <c r="B62" s="16" t="s">
        <v>30</v>
      </c>
      <c r="C62" s="16"/>
      <c r="F62" s="6"/>
      <c r="G62" s="4"/>
    </row>
    <row r="63" spans="1:7" x14ac:dyDescent="0.25">
      <c r="A63" s="1" t="s">
        <v>5</v>
      </c>
      <c r="B63" s="15">
        <f>ROUND(B53*B27/B32,2)</f>
        <v>4409.53</v>
      </c>
      <c r="C63" s="16"/>
      <c r="F63" s="6"/>
      <c r="G63" s="4"/>
    </row>
    <row r="64" spans="1:7" x14ac:dyDescent="0.25">
      <c r="A64" s="13" t="s">
        <v>41</v>
      </c>
      <c r="B64" s="15">
        <f>ROUND(B54*B27/B32,2)</f>
        <v>8819.0499999999993</v>
      </c>
      <c r="C64" s="16"/>
      <c r="F64" s="6"/>
      <c r="G64" s="4"/>
    </row>
    <row r="65" spans="1:9" x14ac:dyDescent="0.25">
      <c r="A65" s="1" t="s">
        <v>7</v>
      </c>
      <c r="B65" s="9">
        <f>ROUND(B55*B28/B32,2)</f>
        <v>172.74</v>
      </c>
      <c r="F65" s="6"/>
      <c r="G65" s="4"/>
    </row>
    <row r="66" spans="1:9" x14ac:dyDescent="0.25">
      <c r="A66" s="1" t="s">
        <v>8</v>
      </c>
      <c r="B66" s="9">
        <f>ROUND(B55*B29/B32,2)</f>
        <v>864.55</v>
      </c>
      <c r="F66" s="6"/>
      <c r="G66" s="4"/>
    </row>
    <row r="67" spans="1:9" x14ac:dyDescent="0.25">
      <c r="A67" s="1" t="s">
        <v>9</v>
      </c>
      <c r="B67" s="9">
        <f>ROUND(B55*B30/B32,2)</f>
        <v>665.04</v>
      </c>
      <c r="F67" s="6"/>
      <c r="G67" s="4"/>
    </row>
    <row r="68" spans="1:9" x14ac:dyDescent="0.25">
      <c r="A68" s="1" t="s">
        <v>2</v>
      </c>
      <c r="B68" s="9">
        <f>ROUND(B55*B31/B32,2)</f>
        <v>69.09</v>
      </c>
      <c r="F68" s="6"/>
      <c r="G68" s="4"/>
    </row>
    <row r="69" spans="1:9" x14ac:dyDescent="0.25">
      <c r="A69" s="21" t="s">
        <v>42</v>
      </c>
      <c r="B69" s="12">
        <f>SUM(B63:B68)</f>
        <v>14999.999999999996</v>
      </c>
      <c r="C69" s="18"/>
      <c r="F69" s="6"/>
      <c r="G69" s="4"/>
    </row>
    <row r="70" spans="1:9" x14ac:dyDescent="0.25">
      <c r="F70" s="6"/>
      <c r="G70" s="4"/>
    </row>
    <row r="71" spans="1:9" x14ac:dyDescent="0.25">
      <c r="A71" s="13" t="s">
        <v>43</v>
      </c>
      <c r="F71" s="6"/>
      <c r="G71" s="4"/>
    </row>
    <row r="72" spans="1:9" x14ac:dyDescent="0.25">
      <c r="A72" s="13" t="s">
        <v>44</v>
      </c>
      <c r="F72" s="6"/>
      <c r="G72" s="4"/>
    </row>
    <row r="73" spans="1:9" x14ac:dyDescent="0.25">
      <c r="A73" s="13" t="s">
        <v>45</v>
      </c>
      <c r="F73" s="6"/>
      <c r="G73" s="4"/>
    </row>
    <row r="74" spans="1:9" x14ac:dyDescent="0.25">
      <c r="A74" s="13" t="s">
        <v>46</v>
      </c>
      <c r="F74" s="6"/>
      <c r="G74" s="4"/>
    </row>
    <row r="75" spans="1:9" x14ac:dyDescent="0.25">
      <c r="F75" s="6"/>
      <c r="G75" s="4"/>
    </row>
    <row r="76" spans="1:9" x14ac:dyDescent="0.25">
      <c r="A76" s="13" t="s">
        <v>47</v>
      </c>
      <c r="F76" s="6"/>
      <c r="G76" s="4"/>
    </row>
    <row r="77" spans="1:9" x14ac:dyDescent="0.25">
      <c r="A77" s="13" t="s">
        <v>48</v>
      </c>
      <c r="F77" s="6"/>
      <c r="G77" s="4"/>
    </row>
    <row r="78" spans="1:9" x14ac:dyDescent="0.25">
      <c r="A78" s="13"/>
      <c r="F78" s="6"/>
      <c r="G78" s="4"/>
    </row>
    <row r="79" spans="1:9" x14ac:dyDescent="0.25">
      <c r="B79" s="38"/>
      <c r="C79" s="16" t="s">
        <v>52</v>
      </c>
      <c r="D79" s="16" t="s">
        <v>51</v>
      </c>
      <c r="E79" s="16" t="s">
        <v>54</v>
      </c>
      <c r="F79" s="22" t="s">
        <v>56</v>
      </c>
      <c r="G79" s="4"/>
      <c r="H79" s="22" t="s">
        <v>57</v>
      </c>
    </row>
    <row r="80" spans="1:9" x14ac:dyDescent="0.25">
      <c r="B80" s="24" t="s">
        <v>49</v>
      </c>
      <c r="C80" s="16" t="s">
        <v>53</v>
      </c>
      <c r="D80" s="16" t="s">
        <v>50</v>
      </c>
      <c r="E80" s="16" t="s">
        <v>50</v>
      </c>
      <c r="F80" s="23"/>
      <c r="G80" s="30" t="s">
        <v>58</v>
      </c>
      <c r="H80" s="27"/>
      <c r="I80" s="34" t="s">
        <v>58</v>
      </c>
    </row>
    <row r="81" spans="1:9" ht="15.75" thickBot="1" x14ac:dyDescent="0.3">
      <c r="A81" s="16" t="s">
        <v>62</v>
      </c>
      <c r="B81" s="24" t="s">
        <v>15</v>
      </c>
      <c r="C81" s="16" t="s">
        <v>50</v>
      </c>
      <c r="D81" s="16" t="s">
        <v>69</v>
      </c>
      <c r="E81" s="16" t="s">
        <v>55</v>
      </c>
      <c r="F81" s="24" t="s">
        <v>6</v>
      </c>
      <c r="G81" s="31" t="s">
        <v>59</v>
      </c>
      <c r="H81" s="24" t="s">
        <v>6</v>
      </c>
      <c r="I81" s="35" t="s">
        <v>59</v>
      </c>
    </row>
    <row r="82" spans="1:9" x14ac:dyDescent="0.25">
      <c r="A82" s="14" t="s">
        <v>60</v>
      </c>
      <c r="B82" s="28"/>
      <c r="C82" s="10"/>
      <c r="D82" s="8">
        <f>B27</f>
        <v>423.142447</v>
      </c>
      <c r="E82" s="10">
        <f t="shared" ref="E82:E83" si="4">ROUND(D82*B44,2)</f>
        <v>21157.119999999999</v>
      </c>
      <c r="F82" s="25">
        <f>B53</f>
        <v>5000</v>
      </c>
      <c r="G82" s="32">
        <f t="shared" ref="G82:G87" si="5">E82-F82</f>
        <v>16157.119999999999</v>
      </c>
      <c r="H82" s="28">
        <f t="shared" ref="H82:H87" si="6">B63</f>
        <v>4409.53</v>
      </c>
      <c r="I82" s="36">
        <f t="shared" ref="I82:I87" si="7">E82-H82</f>
        <v>16747.59</v>
      </c>
    </row>
    <row r="83" spans="1:9" x14ac:dyDescent="0.25">
      <c r="A83" s="13" t="s">
        <v>61</v>
      </c>
      <c r="B83" s="29"/>
      <c r="C83" s="9"/>
      <c r="D83" s="4">
        <f>B27</f>
        <v>423.142447</v>
      </c>
      <c r="E83" s="9">
        <f t="shared" si="4"/>
        <v>42314.239999999998</v>
      </c>
      <c r="F83" s="26">
        <f>B54</f>
        <v>10000</v>
      </c>
      <c r="G83" s="33">
        <f t="shared" si="5"/>
        <v>32314.239999999998</v>
      </c>
      <c r="H83" s="29">
        <f t="shared" si="6"/>
        <v>8819.0499999999993</v>
      </c>
      <c r="I83" s="37">
        <f t="shared" si="7"/>
        <v>33495.19</v>
      </c>
    </row>
    <row r="84" spans="1:9" x14ac:dyDescent="0.25">
      <c r="A84" s="1" t="s">
        <v>7</v>
      </c>
      <c r="B84" s="29">
        <f>B12</f>
        <v>500000.01</v>
      </c>
      <c r="C84" s="9">
        <v>127304.81</v>
      </c>
      <c r="D84" s="4">
        <f t="shared" ref="D84" si="8">ROUND(B28*C84/B84,6)</f>
        <v>1.4068069999999999</v>
      </c>
      <c r="E84" s="9">
        <f>ROUND(D84*B46,2)</f>
        <v>211.02</v>
      </c>
      <c r="F84" s="26">
        <v>0</v>
      </c>
      <c r="G84" s="33">
        <f t="shared" si="5"/>
        <v>211.02</v>
      </c>
      <c r="H84" s="29">
        <f t="shared" si="6"/>
        <v>172.74</v>
      </c>
      <c r="I84" s="37">
        <f t="shared" si="7"/>
        <v>38.28</v>
      </c>
    </row>
    <row r="85" spans="1:9" x14ac:dyDescent="0.25">
      <c r="A85" s="1" t="s">
        <v>8</v>
      </c>
      <c r="B85" s="29">
        <f>B13</f>
        <v>2502500.06</v>
      </c>
      <c r="C85" s="41">
        <v>2504220.2400000002</v>
      </c>
      <c r="D85" s="42">
        <v>27.673387999999999</v>
      </c>
      <c r="E85" s="9">
        <f>ROUND(D85*B46,2)</f>
        <v>4151.01</v>
      </c>
      <c r="F85" s="26">
        <v>0</v>
      </c>
      <c r="G85" s="33">
        <f t="shared" si="5"/>
        <v>4151.01</v>
      </c>
      <c r="H85" s="29">
        <f t="shared" si="6"/>
        <v>864.55</v>
      </c>
      <c r="I85" s="37">
        <f t="shared" si="7"/>
        <v>3286.46</v>
      </c>
    </row>
    <row r="86" spans="1:9" x14ac:dyDescent="0.25">
      <c r="A86" s="1" t="s">
        <v>9</v>
      </c>
      <c r="B86" s="29">
        <f>B14</f>
        <v>1925000.05</v>
      </c>
      <c r="C86" s="9">
        <v>0</v>
      </c>
      <c r="D86" s="4"/>
      <c r="E86" s="9">
        <f>ROUND(D86*B46,2)</f>
        <v>0</v>
      </c>
      <c r="F86" s="26">
        <v>0</v>
      </c>
      <c r="G86" s="33">
        <f t="shared" si="5"/>
        <v>0</v>
      </c>
      <c r="H86" s="29">
        <f t="shared" si="6"/>
        <v>665.04</v>
      </c>
      <c r="I86" s="37">
        <f t="shared" si="7"/>
        <v>-665.04</v>
      </c>
    </row>
    <row r="87" spans="1:9" ht="15.75" thickBot="1" x14ac:dyDescent="0.3">
      <c r="A87" s="1" t="s">
        <v>2</v>
      </c>
      <c r="B87" s="29">
        <f>B15</f>
        <v>200000.03</v>
      </c>
      <c r="C87" s="9">
        <v>0</v>
      </c>
      <c r="D87" s="4"/>
      <c r="E87" s="9">
        <f>ROUND(D87*B46,2)</f>
        <v>0</v>
      </c>
      <c r="F87" s="26">
        <v>0</v>
      </c>
      <c r="G87" s="33">
        <f t="shared" si="5"/>
        <v>0</v>
      </c>
      <c r="H87" s="29">
        <f t="shared" si="6"/>
        <v>69.09</v>
      </c>
      <c r="I87" s="37">
        <f t="shared" si="7"/>
        <v>-69.09</v>
      </c>
    </row>
    <row r="88" spans="1:9" x14ac:dyDescent="0.25">
      <c r="A88" s="14" t="s">
        <v>4</v>
      </c>
      <c r="B88" s="28">
        <f t="shared" ref="B88" si="9">SUM(B82:B87)</f>
        <v>5127500.1500000004</v>
      </c>
      <c r="C88" s="10">
        <f t="shared" ref="C88:I88" si="10">SUM(C82:C87)</f>
        <v>2631525.0500000003</v>
      </c>
      <c r="D88" s="8"/>
      <c r="E88" s="10">
        <f t="shared" si="10"/>
        <v>67833.39</v>
      </c>
      <c r="F88" s="25">
        <f t="shared" si="10"/>
        <v>15000</v>
      </c>
      <c r="G88" s="32">
        <f t="shared" si="10"/>
        <v>52833.39</v>
      </c>
      <c r="H88" s="28">
        <f t="shared" si="10"/>
        <v>14999.999999999996</v>
      </c>
      <c r="I88" s="36">
        <f t="shared" si="10"/>
        <v>52833.39</v>
      </c>
    </row>
    <row r="89" spans="1:9" x14ac:dyDescent="0.25">
      <c r="F89" s="6"/>
      <c r="G89" s="4"/>
    </row>
    <row r="90" spans="1:9" x14ac:dyDescent="0.25">
      <c r="A90" s="13" t="s">
        <v>66</v>
      </c>
      <c r="F90" s="6"/>
      <c r="G90" s="4"/>
    </row>
    <row r="91" spans="1:9" x14ac:dyDescent="0.25">
      <c r="A91" s="1" t="s">
        <v>67</v>
      </c>
      <c r="F91" s="6"/>
      <c r="G91" s="4"/>
    </row>
    <row r="92" spans="1:9" x14ac:dyDescent="0.25">
      <c r="A92" s="13" t="s">
        <v>63</v>
      </c>
      <c r="F92" s="6"/>
      <c r="G92" s="4"/>
    </row>
    <row r="93" spans="1:9" x14ac:dyDescent="0.25">
      <c r="A93" s="13" t="s">
        <v>64</v>
      </c>
      <c r="F93" s="6"/>
      <c r="G93" s="4"/>
    </row>
    <row r="94" spans="1:9" x14ac:dyDescent="0.25">
      <c r="A94" s="13" t="s">
        <v>65</v>
      </c>
      <c r="F94" s="6"/>
      <c r="G94" s="4"/>
    </row>
    <row r="95" spans="1:9" x14ac:dyDescent="0.25">
      <c r="A95" s="13" t="s">
        <v>70</v>
      </c>
      <c r="F95" s="6"/>
      <c r="G95" s="4"/>
    </row>
    <row r="96" spans="1:9" x14ac:dyDescent="0.25">
      <c r="A96" s="13" t="s">
        <v>71</v>
      </c>
    </row>
    <row r="97" spans="1:1" x14ac:dyDescent="0.25">
      <c r="A97" s="13" t="s">
        <v>72</v>
      </c>
    </row>
    <row r="98" spans="1:1" x14ac:dyDescent="0.25">
      <c r="A98" s="13" t="s">
        <v>73</v>
      </c>
    </row>
    <row r="99" spans="1:1" x14ac:dyDescent="0.25">
      <c r="A99" s="13" t="s">
        <v>74</v>
      </c>
    </row>
    <row r="100" spans="1:1" x14ac:dyDescent="0.25">
      <c r="A100" s="13" t="s">
        <v>75</v>
      </c>
    </row>
  </sheetData>
  <pageMargins left="0.7" right="0.7" top="0.5" bottom="0.5" header="0.3" footer="0.3"/>
  <pageSetup scale="68"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Merger</vt:lpstr>
      <vt:lpstr>Merger!Print_Area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axiosdph</dc:creator>
  <cp:lastModifiedBy>dhayes</cp:lastModifiedBy>
  <dcterms:created xsi:type="dcterms:W3CDTF">2017-03-17T13:14:28Z</dcterms:created>
  <dcterms:modified xsi:type="dcterms:W3CDTF">2017-04-11T18:15:32Z</dcterms:modified>
</cp:coreProperties>
</file>