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M McCown\SCS\DataMan\Records\static\"/>
    </mc:Choice>
  </mc:AlternateContent>
  <xr:revisionPtr revIDLastSave="0" documentId="13_ncr:1_{20C220E2-455A-4CEE-ACCC-5CEE172DF69C}" xr6:coauthVersionLast="40" xr6:coauthVersionMax="40" xr10:uidLastSave="{00000000-0000-0000-0000-000000000000}"/>
  <bookViews>
    <workbookView xWindow="300" yWindow="396" windowWidth="12384" windowHeight="11304" activeTab="3" xr2:uid="{00000000-000D-0000-FFFF-FFFF00000000}"/>
  </bookViews>
  <sheets>
    <sheet name="Instructions" sheetId="3" r:id="rId1"/>
    <sheet name="Methods" sheetId="2" r:id="rId2"/>
    <sheet name="Input" sheetId="1" r:id="rId3"/>
    <sheet name="Workli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4" l="1"/>
  <c r="E2" i="4"/>
  <c r="E6" i="4"/>
  <c r="E7" i="4"/>
  <c r="E8" i="4"/>
  <c r="E9" i="4"/>
  <c r="E5" i="4"/>
  <c r="E4" i="4"/>
  <c r="E3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C14" i="2" l="1"/>
  <c r="C13" i="2"/>
  <c r="F31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" i="4"/>
  <c r="C12" i="2" l="1"/>
  <c r="C11" i="2" l="1"/>
  <c r="C10" i="2" l="1"/>
  <c r="L37" i="4" l="1"/>
  <c r="C9" i="2" l="1"/>
  <c r="C3" i="2"/>
  <c r="C4" i="2"/>
  <c r="C5" i="2"/>
  <c r="C6" i="2"/>
  <c r="C7" i="2"/>
  <c r="C8" i="2"/>
  <c r="C2" i="2"/>
  <c r="L38" i="4" l="1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C36" i="4"/>
  <c r="C35" i="4"/>
  <c r="C34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9" i="4" l="1"/>
  <c r="E59" i="4" s="1"/>
  <c r="C55" i="4"/>
  <c r="C53" i="4"/>
  <c r="C63" i="4"/>
  <c r="E63" i="4" s="1"/>
  <c r="C38" i="4"/>
  <c r="F38" i="4" s="1"/>
  <c r="C39" i="4"/>
  <c r="C43" i="4"/>
  <c r="C57" i="4"/>
  <c r="E57" i="4" s="1"/>
  <c r="C47" i="4"/>
  <c r="C49" i="4"/>
  <c r="C51" i="4"/>
  <c r="C41" i="4"/>
  <c r="J66" i="4"/>
  <c r="J58" i="4"/>
  <c r="J50" i="4"/>
  <c r="J42" i="4"/>
  <c r="J65" i="4"/>
  <c r="J57" i="4"/>
  <c r="J49" i="4"/>
  <c r="J41" i="4"/>
  <c r="J64" i="4"/>
  <c r="J56" i="4"/>
  <c r="J48" i="4"/>
  <c r="J40" i="4"/>
  <c r="J63" i="4"/>
  <c r="J55" i="4"/>
  <c r="J47" i="4"/>
  <c r="J39" i="4"/>
  <c r="J62" i="4"/>
  <c r="J54" i="4"/>
  <c r="J46" i="4"/>
  <c r="J38" i="4"/>
  <c r="J61" i="4"/>
  <c r="J53" i="4"/>
  <c r="J45" i="4"/>
  <c r="J37" i="4"/>
  <c r="K38" i="4" s="1"/>
  <c r="C37" i="4"/>
  <c r="E37" i="4" s="1"/>
  <c r="J44" i="4"/>
  <c r="J52" i="4"/>
  <c r="J60" i="4"/>
  <c r="J43" i="4"/>
  <c r="J51" i="4"/>
  <c r="J59" i="4"/>
  <c r="C45" i="4"/>
  <c r="C61" i="4"/>
  <c r="E61" i="4" s="1"/>
  <c r="C65" i="4"/>
  <c r="E65" i="4" s="1"/>
  <c r="C66" i="4"/>
  <c r="E66" i="4" s="1"/>
  <c r="C40" i="4"/>
  <c r="C42" i="4"/>
  <c r="C44" i="4"/>
  <c r="F44" i="4" s="1"/>
  <c r="C46" i="4"/>
  <c r="C48" i="4"/>
  <c r="C50" i="4"/>
  <c r="C52" i="4"/>
  <c r="C54" i="4"/>
  <c r="C56" i="4"/>
  <c r="E56" i="4" s="1"/>
  <c r="C58" i="4"/>
  <c r="E58" i="4" s="1"/>
  <c r="C60" i="4"/>
  <c r="E60" i="4" s="1"/>
  <c r="C62" i="4"/>
  <c r="E62" i="4" s="1"/>
  <c r="C64" i="4"/>
  <c r="E64" i="4" s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2" i="4"/>
  <c r="G35" i="4"/>
  <c r="E36" i="4"/>
  <c r="E34" i="4"/>
  <c r="E52" i="4" l="1"/>
  <c r="E49" i="4"/>
  <c r="G38" i="4"/>
  <c r="K39" i="4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H38" i="4"/>
  <c r="E38" i="4"/>
  <c r="G37" i="4"/>
  <c r="F37" i="4"/>
  <c r="H37" i="4"/>
  <c r="H42" i="4"/>
  <c r="F42" i="4"/>
  <c r="G42" i="4"/>
  <c r="H44" i="4"/>
  <c r="H40" i="4"/>
  <c r="F40" i="4"/>
  <c r="G44" i="4"/>
  <c r="G40" i="4"/>
  <c r="H36" i="4"/>
  <c r="H34" i="4"/>
  <c r="G36" i="4"/>
  <c r="F35" i="4"/>
  <c r="E35" i="4"/>
  <c r="H35" i="4"/>
  <c r="G34" i="4"/>
  <c r="F34" i="4"/>
  <c r="F36" i="4"/>
  <c r="F46" i="4"/>
  <c r="G46" i="4"/>
  <c r="H46" i="4"/>
  <c r="H51" i="4"/>
  <c r="H49" i="4"/>
  <c r="H47" i="4"/>
  <c r="H45" i="4"/>
  <c r="H43" i="4"/>
  <c r="H41" i="4"/>
  <c r="H39" i="4"/>
  <c r="G51" i="4"/>
  <c r="G49" i="4"/>
  <c r="G47" i="4"/>
  <c r="G45" i="4"/>
  <c r="G43" i="4"/>
  <c r="G41" i="4"/>
  <c r="G39" i="4"/>
  <c r="F51" i="4"/>
  <c r="F49" i="4"/>
  <c r="F47" i="4"/>
  <c r="F45" i="4"/>
  <c r="F43" i="4"/>
  <c r="F41" i="4"/>
  <c r="F39" i="4"/>
  <c r="E53" i="4" l="1"/>
  <c r="E43" i="4"/>
  <c r="E54" i="4"/>
  <c r="E55" i="4"/>
  <c r="E51" i="4"/>
  <c r="E41" i="4"/>
  <c r="E48" i="4"/>
  <c r="E42" i="4"/>
  <c r="E50" i="4"/>
  <c r="E47" i="4"/>
  <c r="E39" i="4"/>
  <c r="E46" i="4"/>
  <c r="E45" i="4"/>
  <c r="E44" i="4"/>
  <c r="E40" i="4"/>
  <c r="F48" i="4"/>
  <c r="G48" i="4"/>
  <c r="H48" i="4"/>
  <c r="F52" i="4"/>
  <c r="G52" i="4"/>
  <c r="H52" i="4"/>
  <c r="F53" i="4"/>
  <c r="G53" i="4"/>
  <c r="H53" i="4"/>
  <c r="F50" i="4"/>
  <c r="G50" i="4"/>
  <c r="H50" i="4"/>
  <c r="H55" i="4" l="1"/>
  <c r="G55" i="4"/>
  <c r="F55" i="4"/>
  <c r="F58" i="4"/>
  <c r="G58" i="4"/>
  <c r="H58" i="4"/>
  <c r="H57" i="4"/>
  <c r="G57" i="4"/>
  <c r="F57" i="4"/>
  <c r="F60" i="4"/>
  <c r="G60" i="4"/>
  <c r="H60" i="4"/>
  <c r="H59" i="4"/>
  <c r="G59" i="4"/>
  <c r="F59" i="4"/>
  <c r="F54" i="4"/>
  <c r="G54" i="4"/>
  <c r="H54" i="4"/>
  <c r="F56" i="4"/>
  <c r="G56" i="4"/>
  <c r="H56" i="4"/>
  <c r="H61" i="4" l="1"/>
  <c r="G61" i="4"/>
  <c r="F61" i="4"/>
  <c r="F66" i="4"/>
  <c r="G66" i="4"/>
  <c r="H66" i="4"/>
  <c r="F64" i="4"/>
  <c r="G64" i="4"/>
  <c r="H64" i="4"/>
  <c r="F62" i="4"/>
  <c r="G62" i="4"/>
  <c r="H62" i="4"/>
  <c r="H65" i="4"/>
  <c r="G65" i="4"/>
  <c r="F65" i="4"/>
  <c r="H63" i="4"/>
  <c r="G63" i="4"/>
  <c r="F63" i="4"/>
</calcChain>
</file>

<file path=xl/sharedStrings.xml><?xml version="1.0" encoding="utf-8"?>
<sst xmlns="http://schemas.openxmlformats.org/spreadsheetml/2006/main" count="210" uniqueCount="141">
  <si>
    <t>Species</t>
  </si>
  <si>
    <t>Notebook code</t>
  </si>
  <si>
    <t>QC Method</t>
  </si>
  <si>
    <t>QCs to start</t>
  </si>
  <si>
    <t># samples between QCs</t>
  </si>
  <si>
    <t>QC Position</t>
  </si>
  <si>
    <t>A1</t>
  </si>
  <si>
    <t>Keyword</t>
  </si>
  <si>
    <t>Keyword = name to use to call this method</t>
  </si>
  <si>
    <t>Description = description of the method</t>
  </si>
  <si>
    <t>Location</t>
  </si>
  <si>
    <t>Description</t>
  </si>
  <si>
    <t>Location = location of that method</t>
  </si>
  <si>
    <t>Long</t>
  </si>
  <si>
    <t>BSA</t>
  </si>
  <si>
    <t>User Input</t>
  </si>
  <si>
    <t>Sample #</t>
  </si>
  <si>
    <t>Tray Position</t>
  </si>
  <si>
    <t>Sample</t>
  </si>
  <si>
    <t>Time</t>
  </si>
  <si>
    <t>Rep</t>
  </si>
  <si>
    <t>Conc</t>
  </si>
  <si>
    <t>Method</t>
  </si>
  <si>
    <t>example</t>
  </si>
  <si>
    <t>Date</t>
  </si>
  <si>
    <t>Mouse1</t>
  </si>
  <si>
    <t>0days</t>
  </si>
  <si>
    <t>Dashes may be used but no spaces, underscores, periods or other special characters</t>
  </si>
  <si>
    <r>
      <rPr>
        <b/>
        <sz val="12"/>
        <color theme="1"/>
        <rFont val="Calibri"/>
        <family val="2"/>
        <scheme val="minor"/>
      </rPr>
      <t>Notebook code</t>
    </r>
    <r>
      <rPr>
        <sz val="12"/>
        <color theme="1"/>
        <rFont val="Calibri"/>
        <family val="2"/>
        <scheme val="minor"/>
      </rPr>
      <t>: 2 initials, notebook number 1-9, then page number 001-999</t>
    </r>
  </si>
  <si>
    <r>
      <rPr>
        <b/>
        <sz val="12"/>
        <color theme="1"/>
        <rFont val="Calibri"/>
        <family val="2"/>
        <scheme val="minor"/>
      </rPr>
      <t xml:space="preserve">Tray position: </t>
    </r>
    <r>
      <rPr>
        <sz val="12"/>
        <color theme="1"/>
        <rFont val="Calibri"/>
        <family val="2"/>
        <scheme val="minor"/>
      </rPr>
      <t xml:space="preserve"> where the sample is located in the auto sampler</t>
    </r>
  </si>
  <si>
    <r>
      <rPr>
        <b/>
        <sz val="12"/>
        <color theme="1"/>
        <rFont val="Calibri"/>
        <family val="2"/>
        <scheme val="minor"/>
      </rPr>
      <t>Species:</t>
    </r>
    <r>
      <rPr>
        <sz val="12"/>
        <color theme="1"/>
        <rFont val="Calibri"/>
        <family val="2"/>
        <scheme val="minor"/>
      </rPr>
      <t xml:space="preserve"> species sample is from</t>
    </r>
  </si>
  <si>
    <r>
      <rPr>
        <b/>
        <sz val="12"/>
        <color theme="1"/>
        <rFont val="Calibri"/>
        <family val="2"/>
        <scheme val="minor"/>
      </rPr>
      <t xml:space="preserve">Project: </t>
    </r>
    <r>
      <rPr>
        <sz val="12"/>
        <color theme="1"/>
        <rFont val="Calibri"/>
        <family val="2"/>
        <scheme val="minor"/>
      </rPr>
      <t>general name for the project (10 characters or less)</t>
    </r>
  </si>
  <si>
    <r>
      <rPr>
        <b/>
        <sz val="12"/>
        <color theme="1"/>
        <rFont val="Calibri"/>
        <family val="2"/>
        <scheme val="minor"/>
      </rPr>
      <t>Rep</t>
    </r>
    <r>
      <rPr>
        <sz val="12"/>
        <color theme="1"/>
        <rFont val="Calibri"/>
        <family val="2"/>
        <scheme val="minor"/>
      </rPr>
      <t>: injection replicate number for this sample and experiment type</t>
    </r>
  </si>
  <si>
    <r>
      <rPr>
        <b/>
        <sz val="12"/>
        <color theme="1"/>
        <rFont val="Calibri"/>
        <family val="2"/>
        <scheme val="minor"/>
      </rPr>
      <t xml:space="preserve">Sample: </t>
    </r>
    <r>
      <rPr>
        <sz val="12"/>
        <color theme="1"/>
        <rFont val="Calibri"/>
        <family val="2"/>
        <scheme val="minor"/>
      </rPr>
      <t>short discription of gel band, treatment or animal (10 characters or less)</t>
    </r>
  </si>
  <si>
    <r>
      <rPr>
        <b/>
        <sz val="12"/>
        <color theme="1"/>
        <rFont val="Calibri"/>
        <family val="2"/>
        <scheme val="minor"/>
      </rPr>
      <t>Time</t>
    </r>
    <r>
      <rPr>
        <sz val="12"/>
        <color theme="1"/>
        <rFont val="Calibri"/>
        <family val="2"/>
        <scheme val="minor"/>
      </rPr>
      <t>: short identifier of collection time relative to start of kinetic lableing (i.e. 9Days). Can use 0days for non-kinetics experiments</t>
    </r>
  </si>
  <si>
    <r>
      <rPr>
        <b/>
        <sz val="12"/>
        <color theme="1"/>
        <rFont val="Calibri"/>
        <family val="2"/>
        <scheme val="minor"/>
      </rPr>
      <t xml:space="preserve">Sample number: </t>
    </r>
    <r>
      <rPr>
        <sz val="12"/>
        <color theme="1"/>
        <rFont val="Calibri"/>
        <family val="2"/>
        <scheme val="minor"/>
      </rPr>
      <t xml:space="preserve"> used by excel for next page.  Don't bother with it</t>
    </r>
  </si>
  <si>
    <r>
      <rPr>
        <b/>
        <sz val="12"/>
        <color theme="1"/>
        <rFont val="Calibri"/>
        <family val="2"/>
        <scheme val="minor"/>
      </rPr>
      <t>Conc:</t>
    </r>
    <r>
      <rPr>
        <sz val="12"/>
        <color theme="1"/>
        <rFont val="Calibri"/>
        <family val="2"/>
        <scheme val="minor"/>
      </rPr>
      <t xml:space="preserve"> this can be any concentration metric, densitometry or bca, but all samples should be  in the same units</t>
    </r>
  </si>
  <si>
    <r>
      <t xml:space="preserve">Method: </t>
    </r>
    <r>
      <rPr>
        <sz val="11"/>
        <color theme="1"/>
        <rFont val="Calibri"/>
        <family val="2"/>
        <scheme val="minor"/>
      </rPr>
      <t>Method keyword to call the correct method from the Methods page.  If you unsure the methods page has descriptions.  Current values are: Long, Quant, Gel, and BSA</t>
    </r>
  </si>
  <si>
    <r>
      <rPr>
        <b/>
        <sz val="12"/>
        <color theme="1"/>
        <rFont val="Calibri"/>
        <family val="2"/>
        <scheme val="minor"/>
      </rPr>
      <t>QC Method:</t>
    </r>
    <r>
      <rPr>
        <sz val="12"/>
        <color theme="1"/>
        <rFont val="Calibri"/>
        <family val="2"/>
        <scheme val="minor"/>
      </rPr>
      <t xml:space="preserve"> method to be used for QC samples</t>
    </r>
  </si>
  <si>
    <r>
      <rPr>
        <b/>
        <sz val="12"/>
        <color theme="1"/>
        <rFont val="Calibri"/>
        <family val="2"/>
        <scheme val="minor"/>
      </rPr>
      <t xml:space="preserve">QC Position: </t>
    </r>
    <r>
      <rPr>
        <sz val="12"/>
        <color theme="1"/>
        <rFont val="Calibri"/>
        <family val="2"/>
        <scheme val="minor"/>
      </rPr>
      <t xml:space="preserve">position in the sample loader of the </t>
    </r>
  </si>
  <si>
    <r>
      <t xml:space="preserve">QCs to start: </t>
    </r>
    <r>
      <rPr>
        <sz val="12"/>
        <color theme="1"/>
        <rFont val="Calibri"/>
        <family val="2"/>
        <scheme val="minor"/>
      </rPr>
      <t>how many QCs to put before the first sample.  Must be between 0-3 inclusive</t>
    </r>
  </si>
  <si>
    <r>
      <t xml:space="preserve"># of samples between QCs: </t>
    </r>
    <r>
      <rPr>
        <sz val="12"/>
        <color theme="1"/>
        <rFont val="Calibri"/>
        <family val="2"/>
        <scheme val="minor"/>
      </rPr>
      <t>How many samples should run between QC samples</t>
    </r>
  </si>
  <si>
    <t>Instructions:</t>
  </si>
  <si>
    <t>2.  Fill out the input tab.  The purpose of experiment and data values at the top must be filled. Each sample you are using must have complete data as well</t>
  </si>
  <si>
    <t>if you need instructions to fill out the input tab, each entry has an explanation on that page.  If that is insufficient ask an instrument operator.</t>
  </si>
  <si>
    <t>prerun1</t>
  </si>
  <si>
    <t>prerun2</t>
  </si>
  <si>
    <t>prerun3</t>
  </si>
  <si>
    <t>QC</t>
  </si>
  <si>
    <t>Unknown</t>
  </si>
  <si>
    <t>Use Sample</t>
  </si>
  <si>
    <t>Sample Type</t>
  </si>
  <si>
    <t>File Name</t>
  </si>
  <si>
    <t>Path</t>
  </si>
  <si>
    <t>Inst Meth</t>
  </si>
  <si>
    <t>Position</t>
  </si>
  <si>
    <t>Inj Vol</t>
  </si>
  <si>
    <r>
      <t xml:space="preserve">Date: </t>
    </r>
    <r>
      <rPr>
        <sz val="12"/>
        <color theme="1"/>
        <rFont val="Calibri"/>
        <family val="2"/>
        <scheme val="minor"/>
      </rPr>
      <t>Current date do NOT use \ in the date</t>
    </r>
  </si>
  <si>
    <t>counter</t>
  </si>
  <si>
    <t>max determination</t>
  </si>
  <si>
    <t>45 minute gradient, basic 60 K for short runs</t>
  </si>
  <si>
    <t>45min</t>
  </si>
  <si>
    <t>30min</t>
  </si>
  <si>
    <t>Standard</t>
  </si>
  <si>
    <t>SILAC</t>
  </si>
  <si>
    <t>kinetics</t>
  </si>
  <si>
    <t>Purpose</t>
  </si>
  <si>
    <t>Complex Fractionated Samples</t>
  </si>
  <si>
    <t>Immuno Precipitation</t>
  </si>
  <si>
    <t>Very long method for highly complex samples</t>
  </si>
  <si>
    <t>Standard Runs</t>
  </si>
  <si>
    <t>Standard method for SILAC Runs</t>
  </si>
  <si>
    <t>Lower resolution standard run for kinetic Proteomics</t>
  </si>
  <si>
    <t>C:\Xcalibur\methods\</t>
  </si>
  <si>
    <t>45_min_simple.meth</t>
  </si>
  <si>
    <t>Filename</t>
  </si>
  <si>
    <t>Standard_2_Hour_SILAC.meth</t>
  </si>
  <si>
    <t>SILAC_short</t>
  </si>
  <si>
    <t>45_min_SILAC.meth</t>
  </si>
  <si>
    <t>Standard_2_Hour_Kinetics.meth</t>
  </si>
  <si>
    <t>Standard_2_Hour.meth</t>
  </si>
  <si>
    <t>30_min_simple.meth</t>
  </si>
  <si>
    <t>4_Hour_From_Elite.meth</t>
  </si>
  <si>
    <t>30_min_BSA.meth</t>
  </si>
  <si>
    <t>Quality Control</t>
  </si>
  <si>
    <t>SILAC method for shorter samples</t>
  </si>
  <si>
    <t>C:\Xcalibur\methods\30_min_BSA.meth</t>
  </si>
  <si>
    <r>
      <t xml:space="preserve">1.  Save this document on the orbitrap computer in the worklist folder on the C drive  </t>
    </r>
    <r>
      <rPr>
        <b/>
        <sz val="11"/>
        <color theme="1"/>
        <rFont val="Calibri"/>
        <family val="2"/>
        <scheme val="minor"/>
      </rPr>
      <t xml:space="preserve">WITH A NEW NAME (This is your Worklist Generator Unique ID) </t>
    </r>
  </si>
  <si>
    <t>LAB ACCOUNT NUMBER</t>
  </si>
  <si>
    <t>XXXXXXXX</t>
  </si>
  <si>
    <t>20_min_BSA_w_seesaw.meth</t>
  </si>
  <si>
    <t>BSA_seesaw</t>
  </si>
  <si>
    <t>QC with seesaw for column cleaning</t>
  </si>
  <si>
    <t>Standard_2_Hour_load4uL.meth</t>
  </si>
  <si>
    <t>Standard_4uL</t>
  </si>
  <si>
    <t>standard inject 4uL</t>
  </si>
  <si>
    <t>MOUSE</t>
  </si>
  <si>
    <t>Standard_2_Hour_TMT</t>
  </si>
  <si>
    <t>TMT_STD</t>
  </si>
  <si>
    <t>TMT standard ID run</t>
  </si>
  <si>
    <t>IF(Input!C34="","","C:\Xcalibur\data\" &amp;Input!$J$4&amp; "_"&amp;Input!$J$5)</t>
  </si>
  <si>
    <t xml:space="preserve">Purpose of Experiment: </t>
  </si>
  <si>
    <t>LL1116</t>
  </si>
  <si>
    <t>Standard_2_Hour_load10uL</t>
  </si>
  <si>
    <t>standard10</t>
  </si>
  <si>
    <t>standard load 10</t>
  </si>
  <si>
    <t>flush</t>
  </si>
  <si>
    <t>Flush_method_75min</t>
  </si>
  <si>
    <t xml:space="preserve">flush method to clean the column </t>
  </si>
  <si>
    <t>Name of Experiment:</t>
  </si>
  <si>
    <t>Project Lead:</t>
  </si>
  <si>
    <t>Key and Lab specific instructions:</t>
  </si>
  <si>
    <t>DataMan Entry Form</t>
  </si>
  <si>
    <t>Date Created</t>
  </si>
  <si>
    <r>
      <rPr>
        <b/>
        <sz val="12"/>
        <color theme="1"/>
        <rFont val="Calibri"/>
        <family val="2"/>
        <scheme val="minor"/>
      </rPr>
      <t xml:space="preserve">Instrument: </t>
    </r>
    <r>
      <rPr>
        <sz val="12"/>
        <color theme="1"/>
        <rFont val="Calibri"/>
        <family val="2"/>
        <scheme val="minor"/>
      </rPr>
      <t>used for data acquisition. Example: Mass-spec-O1 = Oribtrap elite</t>
    </r>
  </si>
  <si>
    <t>Instrument Type</t>
  </si>
  <si>
    <t>Instrument Code</t>
  </si>
  <si>
    <t>O1</t>
  </si>
  <si>
    <t>Mass spec</t>
  </si>
  <si>
    <t>File extension:</t>
  </si>
  <si>
    <t>Other</t>
  </si>
  <si>
    <t>File status:</t>
  </si>
  <si>
    <t>Storage Location</t>
  </si>
  <si>
    <t>-80C</t>
  </si>
  <si>
    <t xml:space="preserve"> LSB 0000 Freezer 1</t>
  </si>
  <si>
    <t>Treatment Protocol</t>
  </si>
  <si>
    <t>Condition</t>
  </si>
  <si>
    <t>Extraction</t>
  </si>
  <si>
    <t>IRB (if applicable):</t>
  </si>
  <si>
    <t>Diet1</t>
  </si>
  <si>
    <t>Note that if a sample is used more</t>
  </si>
  <si>
    <t xml:space="preserve"> than once, storage information</t>
  </si>
  <si>
    <t xml:space="preserve"> from the first entry will be used.</t>
  </si>
  <si>
    <t>Instrument Operator:</t>
  </si>
  <si>
    <t>Generic</t>
  </si>
  <si>
    <t>LSB 000 Freezer 1</t>
  </si>
  <si>
    <t>-40C</t>
  </si>
  <si>
    <t>2-3-2019</t>
  </si>
  <si>
    <t>Testing123</t>
  </si>
  <si>
    <t>Type of data: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</si>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</sst>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1" tint="0.49998474074526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ck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3" borderId="1" xfId="0" applyFont="1" applyFill="1" applyBorder="1"/>
    <xf numFmtId="0" fontId="5" fillId="3" borderId="2" xfId="0" applyFont="1" applyFill="1" applyBorder="1"/>
    <xf numFmtId="0" fontId="0" fillId="0" borderId="0" xfId="0" applyNumberFormat="1" applyBorder="1" applyAlignment="1">
      <alignment vertical="top"/>
    </xf>
    <xf numFmtId="0" fontId="0" fillId="5" borderId="0" xfId="0" applyFill="1"/>
    <xf numFmtId="0" fontId="0" fillId="5" borderId="2" xfId="0" applyFill="1" applyBorder="1"/>
    <xf numFmtId="0" fontId="0" fillId="5" borderId="0" xfId="0" applyFill="1" applyBorder="1"/>
    <xf numFmtId="0" fontId="0" fillId="0" borderId="0" xfId="0" applyFill="1" applyBorder="1"/>
    <xf numFmtId="0" fontId="0" fillId="0" borderId="0" xfId="0" applyFill="1"/>
    <xf numFmtId="0" fontId="8" fillId="0" borderId="0" xfId="0" applyFont="1" applyFill="1"/>
    <xf numFmtId="0" fontId="0" fillId="6" borderId="3" xfId="0" applyFill="1" applyBorder="1"/>
    <xf numFmtId="0" fontId="0" fillId="6" borderId="0" xfId="0" applyFill="1" applyBorder="1"/>
    <xf numFmtId="0" fontId="0" fillId="6" borderId="4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6" xfId="0" applyFill="1" applyBorder="1"/>
    <xf numFmtId="0" fontId="0" fillId="5" borderId="18" xfId="0" applyFill="1" applyBorder="1"/>
    <xf numFmtId="0" fontId="0" fillId="5" borderId="19" xfId="0" applyFill="1" applyBorder="1"/>
    <xf numFmtId="0" fontId="0" fillId="0" borderId="0" xfId="0" applyNumberFormat="1" applyBorder="1" applyAlignment="1">
      <alignment horizontal="left" vertical="top"/>
    </xf>
    <xf numFmtId="0" fontId="7" fillId="0" borderId="8" xfId="0" applyFont="1" applyBorder="1"/>
    <xf numFmtId="0" fontId="0" fillId="0" borderId="9" xfId="0" applyNumberFormat="1" applyBorder="1" applyAlignment="1">
      <alignment vertical="top"/>
    </xf>
    <xf numFmtId="0" fontId="0" fillId="0" borderId="9" xfId="0" applyBorder="1"/>
    <xf numFmtId="0" fontId="0" fillId="0" borderId="10" xfId="0" applyBorder="1"/>
    <xf numFmtId="0" fontId="6" fillId="0" borderId="11" xfId="0" applyFont="1" applyBorder="1"/>
    <xf numFmtId="0" fontId="0" fillId="0" borderId="13" xfId="0" applyBorder="1"/>
    <xf numFmtId="0" fontId="4" fillId="0" borderId="11" xfId="0" applyFont="1" applyBorder="1"/>
    <xf numFmtId="0" fontId="0" fillId="0" borderId="15" xfId="0" applyBorder="1"/>
    <xf numFmtId="0" fontId="0" fillId="0" borderId="16" xfId="0" applyBorder="1"/>
    <xf numFmtId="0" fontId="4" fillId="0" borderId="8" xfId="0" applyFont="1" applyBorder="1" applyAlignment="1">
      <alignment horizontal="center"/>
    </xf>
    <xf numFmtId="0" fontId="5" fillId="3" borderId="8" xfId="0" applyFont="1" applyFill="1" applyBorder="1"/>
    <xf numFmtId="0" fontId="0" fillId="3" borderId="10" xfId="0" applyFill="1" applyBorder="1"/>
    <xf numFmtId="0" fontId="5" fillId="4" borderId="11" xfId="0" applyFont="1" applyFill="1" applyBorder="1"/>
    <xf numFmtId="0" fontId="0" fillId="4" borderId="13" xfId="0" applyFill="1" applyBorder="1"/>
    <xf numFmtId="0" fontId="5" fillId="3" borderId="11" xfId="0" applyFont="1" applyFill="1" applyBorder="1"/>
    <xf numFmtId="0" fontId="0" fillId="3" borderId="13" xfId="0" applyFill="1" applyBorder="1"/>
    <xf numFmtId="49" fontId="0" fillId="3" borderId="13" xfId="0" applyNumberFormat="1" applyFill="1" applyBorder="1"/>
    <xf numFmtId="0" fontId="5" fillId="3" borderId="14" xfId="0" applyFont="1" applyFill="1" applyBorder="1"/>
    <xf numFmtId="0" fontId="0" fillId="3" borderId="16" xfId="0" applyFill="1" applyBorder="1"/>
    <xf numFmtId="0" fontId="0" fillId="0" borderId="20" xfId="0" applyBorder="1"/>
    <xf numFmtId="0" fontId="0" fillId="0" borderId="21" xfId="0" applyBorder="1"/>
    <xf numFmtId="0" fontId="0" fillId="0" borderId="4" xfId="0" applyFill="1" applyBorder="1"/>
    <xf numFmtId="0" fontId="0" fillId="0" borderId="22" xfId="0" applyBorder="1"/>
    <xf numFmtId="0" fontId="0" fillId="0" borderId="23" xfId="0" applyFill="1" applyBorder="1"/>
    <xf numFmtId="0" fontId="0" fillId="0" borderId="24" xfId="0" applyBorder="1"/>
    <xf numFmtId="14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6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quotePrefix="1" applyAlignment="1">
      <alignment horizontal="left"/>
    </xf>
    <xf numFmtId="0" fontId="4" fillId="0" borderId="0" xfId="0" applyNumberFormat="1" applyFont="1" applyBorder="1" applyAlignment="1">
      <alignment horizontal="left" vertical="top"/>
    </xf>
    <xf numFmtId="0" fontId="5" fillId="4" borderId="0" xfId="0" applyFont="1" applyFill="1" applyBorder="1"/>
    <xf numFmtId="0" fontId="0" fillId="4" borderId="0" xfId="0" applyFill="1" applyBorder="1"/>
    <xf numFmtId="0" fontId="1" fillId="0" borderId="14" xfId="0" applyFont="1" applyBorder="1"/>
    <xf numFmtId="0" fontId="6" fillId="0" borderId="0" xfId="0" applyFont="1" applyBorder="1"/>
    <xf numFmtId="0" fontId="6" fillId="0" borderId="0" xfId="0" applyFont="1" applyFill="1" applyBorder="1"/>
    <xf numFmtId="14" fontId="0" fillId="0" borderId="0" xfId="0" applyNumberFormat="1"/>
    <xf numFmtId="20" fontId="0" fillId="0" borderId="0" xfId="0" quotePrefix="1" applyNumberFormat="1" applyBorder="1"/>
    <xf numFmtId="0" fontId="0" fillId="0" borderId="0" xfId="0" applyNumberFormat="1" applyBorder="1" applyAlignment="1">
      <alignment horizontal="left" vertical="top"/>
    </xf>
    <xf numFmtId="0" fontId="0" fillId="0" borderId="13" xfId="0" applyNumberFormat="1" applyBorder="1" applyAlignment="1">
      <alignment horizontal="left" vertical="top"/>
    </xf>
    <xf numFmtId="0" fontId="1" fillId="0" borderId="0" xfId="0" applyNumberFormat="1" applyFont="1" applyBorder="1" applyAlignment="1">
      <alignment horizontal="left" vertical="top"/>
    </xf>
    <xf numFmtId="0" fontId="2" fillId="2" borderId="0" xfId="0" applyFont="1" applyFill="1" applyAlignment="1">
      <alignment horizontal="left"/>
    </xf>
    <xf numFmtId="0" fontId="2" fillId="2" borderId="13" xfId="0" applyFont="1" applyFill="1" applyBorder="1" applyAlignment="1">
      <alignment horizontal="left"/>
    </xf>
    <xf numFmtId="0" fontId="1" fillId="0" borderId="0" xfId="0" applyNumberFormat="1" applyFont="1" applyBorder="1" applyAlignment="1">
      <alignment vertical="top" wrapText="1"/>
    </xf>
    <xf numFmtId="0" fontId="0" fillId="0" borderId="0" xfId="0" applyNumberForma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5"/>
  <sheetViews>
    <sheetView workbookViewId="0">
      <selection activeCell="A6" sqref="A6:A12"/>
    </sheetView>
  </sheetViews>
  <sheetFormatPr defaultRowHeight="14.4" x14ac:dyDescent="0.3"/>
  <sheetData>
    <row r="2" spans="1:1" x14ac:dyDescent="0.3">
      <c r="A2" t="s">
        <v>42</v>
      </c>
    </row>
    <row r="3" spans="1:1" x14ac:dyDescent="0.3">
      <c r="A3" t="s">
        <v>87</v>
      </c>
    </row>
    <row r="4" spans="1:1" x14ac:dyDescent="0.3">
      <c r="A4" t="s">
        <v>43</v>
      </c>
    </row>
    <row r="5" spans="1:1" x14ac:dyDescent="0.3">
      <c r="A5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workbookViewId="0">
      <selection activeCell="C10" sqref="C10"/>
    </sheetView>
  </sheetViews>
  <sheetFormatPr defaultRowHeight="14.4" x14ac:dyDescent="0.3"/>
  <cols>
    <col min="2" max="2" width="11.109375" bestFit="1" customWidth="1"/>
    <col min="3" max="3" width="40" bestFit="1" customWidth="1"/>
    <col min="4" max="4" width="14" customWidth="1"/>
  </cols>
  <sheetData>
    <row r="1" spans="1:12" ht="18" x14ac:dyDescent="0.35">
      <c r="A1" s="1" t="s">
        <v>75</v>
      </c>
      <c r="B1" s="2" t="s">
        <v>7</v>
      </c>
      <c r="C1" s="2" t="s">
        <v>10</v>
      </c>
      <c r="D1" s="2" t="s">
        <v>11</v>
      </c>
      <c r="E1" s="2" t="s">
        <v>66</v>
      </c>
      <c r="L1" s="1" t="s">
        <v>8</v>
      </c>
    </row>
    <row r="2" spans="1:12" x14ac:dyDescent="0.3">
      <c r="A2" t="s">
        <v>74</v>
      </c>
      <c r="B2" t="s">
        <v>61</v>
      </c>
      <c r="C2" t="str">
        <f>CONCATENATE($L$9,A2)</f>
        <v>C:\Xcalibur\methods\45_min_simple.meth</v>
      </c>
      <c r="D2" t="s">
        <v>60</v>
      </c>
      <c r="E2" t="s">
        <v>67</v>
      </c>
      <c r="L2" s="1" t="s">
        <v>12</v>
      </c>
    </row>
    <row r="3" spans="1:12" x14ac:dyDescent="0.3">
      <c r="A3" s="1" t="s">
        <v>83</v>
      </c>
      <c r="B3" s="1" t="s">
        <v>14</v>
      </c>
      <c r="C3" s="1" t="str">
        <f t="shared" ref="C3:C14" si="0">CONCATENATE($L$9,A3)</f>
        <v>C:\Xcalibur\methods\30_min_BSA.meth</v>
      </c>
      <c r="D3" s="1"/>
      <c r="E3" s="1" t="s">
        <v>84</v>
      </c>
      <c r="L3" s="1" t="s">
        <v>9</v>
      </c>
    </row>
    <row r="4" spans="1:12" x14ac:dyDescent="0.3">
      <c r="A4" t="s">
        <v>81</v>
      </c>
      <c r="B4" t="s">
        <v>62</v>
      </c>
      <c r="C4" t="str">
        <f t="shared" si="0"/>
        <v>C:\Xcalibur\methods\30_min_simple.meth</v>
      </c>
      <c r="E4" s="18" t="s">
        <v>68</v>
      </c>
    </row>
    <row r="5" spans="1:12" x14ac:dyDescent="0.3">
      <c r="A5" s="1" t="s">
        <v>82</v>
      </c>
      <c r="B5" s="1" t="s">
        <v>13</v>
      </c>
      <c r="C5" s="1" t="str">
        <f t="shared" si="0"/>
        <v>C:\Xcalibur\methods\4_Hour_From_Elite.meth</v>
      </c>
      <c r="D5" s="1"/>
      <c r="E5" s="1" t="s">
        <v>69</v>
      </c>
    </row>
    <row r="6" spans="1:12" x14ac:dyDescent="0.3">
      <c r="A6" t="s">
        <v>80</v>
      </c>
      <c r="B6" t="s">
        <v>63</v>
      </c>
      <c r="C6" t="str">
        <f t="shared" si="0"/>
        <v>C:\Xcalibur\methods\Standard_2_Hour.meth</v>
      </c>
      <c r="E6" t="s">
        <v>70</v>
      </c>
    </row>
    <row r="7" spans="1:12" x14ac:dyDescent="0.3">
      <c r="A7" s="1" t="s">
        <v>76</v>
      </c>
      <c r="B7" s="1" t="s">
        <v>64</v>
      </c>
      <c r="C7" s="1" t="str">
        <f t="shared" si="0"/>
        <v>C:\Xcalibur\methods\Standard_2_Hour_SILAC.meth</v>
      </c>
      <c r="D7" s="1"/>
      <c r="E7" s="1" t="s">
        <v>71</v>
      </c>
    </row>
    <row r="8" spans="1:12" x14ac:dyDescent="0.3">
      <c r="A8" t="s">
        <v>79</v>
      </c>
      <c r="B8" t="s">
        <v>65</v>
      </c>
      <c r="C8" t="str">
        <f t="shared" si="0"/>
        <v>C:\Xcalibur\methods\Standard_2_Hour_Kinetics.meth</v>
      </c>
      <c r="E8" t="s">
        <v>72</v>
      </c>
    </row>
    <row r="9" spans="1:12" x14ac:dyDescent="0.3">
      <c r="A9" s="1" t="s">
        <v>78</v>
      </c>
      <c r="B9" s="1" t="s">
        <v>77</v>
      </c>
      <c r="C9" s="1" t="str">
        <f t="shared" si="0"/>
        <v>C:\Xcalibur\methods\45_min_SILAC.meth</v>
      </c>
      <c r="D9" s="1"/>
      <c r="E9" s="1" t="s">
        <v>85</v>
      </c>
      <c r="L9" t="s">
        <v>73</v>
      </c>
    </row>
    <row r="10" spans="1:12" x14ac:dyDescent="0.3">
      <c r="A10" t="s">
        <v>90</v>
      </c>
      <c r="B10" t="s">
        <v>91</v>
      </c>
      <c r="C10" s="1" t="str">
        <f t="shared" si="0"/>
        <v>C:\Xcalibur\methods\20_min_BSA_w_seesaw.meth</v>
      </c>
      <c r="E10" t="s">
        <v>92</v>
      </c>
    </row>
    <row r="11" spans="1:12" x14ac:dyDescent="0.3">
      <c r="A11" s="1" t="s">
        <v>93</v>
      </c>
      <c r="B11" s="1" t="s">
        <v>94</v>
      </c>
      <c r="C11" s="1" t="str">
        <f t="shared" si="0"/>
        <v>C:\Xcalibur\methods\Standard_2_Hour_load4uL.meth</v>
      </c>
      <c r="E11" s="1" t="s">
        <v>95</v>
      </c>
    </row>
    <row r="12" spans="1:12" x14ac:dyDescent="0.3">
      <c r="A12" s="17" t="s">
        <v>97</v>
      </c>
      <c r="B12" s="17" t="s">
        <v>98</v>
      </c>
      <c r="C12" s="17" t="str">
        <f t="shared" si="0"/>
        <v>C:\Xcalibur\methods\Standard_2_Hour_TMT</v>
      </c>
      <c r="D12" s="17"/>
      <c r="E12" s="17" t="s">
        <v>99</v>
      </c>
    </row>
    <row r="13" spans="1:12" x14ac:dyDescent="0.3">
      <c r="A13" s="1" t="s">
        <v>103</v>
      </c>
      <c r="B13" s="1" t="s">
        <v>104</v>
      </c>
      <c r="C13" s="1" t="str">
        <f t="shared" si="0"/>
        <v>C:\Xcalibur\methods\Standard_2_Hour_load10uL</v>
      </c>
      <c r="E13" s="1" t="s">
        <v>105</v>
      </c>
    </row>
    <row r="14" spans="1:12" x14ac:dyDescent="0.3">
      <c r="A14" s="17" t="s">
        <v>107</v>
      </c>
      <c r="B14" s="17" t="s">
        <v>106</v>
      </c>
      <c r="C14" s="1" t="str">
        <f t="shared" si="0"/>
        <v>C:\Xcalibur\methods\Flush_method_75min</v>
      </c>
      <c r="E14" s="17" t="s">
        <v>108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4"/>
  <sheetViews>
    <sheetView topLeftCell="A13" zoomScale="70" zoomScaleNormal="70" workbookViewId="0">
      <selection activeCell="C35" sqref="C35"/>
    </sheetView>
  </sheetViews>
  <sheetFormatPr defaultRowHeight="14.4" x14ac:dyDescent="0.3"/>
  <cols>
    <col min="2" max="2" width="16.109375" customWidth="1"/>
    <col min="3" max="3" width="19" customWidth="1"/>
    <col min="4" max="4" width="13.33203125" customWidth="1"/>
    <col min="7" max="7" width="10.109375" customWidth="1"/>
    <col min="8" max="8" width="17.33203125" customWidth="1"/>
    <col min="9" max="9" width="31.6640625" customWidth="1"/>
    <col min="10" max="10" width="20.5546875" customWidth="1"/>
    <col min="11" max="11" width="12.88671875" customWidth="1"/>
    <col min="12" max="12" width="17.88671875" customWidth="1"/>
  </cols>
  <sheetData>
    <row r="1" spans="1:13" ht="26.25" customHeight="1" thickBot="1" x14ac:dyDescent="0.55000000000000004">
      <c r="A1" s="77" t="s">
        <v>112</v>
      </c>
      <c r="B1" s="77"/>
      <c r="C1" s="77"/>
      <c r="D1" s="77"/>
      <c r="E1" s="77"/>
      <c r="F1" s="77"/>
      <c r="G1" s="77"/>
      <c r="H1" s="78"/>
      <c r="I1" s="45" t="s">
        <v>88</v>
      </c>
      <c r="J1" s="39" t="s">
        <v>89</v>
      </c>
    </row>
    <row r="2" spans="1:13" ht="18" x14ac:dyDescent="0.35">
      <c r="A2" s="76" t="s">
        <v>109</v>
      </c>
      <c r="B2" s="74"/>
      <c r="C2" s="74" t="s">
        <v>129</v>
      </c>
      <c r="D2" s="74"/>
      <c r="E2" s="74"/>
      <c r="F2" s="74"/>
      <c r="G2" s="74"/>
      <c r="H2" s="74"/>
      <c r="I2" s="46" t="s">
        <v>0</v>
      </c>
      <c r="J2" s="47" t="s">
        <v>96</v>
      </c>
    </row>
    <row r="3" spans="1:13" ht="18" x14ac:dyDescent="0.35">
      <c r="A3" s="76" t="s">
        <v>110</v>
      </c>
      <c r="B3" s="74"/>
      <c r="C3" s="74"/>
      <c r="D3" s="74"/>
      <c r="E3" s="74"/>
      <c r="F3" s="74"/>
      <c r="G3" s="74"/>
      <c r="H3" s="74"/>
      <c r="I3" s="48" t="s">
        <v>115</v>
      </c>
      <c r="J3" s="49" t="s">
        <v>118</v>
      </c>
    </row>
    <row r="4" spans="1:13" ht="18" x14ac:dyDescent="0.35">
      <c r="A4" s="79" t="s">
        <v>101</v>
      </c>
      <c r="B4" s="80"/>
      <c r="C4" s="80"/>
      <c r="D4" s="80"/>
      <c r="E4" s="80"/>
      <c r="F4" s="80"/>
      <c r="G4" s="80"/>
      <c r="H4" s="80"/>
      <c r="I4" s="50" t="s">
        <v>116</v>
      </c>
      <c r="J4" s="51" t="s">
        <v>117</v>
      </c>
    </row>
    <row r="5" spans="1:13" ht="18" x14ac:dyDescent="0.35">
      <c r="A5" s="80"/>
      <c r="B5" s="80"/>
      <c r="C5" s="80"/>
      <c r="D5" s="80"/>
      <c r="E5" s="80"/>
      <c r="F5" s="80"/>
      <c r="G5" s="80"/>
      <c r="H5" s="80"/>
      <c r="I5" s="48" t="s">
        <v>1</v>
      </c>
      <c r="J5" s="49" t="s">
        <v>102</v>
      </c>
    </row>
    <row r="6" spans="1:13" ht="18" x14ac:dyDescent="0.35">
      <c r="A6" s="80"/>
      <c r="B6" s="80"/>
      <c r="C6" s="80"/>
      <c r="D6" s="80"/>
      <c r="E6" s="80"/>
      <c r="F6" s="80"/>
      <c r="G6" s="80"/>
      <c r="H6" s="80"/>
      <c r="I6" s="50" t="s">
        <v>24</v>
      </c>
      <c r="J6" s="52" t="s">
        <v>137</v>
      </c>
    </row>
    <row r="7" spans="1:13" ht="18" x14ac:dyDescent="0.35">
      <c r="A7" s="80"/>
      <c r="B7" s="80"/>
      <c r="C7" s="80"/>
      <c r="D7" s="80"/>
      <c r="E7" s="80"/>
      <c r="F7" s="80"/>
      <c r="G7" s="80"/>
      <c r="H7" s="80"/>
      <c r="I7" s="48" t="s">
        <v>2</v>
      </c>
      <c r="J7" s="49" t="s">
        <v>86</v>
      </c>
    </row>
    <row r="8" spans="1:13" ht="18" x14ac:dyDescent="0.35">
      <c r="A8" s="80"/>
      <c r="B8" s="80"/>
      <c r="C8" s="80"/>
      <c r="D8" s="80"/>
      <c r="E8" s="80"/>
      <c r="F8" s="80"/>
      <c r="G8" s="80"/>
      <c r="H8" s="80"/>
      <c r="I8" s="50" t="s">
        <v>5</v>
      </c>
      <c r="J8" s="51" t="s">
        <v>6</v>
      </c>
    </row>
    <row r="9" spans="1:13" ht="18" x14ac:dyDescent="0.35">
      <c r="A9" s="76" t="s">
        <v>128</v>
      </c>
      <c r="B9" s="76"/>
      <c r="C9" s="74"/>
      <c r="D9" s="74"/>
      <c r="E9" s="74"/>
      <c r="F9" s="74"/>
      <c r="G9" s="74"/>
      <c r="H9" s="75"/>
      <c r="I9" s="48" t="s">
        <v>3</v>
      </c>
      <c r="J9" s="49">
        <v>2</v>
      </c>
    </row>
    <row r="10" spans="1:13" ht="18.600000000000001" thickBot="1" x14ac:dyDescent="0.4">
      <c r="D10" s="12"/>
      <c r="E10" s="12"/>
      <c r="F10" s="12"/>
      <c r="G10" s="12"/>
      <c r="H10" s="12"/>
      <c r="I10" s="53" t="s">
        <v>4</v>
      </c>
      <c r="J10" s="54">
        <v>1</v>
      </c>
    </row>
    <row r="11" spans="1:13" ht="18.600000000000001" thickBot="1" x14ac:dyDescent="0.4">
      <c r="A11" s="66" t="s">
        <v>111</v>
      </c>
      <c r="B11" s="66"/>
      <c r="C11" s="35"/>
      <c r="D11" s="12"/>
      <c r="E11" s="12"/>
      <c r="F11" s="12"/>
      <c r="G11" s="12"/>
      <c r="H11" s="12"/>
      <c r="I11" s="67"/>
      <c r="J11" s="68"/>
    </row>
    <row r="12" spans="1:13" ht="18" x14ac:dyDescent="0.35">
      <c r="A12" s="36" t="s">
        <v>27</v>
      </c>
      <c r="B12" s="37"/>
      <c r="C12" s="37"/>
      <c r="D12" s="37"/>
      <c r="E12" s="37"/>
      <c r="F12" s="37"/>
      <c r="G12" s="37"/>
      <c r="H12" s="37"/>
      <c r="I12" s="38"/>
      <c r="J12" s="38"/>
      <c r="K12" s="38"/>
      <c r="L12" s="38"/>
      <c r="M12" s="39"/>
    </row>
    <row r="13" spans="1:13" ht="15.6" x14ac:dyDescent="0.3">
      <c r="A13" s="40" t="s">
        <v>30</v>
      </c>
      <c r="B13" s="12"/>
      <c r="C13" s="12"/>
      <c r="D13" s="12"/>
      <c r="E13" s="12"/>
      <c r="F13" s="12"/>
      <c r="G13" s="12"/>
      <c r="H13" s="12"/>
      <c r="I13" s="70" t="s">
        <v>130</v>
      </c>
      <c r="J13" s="5"/>
      <c r="K13" s="5"/>
      <c r="L13" s="5"/>
      <c r="M13" s="41"/>
    </row>
    <row r="14" spans="1:13" ht="15.6" x14ac:dyDescent="0.3">
      <c r="A14" s="40" t="s">
        <v>114</v>
      </c>
      <c r="B14" s="5"/>
      <c r="C14" s="5"/>
      <c r="D14" s="5"/>
      <c r="E14" s="5"/>
      <c r="F14" s="5"/>
      <c r="G14" s="5"/>
      <c r="H14" s="5"/>
      <c r="I14" s="71" t="s">
        <v>131</v>
      </c>
      <c r="J14" s="5"/>
      <c r="K14" s="5"/>
      <c r="L14" s="5"/>
      <c r="M14" s="41"/>
    </row>
    <row r="15" spans="1:13" ht="15.6" x14ac:dyDescent="0.3">
      <c r="A15" s="40" t="s">
        <v>28</v>
      </c>
      <c r="B15" s="12"/>
      <c r="C15" s="12"/>
      <c r="D15" s="12"/>
      <c r="E15" s="12"/>
      <c r="F15" s="12"/>
      <c r="G15" s="12"/>
      <c r="H15" s="12"/>
      <c r="I15" s="70" t="s">
        <v>132</v>
      </c>
      <c r="J15" s="5"/>
      <c r="K15" s="5"/>
      <c r="L15" s="5"/>
      <c r="M15" s="41"/>
    </row>
    <row r="16" spans="1:13" ht="15.6" x14ac:dyDescent="0.3">
      <c r="A16" s="42" t="s">
        <v>57</v>
      </c>
      <c r="B16" s="12"/>
      <c r="C16" s="12"/>
      <c r="D16" s="12"/>
      <c r="E16" s="12"/>
      <c r="F16" s="12"/>
      <c r="G16" s="12"/>
      <c r="H16" s="12"/>
      <c r="I16" s="5"/>
      <c r="J16" s="5"/>
      <c r="K16" s="5"/>
      <c r="L16" s="5"/>
      <c r="M16" s="41"/>
    </row>
    <row r="17" spans="1:17" ht="15.6" x14ac:dyDescent="0.3">
      <c r="A17" s="40" t="s">
        <v>38</v>
      </c>
      <c r="B17" s="12"/>
      <c r="C17" s="12"/>
      <c r="D17" s="12"/>
      <c r="E17" s="12"/>
      <c r="F17" s="12"/>
      <c r="G17" s="12"/>
      <c r="H17" s="12"/>
      <c r="I17" s="5"/>
      <c r="J17" s="5"/>
      <c r="K17" s="5"/>
      <c r="L17" s="5"/>
      <c r="M17" s="41"/>
    </row>
    <row r="18" spans="1:17" ht="15.6" x14ac:dyDescent="0.3">
      <c r="A18" s="40" t="s">
        <v>39</v>
      </c>
      <c r="B18" s="12"/>
      <c r="C18" s="12"/>
      <c r="D18" s="12"/>
      <c r="E18" s="12"/>
      <c r="F18" s="12"/>
      <c r="G18" s="12"/>
      <c r="H18" s="12"/>
      <c r="I18" s="5"/>
      <c r="J18" s="5"/>
      <c r="K18" s="5"/>
      <c r="L18" s="5"/>
      <c r="M18" s="41"/>
    </row>
    <row r="19" spans="1:17" ht="15.6" x14ac:dyDescent="0.3">
      <c r="A19" s="42" t="s">
        <v>40</v>
      </c>
      <c r="B19" s="12"/>
      <c r="C19" s="12"/>
      <c r="D19" s="12"/>
      <c r="E19" s="12"/>
      <c r="F19" s="12"/>
      <c r="G19" s="12"/>
      <c r="H19" s="12"/>
      <c r="I19" s="5"/>
      <c r="J19" s="5"/>
      <c r="K19" s="5"/>
      <c r="L19" s="5"/>
      <c r="M19" s="41"/>
    </row>
    <row r="20" spans="1:17" ht="15.6" x14ac:dyDescent="0.3">
      <c r="A20" s="42" t="s">
        <v>41</v>
      </c>
      <c r="B20" s="12"/>
      <c r="C20" s="12"/>
      <c r="D20" s="12"/>
      <c r="E20" s="12"/>
      <c r="F20" s="12"/>
      <c r="G20" s="12"/>
      <c r="H20" s="12"/>
      <c r="I20" s="5"/>
      <c r="J20" s="5"/>
      <c r="K20" s="5"/>
      <c r="L20" s="5"/>
      <c r="M20" s="41"/>
    </row>
    <row r="21" spans="1:17" ht="15.6" x14ac:dyDescent="0.3">
      <c r="A21" s="40" t="s">
        <v>35</v>
      </c>
      <c r="B21" s="12"/>
      <c r="C21" s="12"/>
      <c r="D21" s="12"/>
      <c r="E21" s="12"/>
      <c r="F21" s="12"/>
      <c r="G21" s="12"/>
      <c r="H21" s="12"/>
      <c r="I21" s="5"/>
      <c r="J21" s="5"/>
      <c r="K21" s="5"/>
      <c r="L21" s="5"/>
      <c r="M21" s="41"/>
    </row>
    <row r="22" spans="1:17" ht="15.6" x14ac:dyDescent="0.3">
      <c r="A22" s="40" t="s">
        <v>29</v>
      </c>
      <c r="B22" s="12"/>
      <c r="C22" s="12"/>
      <c r="D22" s="12"/>
      <c r="E22" s="12"/>
      <c r="F22" s="12"/>
      <c r="G22" s="12"/>
      <c r="H22" s="12"/>
      <c r="I22" s="5"/>
      <c r="J22" s="5"/>
      <c r="K22" s="5"/>
      <c r="L22" s="5"/>
      <c r="M22" s="41"/>
    </row>
    <row r="23" spans="1:17" ht="15.6" x14ac:dyDescent="0.3">
      <c r="A23" s="40" t="s">
        <v>31</v>
      </c>
      <c r="B23" s="12"/>
      <c r="C23" s="12"/>
      <c r="D23" s="12"/>
      <c r="E23" s="12"/>
      <c r="F23" s="12"/>
      <c r="G23" s="12"/>
      <c r="H23" s="12"/>
      <c r="I23" s="5"/>
      <c r="J23" s="5"/>
      <c r="K23" s="5"/>
      <c r="L23" s="5"/>
      <c r="M23" s="41"/>
    </row>
    <row r="24" spans="1:17" ht="15.6" x14ac:dyDescent="0.3">
      <c r="A24" s="40" t="s">
        <v>33</v>
      </c>
      <c r="B24" s="12"/>
      <c r="C24" s="12"/>
      <c r="D24" s="12"/>
      <c r="E24" s="12"/>
      <c r="F24" s="12"/>
      <c r="G24" s="12"/>
      <c r="H24" s="12"/>
      <c r="I24" s="5"/>
      <c r="J24" s="5"/>
      <c r="K24" s="5"/>
      <c r="L24" s="5"/>
      <c r="M24" s="41"/>
      <c r="Q24" t="s">
        <v>100</v>
      </c>
    </row>
    <row r="25" spans="1:17" ht="15.6" x14ac:dyDescent="0.3">
      <c r="A25" s="40" t="s">
        <v>34</v>
      </c>
      <c r="B25" s="12"/>
      <c r="C25" s="12"/>
      <c r="D25" s="12"/>
      <c r="E25" s="12"/>
      <c r="F25" s="12"/>
      <c r="G25" s="12"/>
      <c r="H25" s="12"/>
      <c r="I25" s="5"/>
      <c r="J25" s="5"/>
      <c r="K25" s="5"/>
      <c r="L25" s="5"/>
      <c r="M25" s="41"/>
    </row>
    <row r="26" spans="1:17" ht="15.6" x14ac:dyDescent="0.3">
      <c r="A26" s="40" t="s">
        <v>32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41"/>
    </row>
    <row r="27" spans="1:17" ht="15.6" x14ac:dyDescent="0.3">
      <c r="A27" s="40" t="s">
        <v>36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41"/>
    </row>
    <row r="28" spans="1:17" ht="15" thickBot="1" x14ac:dyDescent="0.35">
      <c r="A28" s="69" t="s">
        <v>37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4"/>
    </row>
    <row r="29" spans="1:17" x14ac:dyDescent="0.3">
      <c r="I29" s="5"/>
      <c r="J29" s="5"/>
    </row>
    <row r="30" spans="1:17" ht="18" x14ac:dyDescent="0.35">
      <c r="A30" s="3" t="s">
        <v>15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7" ht="18" x14ac:dyDescent="0.35">
      <c r="A31" s="10" t="s">
        <v>16</v>
      </c>
      <c r="B31" s="11" t="s">
        <v>17</v>
      </c>
      <c r="C31" s="11" t="s">
        <v>18</v>
      </c>
      <c r="D31" s="11" t="s">
        <v>19</v>
      </c>
      <c r="E31" s="11" t="s">
        <v>20</v>
      </c>
      <c r="F31" s="11" t="s">
        <v>21</v>
      </c>
      <c r="G31" s="11" t="s">
        <v>22</v>
      </c>
      <c r="H31" s="11" t="s">
        <v>113</v>
      </c>
      <c r="I31" s="11" t="s">
        <v>125</v>
      </c>
      <c r="J31" s="11" t="s">
        <v>122</v>
      </c>
      <c r="K31" s="11" t="s">
        <v>126</v>
      </c>
      <c r="L31" s="11" t="s">
        <v>120</v>
      </c>
      <c r="M31" s="11"/>
    </row>
    <row r="32" spans="1:17" x14ac:dyDescent="0.3">
      <c r="A32" s="4" t="s">
        <v>23</v>
      </c>
      <c r="B32" s="5" t="s">
        <v>6</v>
      </c>
      <c r="C32" s="5" t="s">
        <v>25</v>
      </c>
      <c r="D32" s="5" t="s">
        <v>26</v>
      </c>
      <c r="E32" s="5">
        <v>1</v>
      </c>
      <c r="F32" s="5">
        <v>1</v>
      </c>
      <c r="G32" s="6" t="s">
        <v>63</v>
      </c>
      <c r="H32" s="61">
        <v>43466</v>
      </c>
      <c r="I32" s="65" t="s">
        <v>127</v>
      </c>
      <c r="J32" s="62" t="s">
        <v>124</v>
      </c>
      <c r="K32" s="65" t="s">
        <v>123</v>
      </c>
      <c r="L32" s="62"/>
      <c r="M32" s="62"/>
    </row>
    <row r="33" spans="1:13" x14ac:dyDescent="0.3">
      <c r="A33" s="19"/>
      <c r="B33" s="20"/>
      <c r="C33" s="20"/>
      <c r="D33" s="20"/>
      <c r="E33" s="20"/>
      <c r="F33" s="20"/>
      <c r="G33" s="21"/>
      <c r="H33" s="63"/>
      <c r="I33" s="63"/>
      <c r="J33" s="63"/>
      <c r="K33" s="63"/>
      <c r="L33" s="63"/>
      <c r="M33" s="63"/>
    </row>
    <row r="34" spans="1:13" x14ac:dyDescent="0.3">
      <c r="A34" s="4">
        <v>1</v>
      </c>
      <c r="B34" t="s">
        <v>6</v>
      </c>
      <c r="C34" t="s">
        <v>25</v>
      </c>
      <c r="D34" t="s">
        <v>138</v>
      </c>
      <c r="E34">
        <v>7</v>
      </c>
      <c r="F34">
        <v>1</v>
      </c>
      <c r="G34" t="s">
        <v>63</v>
      </c>
      <c r="H34" s="72">
        <v>43510</v>
      </c>
      <c r="I34" s="62" t="s">
        <v>134</v>
      </c>
      <c r="J34" s="62" t="s">
        <v>135</v>
      </c>
      <c r="K34" s="65" t="s">
        <v>136</v>
      </c>
      <c r="L34" s="62"/>
      <c r="M34" s="62"/>
    </row>
    <row r="35" spans="1:13" x14ac:dyDescent="0.3">
      <c r="A35" s="4">
        <v>2</v>
      </c>
      <c r="B35" s="5">
        <v>0</v>
      </c>
      <c r="C35" s="73" t="s">
        <v>140</v>
      </c>
      <c r="D35" s="16">
        <v>2</v>
      </c>
      <c r="E35" s="16">
        <v>3</v>
      </c>
      <c r="F35" s="16">
        <v>4</v>
      </c>
      <c r="G35" s="57">
        <v>5</v>
      </c>
      <c r="H35" s="64">
        <v>6</v>
      </c>
      <c r="I35" s="62">
        <v>7</v>
      </c>
      <c r="J35" s="62">
        <v>8</v>
      </c>
      <c r="K35" s="62">
        <v>9</v>
      </c>
      <c r="L35" s="62"/>
      <c r="M35" s="62"/>
    </row>
    <row r="36" spans="1:13" x14ac:dyDescent="0.3">
      <c r="A36" s="4">
        <v>3</v>
      </c>
      <c r="B36" s="5"/>
      <c r="C36" s="16"/>
      <c r="D36" s="16"/>
      <c r="E36" s="16"/>
      <c r="F36" s="16"/>
      <c r="G36" s="6"/>
      <c r="H36" s="64"/>
      <c r="I36" s="62"/>
      <c r="J36" s="62"/>
      <c r="K36" s="62"/>
      <c r="L36" s="62"/>
      <c r="M36" s="62"/>
    </row>
    <row r="37" spans="1:13" x14ac:dyDescent="0.3">
      <c r="A37" s="4">
        <v>4</v>
      </c>
      <c r="B37" s="5"/>
      <c r="C37" s="5"/>
      <c r="D37" s="16"/>
      <c r="E37" s="16"/>
      <c r="F37" s="16"/>
      <c r="G37" s="6"/>
      <c r="H37" s="64"/>
      <c r="I37" s="62"/>
      <c r="J37" s="62"/>
      <c r="K37" s="62"/>
      <c r="L37" s="62"/>
      <c r="M37" s="62"/>
    </row>
    <row r="38" spans="1:13" x14ac:dyDescent="0.3">
      <c r="A38" s="4">
        <v>5</v>
      </c>
      <c r="B38" s="5"/>
      <c r="C38" s="5"/>
      <c r="D38" s="16"/>
      <c r="E38" s="16"/>
      <c r="F38" s="16"/>
      <c r="G38" s="6"/>
      <c r="H38" s="64"/>
      <c r="I38" s="62"/>
      <c r="J38" s="62"/>
      <c r="K38" s="62"/>
      <c r="L38" s="62"/>
      <c r="M38" s="62"/>
    </row>
    <row r="39" spans="1:13" x14ac:dyDescent="0.3">
      <c r="A39" s="4">
        <v>6</v>
      </c>
      <c r="B39" s="5"/>
      <c r="C39" s="16"/>
      <c r="D39" s="16"/>
      <c r="E39" s="16"/>
      <c r="F39" s="16"/>
      <c r="G39" s="6"/>
      <c r="H39" s="64"/>
      <c r="I39" s="62"/>
      <c r="J39" s="62"/>
      <c r="K39" s="62"/>
      <c r="L39" s="62"/>
      <c r="M39" s="62"/>
    </row>
    <row r="40" spans="1:13" x14ac:dyDescent="0.3">
      <c r="A40" s="4">
        <v>7</v>
      </c>
      <c r="B40" s="5"/>
      <c r="C40" s="5"/>
      <c r="D40" s="16"/>
      <c r="E40" s="16"/>
      <c r="F40" s="16"/>
      <c r="G40" s="6"/>
      <c r="H40" s="64"/>
      <c r="I40" s="62"/>
      <c r="J40" s="62"/>
      <c r="K40" s="62"/>
      <c r="L40" s="62"/>
      <c r="M40" s="62"/>
    </row>
    <row r="41" spans="1:13" x14ac:dyDescent="0.3">
      <c r="A41" s="4">
        <v>8</v>
      </c>
      <c r="B41" s="5"/>
      <c r="C41" s="5"/>
      <c r="D41" s="16"/>
      <c r="E41" s="16"/>
      <c r="F41" s="16"/>
      <c r="G41" s="6"/>
      <c r="H41" s="64"/>
      <c r="I41" s="62"/>
      <c r="J41" s="62"/>
      <c r="K41" s="62"/>
      <c r="L41" s="62"/>
      <c r="M41" s="62"/>
    </row>
    <row r="42" spans="1:13" x14ac:dyDescent="0.3">
      <c r="A42" s="4">
        <v>9</v>
      </c>
      <c r="B42" s="16"/>
      <c r="C42" s="16"/>
      <c r="D42" s="16"/>
      <c r="E42" s="16"/>
      <c r="F42" s="16"/>
      <c r="G42" s="6"/>
      <c r="H42" s="64"/>
      <c r="I42" s="62"/>
      <c r="J42" s="62"/>
      <c r="K42" s="62"/>
      <c r="L42" s="62"/>
      <c r="M42" s="62"/>
    </row>
    <row r="43" spans="1:13" x14ac:dyDescent="0.3">
      <c r="A43" s="4">
        <v>10</v>
      </c>
      <c r="B43" s="16"/>
      <c r="C43" s="5"/>
      <c r="D43" s="16"/>
      <c r="E43" s="16"/>
      <c r="F43" s="16"/>
      <c r="G43" s="6"/>
      <c r="H43" s="64"/>
      <c r="I43" s="62"/>
      <c r="J43" s="62"/>
      <c r="K43" s="62"/>
      <c r="L43" s="62"/>
      <c r="M43" s="62"/>
    </row>
    <row r="44" spans="1:13" x14ac:dyDescent="0.3">
      <c r="A44" s="4">
        <v>11</v>
      </c>
      <c r="B44" s="16"/>
      <c r="C44" s="5"/>
      <c r="D44" s="16"/>
      <c r="E44" s="16"/>
      <c r="F44" s="16"/>
      <c r="G44" s="6"/>
      <c r="H44" s="64"/>
      <c r="I44" s="62"/>
      <c r="J44" s="62"/>
      <c r="K44" s="62"/>
      <c r="L44" s="62"/>
      <c r="M44" s="62"/>
    </row>
    <row r="45" spans="1:13" x14ac:dyDescent="0.3">
      <c r="A45" s="4">
        <v>12</v>
      </c>
      <c r="B45" s="16"/>
      <c r="C45" s="16"/>
      <c r="D45" s="16"/>
      <c r="E45" s="16"/>
      <c r="F45" s="16"/>
      <c r="G45" s="6"/>
      <c r="H45" s="64"/>
      <c r="I45" s="62"/>
      <c r="J45" s="62"/>
      <c r="K45" s="62"/>
      <c r="L45" s="62"/>
      <c r="M45" s="62"/>
    </row>
    <row r="46" spans="1:13" x14ac:dyDescent="0.3">
      <c r="A46" s="4">
        <v>13</v>
      </c>
      <c r="B46" s="16"/>
      <c r="C46" s="5"/>
      <c r="D46" s="16"/>
      <c r="E46" s="16"/>
      <c r="F46" s="16"/>
      <c r="G46" s="6"/>
      <c r="H46" s="64"/>
      <c r="I46" s="62"/>
      <c r="J46" s="62"/>
      <c r="K46" s="62"/>
      <c r="L46" s="62"/>
      <c r="M46" s="62"/>
    </row>
    <row r="47" spans="1:13" x14ac:dyDescent="0.3">
      <c r="A47" s="4">
        <v>14</v>
      </c>
      <c r="B47" s="16"/>
      <c r="C47" s="5"/>
      <c r="D47" s="16"/>
      <c r="E47" s="16"/>
      <c r="F47" s="16"/>
      <c r="G47" s="6"/>
      <c r="H47" s="64"/>
      <c r="I47" s="62"/>
      <c r="J47" s="62"/>
      <c r="K47" s="62"/>
      <c r="L47" s="62"/>
      <c r="M47" s="62"/>
    </row>
    <row r="48" spans="1:13" x14ac:dyDescent="0.3">
      <c r="A48" s="4">
        <v>15</v>
      </c>
      <c r="B48" s="16"/>
      <c r="C48" s="16"/>
      <c r="D48" s="16"/>
      <c r="E48" s="16"/>
      <c r="F48" s="16"/>
      <c r="G48" s="6"/>
      <c r="H48" s="64"/>
      <c r="I48" s="62"/>
      <c r="J48" s="62"/>
      <c r="K48" s="62"/>
      <c r="L48" s="62"/>
      <c r="M48" s="62"/>
    </row>
    <row r="49" spans="1:13" x14ac:dyDescent="0.3">
      <c r="A49" s="4">
        <v>16</v>
      </c>
      <c r="B49" s="16"/>
      <c r="C49" s="5"/>
      <c r="D49" s="16"/>
      <c r="E49" s="16"/>
      <c r="F49" s="16"/>
      <c r="G49" s="6"/>
      <c r="H49" s="64"/>
      <c r="I49" s="62"/>
      <c r="J49" s="62"/>
      <c r="K49" s="62"/>
      <c r="L49" s="62"/>
      <c r="M49" s="62"/>
    </row>
    <row r="50" spans="1:13" x14ac:dyDescent="0.3">
      <c r="A50" s="4">
        <v>17</v>
      </c>
      <c r="B50" s="16"/>
      <c r="C50" s="5"/>
      <c r="D50" s="16"/>
      <c r="E50" s="16"/>
      <c r="F50" s="16"/>
      <c r="G50" s="6"/>
      <c r="H50" s="64"/>
      <c r="I50" s="62"/>
      <c r="J50" s="62"/>
      <c r="K50" s="62"/>
      <c r="L50" s="62"/>
      <c r="M50" s="62"/>
    </row>
    <row r="51" spans="1:13" x14ac:dyDescent="0.3">
      <c r="A51" s="4">
        <v>18</v>
      </c>
      <c r="B51" s="16"/>
      <c r="C51" s="16"/>
      <c r="D51" s="16"/>
      <c r="E51" s="16"/>
      <c r="F51" s="16"/>
      <c r="G51" s="6"/>
      <c r="H51" s="64"/>
      <c r="I51" s="62"/>
      <c r="J51" s="62"/>
      <c r="K51" s="62"/>
      <c r="L51" s="62"/>
      <c r="M51" s="62"/>
    </row>
    <row r="52" spans="1:13" x14ac:dyDescent="0.3">
      <c r="A52" s="4">
        <v>19</v>
      </c>
      <c r="B52" s="5"/>
      <c r="C52" s="5"/>
      <c r="D52" s="5"/>
      <c r="E52" s="5"/>
      <c r="F52" s="5"/>
      <c r="G52" s="6"/>
      <c r="H52" s="64"/>
      <c r="I52" s="62"/>
      <c r="J52" s="62"/>
      <c r="K52" s="62"/>
      <c r="L52" s="62"/>
      <c r="M52" s="62"/>
    </row>
    <row r="53" spans="1:13" x14ac:dyDescent="0.3">
      <c r="A53" s="4">
        <v>20</v>
      </c>
      <c r="B53" s="5"/>
      <c r="C53" s="5"/>
      <c r="D53" s="5"/>
      <c r="E53" s="5"/>
      <c r="F53" s="5"/>
      <c r="G53" s="6"/>
      <c r="H53" s="64"/>
      <c r="I53" s="62"/>
      <c r="J53" s="62"/>
      <c r="K53" s="62"/>
      <c r="L53" s="62"/>
      <c r="M53" s="62"/>
    </row>
    <row r="54" spans="1:13" x14ac:dyDescent="0.3">
      <c r="A54" s="4">
        <v>21</v>
      </c>
      <c r="B54" s="5"/>
      <c r="C54" s="5"/>
      <c r="D54" s="5"/>
      <c r="E54" s="5"/>
      <c r="F54" s="5"/>
      <c r="G54" s="6"/>
      <c r="H54" s="64"/>
      <c r="I54" s="62"/>
      <c r="J54" s="62"/>
      <c r="K54" s="62"/>
      <c r="L54" s="62"/>
      <c r="M54" s="62"/>
    </row>
    <row r="55" spans="1:13" x14ac:dyDescent="0.3">
      <c r="A55" s="4">
        <v>22</v>
      </c>
      <c r="B55" s="5"/>
      <c r="C55" s="5"/>
      <c r="D55" s="5"/>
      <c r="E55" s="5"/>
      <c r="F55" s="5"/>
      <c r="G55" s="6"/>
      <c r="H55" s="64"/>
      <c r="I55" s="62"/>
      <c r="J55" s="62"/>
      <c r="K55" s="62"/>
      <c r="L55" s="62"/>
      <c r="M55" s="62"/>
    </row>
    <row r="56" spans="1:13" x14ac:dyDescent="0.3">
      <c r="A56" s="4">
        <v>23</v>
      </c>
      <c r="B56" s="5"/>
      <c r="C56" s="5"/>
      <c r="D56" s="5"/>
      <c r="E56" s="5"/>
      <c r="F56" s="5"/>
      <c r="G56" s="6"/>
      <c r="H56" s="64"/>
      <c r="I56" s="62"/>
      <c r="J56" s="62"/>
      <c r="K56" s="62"/>
      <c r="L56" s="62"/>
      <c r="M56" s="62"/>
    </row>
    <row r="57" spans="1:13" x14ac:dyDescent="0.3">
      <c r="A57" s="4">
        <v>24</v>
      </c>
      <c r="B57" s="5"/>
      <c r="C57" s="5"/>
      <c r="D57" s="5"/>
      <c r="E57" s="5"/>
      <c r="F57" s="5"/>
      <c r="G57" s="6"/>
      <c r="H57" s="64"/>
      <c r="I57" s="62"/>
      <c r="J57" s="62"/>
      <c r="K57" s="62"/>
      <c r="L57" s="62"/>
      <c r="M57" s="62"/>
    </row>
    <row r="58" spans="1:13" x14ac:dyDescent="0.3">
      <c r="A58" s="4">
        <v>25</v>
      </c>
      <c r="B58" s="5"/>
      <c r="C58" s="5"/>
      <c r="D58" s="5"/>
      <c r="E58" s="5"/>
      <c r="F58" s="5"/>
      <c r="G58" s="6"/>
      <c r="H58" s="64"/>
      <c r="I58" s="62"/>
      <c r="J58" s="62"/>
      <c r="K58" s="62"/>
      <c r="L58" s="62"/>
      <c r="M58" s="62"/>
    </row>
    <row r="59" spans="1:13" x14ac:dyDescent="0.3">
      <c r="A59" s="4">
        <v>26</v>
      </c>
      <c r="B59" s="5"/>
      <c r="C59" s="5"/>
      <c r="D59" s="5"/>
      <c r="E59" s="5"/>
      <c r="F59" s="5"/>
      <c r="G59" s="6"/>
      <c r="H59" s="64"/>
      <c r="I59" s="62"/>
      <c r="J59" s="62"/>
      <c r="K59" s="62"/>
      <c r="L59" s="62"/>
      <c r="M59" s="62"/>
    </row>
    <row r="60" spans="1:13" x14ac:dyDescent="0.3">
      <c r="A60" s="4">
        <v>27</v>
      </c>
      <c r="B60" s="5"/>
      <c r="C60" s="5"/>
      <c r="D60" s="5"/>
      <c r="E60" s="5"/>
      <c r="F60" s="5"/>
      <c r="G60" s="6"/>
      <c r="H60" s="64"/>
      <c r="I60" s="62"/>
      <c r="J60" s="62"/>
      <c r="K60" s="62"/>
      <c r="L60" s="62"/>
      <c r="M60" s="62"/>
    </row>
    <row r="61" spans="1:13" x14ac:dyDescent="0.3">
      <c r="A61" s="4">
        <v>28</v>
      </c>
      <c r="B61" s="5"/>
      <c r="C61" s="5"/>
      <c r="D61" s="5"/>
      <c r="E61" s="5"/>
      <c r="F61" s="5"/>
      <c r="G61" s="6"/>
      <c r="H61" s="64"/>
      <c r="I61" s="62"/>
      <c r="J61" s="62"/>
      <c r="K61" s="62"/>
      <c r="L61" s="62"/>
      <c r="M61" s="62"/>
    </row>
    <row r="62" spans="1:13" x14ac:dyDescent="0.3">
      <c r="A62" s="4">
        <v>29</v>
      </c>
      <c r="B62" s="5"/>
      <c r="C62" s="5"/>
      <c r="D62" s="5"/>
      <c r="E62" s="5"/>
      <c r="F62" s="5"/>
      <c r="G62" s="6"/>
      <c r="H62" s="64"/>
      <c r="I62" s="62"/>
      <c r="J62" s="62"/>
      <c r="K62" s="62"/>
      <c r="L62" s="62"/>
      <c r="M62" s="62"/>
    </row>
    <row r="63" spans="1:13" x14ac:dyDescent="0.3">
      <c r="A63" s="7">
        <v>30</v>
      </c>
      <c r="B63" s="8"/>
      <c r="C63" s="8"/>
      <c r="D63" s="8"/>
      <c r="E63" s="8"/>
      <c r="F63" s="8"/>
      <c r="G63" s="9"/>
      <c r="H63" s="64"/>
      <c r="I63" s="62"/>
      <c r="J63" s="62"/>
      <c r="K63" s="62"/>
      <c r="L63" s="62"/>
      <c r="M63" s="62"/>
    </row>
    <row r="64" spans="1:13" x14ac:dyDescent="0.3">
      <c r="H64" s="5"/>
    </row>
  </sheetData>
  <mergeCells count="8">
    <mergeCell ref="C9:H9"/>
    <mergeCell ref="A9:B9"/>
    <mergeCell ref="A1:H1"/>
    <mergeCell ref="A4:H8"/>
    <mergeCell ref="A2:B2"/>
    <mergeCell ref="C2:H2"/>
    <mergeCell ref="C3:H3"/>
    <mergeCell ref="A3:B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6"/>
  <sheetViews>
    <sheetView tabSelected="1" workbookViewId="0">
      <selection activeCell="A15" sqref="A15"/>
    </sheetView>
  </sheetViews>
  <sheetFormatPr defaultRowHeight="14.4" x14ac:dyDescent="0.3"/>
  <cols>
    <col min="1" max="1" width="18.88671875" customWidth="1"/>
    <col min="3" max="3" width="11.33203125" bestFit="1" customWidth="1"/>
    <col min="4" max="4" width="12.33203125" bestFit="1" customWidth="1"/>
    <col min="5" max="5" width="42.6640625" customWidth="1"/>
    <col min="6" max="6" width="37" customWidth="1"/>
    <col min="7" max="7" width="59.44140625" customWidth="1"/>
    <col min="10" max="10" width="9.109375" style="17"/>
  </cols>
  <sheetData>
    <row r="1" spans="1:11" ht="15" thickBot="1" x14ac:dyDescent="0.35"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</row>
    <row r="2" spans="1:11" ht="15" thickBot="1" x14ac:dyDescent="0.35">
      <c r="A2" t="s">
        <v>49</v>
      </c>
      <c r="B2">
        <v>1</v>
      </c>
      <c r="C2" s="13">
        <f>IF(Input!B34="","",$B$2)</f>
        <v>1</v>
      </c>
      <c r="D2" s="22" t="s">
        <v>49</v>
      </c>
      <c r="E2" s="23" t="str">
        <f>IF(Input!C34="","",Input!$C$2 &amp;"_"&amp;Input!C34 &amp;"_"&amp;Input!D34&amp;"_"&amp;Input!G34&amp;"_rep"&amp;Input!E34&amp;Input!$J$4)</f>
        <v>Diet1_Mouse1_Testing123_Standard_rep7O1</v>
      </c>
      <c r="F2" s="31" t="str">
        <f>IF(Input!C34="","","C:\Xcalibur\data\" &amp;Input!$J$5&amp; "_"&amp;Input!$J$6)</f>
        <v>C:\Xcalibur\data\LL1116_2-3-2019</v>
      </c>
      <c r="G2" s="23" t="str">
        <f>IF(Input!G34="","",VLOOKUP(Input!G34,Methods!B:C,2,FALSE))</f>
        <v>C:\Xcalibur\methods\Standard_2_Hour.meth</v>
      </c>
      <c r="H2" s="23" t="str">
        <f>IF(Input!B34="","",Input!B34)</f>
        <v>A1</v>
      </c>
      <c r="I2" s="24">
        <v>2</v>
      </c>
      <c r="J2" s="16"/>
      <c r="K2" t="s">
        <v>100</v>
      </c>
    </row>
    <row r="3" spans="1:11" ht="15.6" thickTop="1" thickBot="1" x14ac:dyDescent="0.35">
      <c r="B3">
        <v>2</v>
      </c>
      <c r="C3" s="13">
        <f>IF(Input!B35="","",$B$3)</f>
        <v>2</v>
      </c>
      <c r="D3" s="25" t="s">
        <v>49</v>
      </c>
      <c r="E3" s="33" t="str">
        <f>IF(Input!H35="","",Input!$C$2 &amp;"_"&amp;Input!C35 &amp;"_"&amp;Input!D35&amp;"_"&amp;Input!G35&amp;"_rep"&amp;Input!E35&amp;Input!$J$4)</f>
        <v>Diet1_1_2_5_rep3O1</v>
      </c>
      <c r="F3" s="32" t="str">
        <f>IF(Input!H35="","","C:\Xcalibur\data\" &amp;Input!$J$5&amp; "_"&amp;Input!$J$6)</f>
        <v>C:\Xcalibur\data\LL1116_2-3-2019</v>
      </c>
      <c r="G3" s="14" t="e">
        <f>IF(Input!G35="","",VLOOKUP(Input!G35,Methods!B:C,2,FALSE))</f>
        <v>#N/A</v>
      </c>
      <c r="H3" s="14">
        <f>IF(Input!B35="","",Input!B35)</f>
        <v>0</v>
      </c>
      <c r="I3" s="26">
        <v>2</v>
      </c>
      <c r="J3" s="16"/>
    </row>
    <row r="4" spans="1:11" ht="15.6" thickTop="1" thickBot="1" x14ac:dyDescent="0.35">
      <c r="A4" s="55" t="s">
        <v>139</v>
      </c>
      <c r="B4">
        <v>3</v>
      </c>
      <c r="C4" s="13" t="str">
        <f>IF(Input!B36="","",$B$4)</f>
        <v/>
      </c>
      <c r="D4" s="25" t="s">
        <v>49</v>
      </c>
      <c r="E4" s="32" t="str">
        <f>IF(Input!H36="","",Input!$C$2 &amp;"_"&amp;Input!C36 &amp;"_"&amp;Input!D36&amp;"_"&amp;Input!G36&amp;"_rep"&amp;Input!E36&amp;Input!$J$4)</f>
        <v/>
      </c>
      <c r="F4" s="33" t="str">
        <f>IF(Input!H36="","","C:\Xcalibur\data\" &amp;Input!$J$5&amp; "_"&amp;Input!$J$6)</f>
        <v/>
      </c>
      <c r="G4" s="14" t="str">
        <f>IF(Input!G36="","",VLOOKUP(Input!G36,Methods!B:C,2,FALSE))</f>
        <v/>
      </c>
      <c r="H4" s="14" t="str">
        <f>IF(Input!B36="","",Input!B36)</f>
        <v/>
      </c>
      <c r="I4" s="26">
        <v>2</v>
      </c>
      <c r="J4" s="16"/>
    </row>
    <row r="5" spans="1:11" ht="15.6" thickTop="1" thickBot="1" x14ac:dyDescent="0.35">
      <c r="A5" s="60"/>
      <c r="B5">
        <v>4</v>
      </c>
      <c r="C5" s="13" t="str">
        <f>IF(Input!B37="","",$B$5)</f>
        <v/>
      </c>
      <c r="D5" s="25" t="s">
        <v>49</v>
      </c>
      <c r="E5" s="15" t="str">
        <f>IF(Input!H37="","",Input!$C$2 &amp;"_"&amp;Input!C37 &amp;"_"&amp;Input!D37&amp;"_"&amp;Input!G37&amp;"_rep"&amp;Input!E37&amp;Input!$J$4)</f>
        <v/>
      </c>
      <c r="F5" s="32" t="str">
        <f>IF(Input!H37="","","C:\Xcalibur\data\" &amp;Input!$J$5&amp; "_"&amp;Input!$J$6)</f>
        <v/>
      </c>
      <c r="G5" s="14" t="str">
        <f>IF(Input!G37="","",VLOOKUP(Input!G37,Methods!B:C,2,FALSE))</f>
        <v/>
      </c>
      <c r="H5" s="14" t="str">
        <f>IF(Input!B37="","",Input!B37)</f>
        <v/>
      </c>
      <c r="I5" s="26">
        <v>2</v>
      </c>
      <c r="J5" s="16"/>
    </row>
    <row r="6" spans="1:11" ht="15.6" thickTop="1" thickBot="1" x14ac:dyDescent="0.35">
      <c r="A6" s="58" t="s">
        <v>119</v>
      </c>
      <c r="B6">
        <v>5</v>
      </c>
      <c r="C6" s="13" t="str">
        <f>IF(Input!B38="","",$B$6)</f>
        <v/>
      </c>
      <c r="D6" s="25" t="s">
        <v>49</v>
      </c>
      <c r="E6" s="33" t="str">
        <f>IF(Input!H38="","",Input!H38 &amp;"_"&amp;Input!C38 &amp;"_"&amp;Input!D38&amp;"_"&amp;Input!G38&amp;"_rep"&amp;Input!E38&amp;Input!$J$4)</f>
        <v/>
      </c>
      <c r="F6" s="33" t="str">
        <f>IF(Input!H38="","","C:\Xcalibur\data\" &amp;Input!$J$5&amp; "_"&amp;Input!$J$6)</f>
        <v/>
      </c>
      <c r="G6" s="14" t="str">
        <f>IF(Input!G38="","",VLOOKUP(Input!G38,Methods!B:C,2,FALSE))</f>
        <v/>
      </c>
      <c r="H6" s="14" t="str">
        <f>IF(Input!B38="","",Input!B38)</f>
        <v/>
      </c>
      <c r="I6" s="26">
        <v>2</v>
      </c>
      <c r="J6" s="16"/>
    </row>
    <row r="7" spans="1:11" ht="15.6" thickTop="1" thickBot="1" x14ac:dyDescent="0.35">
      <c r="A7" s="58"/>
      <c r="B7">
        <v>6</v>
      </c>
      <c r="C7" s="13" t="str">
        <f>IF(Input!B39="","",$B$7)</f>
        <v/>
      </c>
      <c r="D7" s="25" t="s">
        <v>49</v>
      </c>
      <c r="E7" s="33" t="str">
        <f>IF(Input!H39="","",Input!H39 &amp;"_"&amp;Input!C39 &amp;"_"&amp;Input!D39&amp;"_"&amp;Input!G39&amp;"_rep"&amp;Input!E39&amp;Input!$J$4)</f>
        <v/>
      </c>
      <c r="F7" s="33" t="str">
        <f>IF(Input!H39="","","C:\Xcalibur\data\" &amp;Input!$J$5&amp; "_"&amp;Input!$J$6)</f>
        <v/>
      </c>
      <c r="G7" s="14" t="str">
        <f>IF(Input!G39="","",VLOOKUP(Input!G39,Methods!B:C,2,FALSE))</f>
        <v/>
      </c>
      <c r="H7" s="14" t="str">
        <f>IF(Input!B39="","",Input!B39)</f>
        <v/>
      </c>
      <c r="I7" s="26">
        <v>2</v>
      </c>
      <c r="J7" s="16"/>
    </row>
    <row r="8" spans="1:11" ht="15.6" thickTop="1" thickBot="1" x14ac:dyDescent="0.35">
      <c r="A8" s="59" t="s">
        <v>121</v>
      </c>
      <c r="B8">
        <v>7</v>
      </c>
      <c r="C8" s="13" t="str">
        <f>IF(Input!B40="","",$B$8)</f>
        <v/>
      </c>
      <c r="D8" s="25" t="s">
        <v>49</v>
      </c>
      <c r="E8" s="33" t="str">
        <f>IF(Input!H40="","",Input!H40 &amp;"_"&amp;Input!C40 &amp;"_"&amp;Input!D40&amp;"_"&amp;Input!G40&amp;"_rep"&amp;Input!E40&amp;Input!$J$4)</f>
        <v/>
      </c>
      <c r="F8" s="33" t="str">
        <f>IF(Input!H40="","","C:\Xcalibur\data\" &amp;Input!$J$5&amp; "_"&amp;Input!$J$6)</f>
        <v/>
      </c>
      <c r="G8" s="14" t="str">
        <f>IF(Input!G40="","",VLOOKUP(Input!G40,Methods!B:C,2,FALSE))</f>
        <v/>
      </c>
      <c r="H8" s="14" t="str">
        <f>IF(Input!B40="","",Input!B40)</f>
        <v/>
      </c>
      <c r="I8" s="26">
        <v>2</v>
      </c>
      <c r="J8" s="16"/>
    </row>
    <row r="9" spans="1:11" ht="15.6" thickTop="1" thickBot="1" x14ac:dyDescent="0.35">
      <c r="A9" s="56"/>
      <c r="B9">
        <v>8</v>
      </c>
      <c r="C9" s="13" t="str">
        <f>IF(Input!B41="","",$B$9)</f>
        <v/>
      </c>
      <c r="D9" s="25" t="s">
        <v>49</v>
      </c>
      <c r="E9" s="32" t="str">
        <f>IF(Input!H41="","",Input!H41 &amp;"_"&amp;Input!C41 &amp;"_"&amp;Input!D41&amp;"_"&amp;Input!G41&amp;"_rep"&amp;Input!E41&amp;Input!$J$4)</f>
        <v/>
      </c>
      <c r="F9" s="33" t="str">
        <f>IF(Input!H41="","","C:\Xcalibur\data\" &amp;Input!$J$5&amp; "_"&amp;Input!$J$6)</f>
        <v/>
      </c>
      <c r="G9" s="14" t="str">
        <f>IF(Input!G41="","",VLOOKUP(Input!G41,Methods!B:C,2,FALSE))</f>
        <v/>
      </c>
      <c r="H9" s="14" t="str">
        <f>IF(Input!B41="","",Input!B41)</f>
        <v/>
      </c>
      <c r="I9" s="26">
        <v>2</v>
      </c>
      <c r="J9" s="16"/>
    </row>
    <row r="10" spans="1:11" ht="15.6" thickTop="1" thickBot="1" x14ac:dyDescent="0.35">
      <c r="B10">
        <v>9</v>
      </c>
      <c r="C10" s="13" t="str">
        <f>IF(Input!B42="","",$B$10)</f>
        <v/>
      </c>
      <c r="D10" s="25" t="s">
        <v>49</v>
      </c>
      <c r="E10" s="14" t="str">
        <f>IF(Input!H42="","",Input!H42 &amp;"_"&amp;Input!C42 &amp;"_"&amp;Input!D42&amp;"_"&amp;Input!G42&amp;"_rep"&amp;Input!E42&amp;Input!$J$4)</f>
        <v/>
      </c>
      <c r="F10" s="33" t="str">
        <f>IF(Input!H42="","","C:\Xcalibur\data\" &amp;Input!$J$5&amp; "_"&amp;Input!$J$6)</f>
        <v/>
      </c>
      <c r="G10" s="14" t="str">
        <f>IF(Input!G42="","",VLOOKUP(Input!G42,Methods!B:C,2,FALSE))</f>
        <v/>
      </c>
      <c r="H10" s="14" t="str">
        <f>IF(Input!B42="","",Input!B42)</f>
        <v/>
      </c>
      <c r="I10" s="26">
        <v>2</v>
      </c>
      <c r="J10" s="16"/>
    </row>
    <row r="11" spans="1:11" ht="15.6" thickTop="1" thickBot="1" x14ac:dyDescent="0.35">
      <c r="B11">
        <v>10</v>
      </c>
      <c r="C11" s="13" t="str">
        <f>IF(Input!B43="","",$B$11)</f>
        <v/>
      </c>
      <c r="D11" s="25" t="s">
        <v>49</v>
      </c>
      <c r="E11" s="33" t="str">
        <f>IF(Input!H43="","",Input!H43 &amp;"_"&amp;Input!C43 &amp;"_"&amp;Input!D43&amp;"_"&amp;Input!G43&amp;"_rep"&amp;Input!E43&amp;Input!$J$4)</f>
        <v/>
      </c>
      <c r="F11" s="33" t="str">
        <f>IF(Input!H43="","","C:\Xcalibur\data\" &amp;Input!$J$5&amp; "_"&amp;Input!$J$6)</f>
        <v/>
      </c>
      <c r="G11" s="14" t="str">
        <f>IF(Input!G43="","",VLOOKUP(Input!G43,Methods!B:C,2,FALSE))</f>
        <v/>
      </c>
      <c r="H11" s="14" t="str">
        <f>IF(Input!B43="","",Input!B43)</f>
        <v/>
      </c>
      <c r="I11" s="26">
        <v>2</v>
      </c>
      <c r="J11" s="16"/>
    </row>
    <row r="12" spans="1:11" ht="15.6" thickTop="1" thickBot="1" x14ac:dyDescent="0.35">
      <c r="A12" s="55" t="s">
        <v>133</v>
      </c>
      <c r="B12">
        <v>11</v>
      </c>
      <c r="C12" s="13" t="str">
        <f>IF(Input!B44="","",$B$12)</f>
        <v/>
      </c>
      <c r="D12" s="25" t="s">
        <v>49</v>
      </c>
      <c r="E12" s="33" t="str">
        <f>IF(Input!H44="","",Input!H44 &amp;"_"&amp;Input!C44 &amp;"_"&amp;Input!D44&amp;"_"&amp;Input!G44&amp;"_rep"&amp;Input!E44&amp;Input!$J$4)</f>
        <v/>
      </c>
      <c r="F12" s="33" t="str">
        <f>IF(Input!H44="","","C:\Xcalibur\data\" &amp;Input!$J$5&amp; "_"&amp;Input!$J$6)</f>
        <v/>
      </c>
      <c r="G12" s="14" t="str">
        <f>IF(Input!G44="","",VLOOKUP(Input!G44,Methods!B:C,2,FALSE))</f>
        <v/>
      </c>
      <c r="H12" s="14" t="str">
        <f>IF(Input!B44="","",Input!B44)</f>
        <v/>
      </c>
      <c r="I12" s="26">
        <v>2</v>
      </c>
      <c r="J12" s="16"/>
    </row>
    <row r="13" spans="1:11" ht="15.6" thickTop="1" thickBot="1" x14ac:dyDescent="0.35">
      <c r="A13" s="56"/>
      <c r="B13">
        <v>12</v>
      </c>
      <c r="C13" s="13" t="str">
        <f>IF(Input!B45="","",$B$13)</f>
        <v/>
      </c>
      <c r="D13" s="25" t="s">
        <v>49</v>
      </c>
      <c r="E13" s="33" t="str">
        <f>IF(Input!H45="","",Input!H45 &amp;"_"&amp;Input!C45 &amp;"_"&amp;Input!D45&amp;"_"&amp;Input!G45&amp;"_rep"&amp;Input!E45&amp;Input!$J$4)</f>
        <v/>
      </c>
      <c r="F13" s="33" t="str">
        <f>IF(Input!H45="","","C:\Xcalibur\data\" &amp;Input!$J$5&amp; "_"&amp;Input!$J$6)</f>
        <v/>
      </c>
      <c r="G13" s="14" t="str">
        <f>IF(Input!G45="","",VLOOKUP(Input!G45,Methods!B:C,2,FALSE))</f>
        <v/>
      </c>
      <c r="H13" s="14" t="str">
        <f>IF(Input!B45="","",Input!B45)</f>
        <v/>
      </c>
      <c r="I13" s="26">
        <v>2</v>
      </c>
      <c r="J13" s="16"/>
    </row>
    <row r="14" spans="1:11" ht="15.6" thickTop="1" thickBot="1" x14ac:dyDescent="0.35">
      <c r="B14">
        <v>13</v>
      </c>
      <c r="C14" s="13" t="str">
        <f>IF(Input!B46="","",$B$14)</f>
        <v/>
      </c>
      <c r="D14" s="25" t="s">
        <v>49</v>
      </c>
      <c r="E14" s="32" t="str">
        <f>IF(Input!H46="","",Input!H46 &amp;"_"&amp;Input!C46 &amp;"_"&amp;Input!D46&amp;"_"&amp;Input!G46&amp;"_rep"&amp;Input!E46&amp;Input!$J$4)</f>
        <v/>
      </c>
      <c r="F14" s="33" t="str">
        <f>IF(Input!H46="","","C:\Xcalibur\data\" &amp;Input!$J$5&amp; "_"&amp;Input!$J$6)</f>
        <v/>
      </c>
      <c r="G14" s="14" t="str">
        <f>IF(Input!G46="","",VLOOKUP(Input!G46,Methods!B:C,2,FALSE))</f>
        <v/>
      </c>
      <c r="H14" s="14" t="str">
        <f>IF(Input!B46="","",Input!B46)</f>
        <v/>
      </c>
      <c r="I14" s="26">
        <v>2</v>
      </c>
      <c r="J14" s="16"/>
    </row>
    <row r="15" spans="1:11" ht="15.6" thickTop="1" thickBot="1" x14ac:dyDescent="0.35">
      <c r="B15">
        <v>14</v>
      </c>
      <c r="C15" s="13" t="str">
        <f>IF(Input!B47="","",$B$15)</f>
        <v/>
      </c>
      <c r="D15" s="25" t="s">
        <v>49</v>
      </c>
      <c r="E15" s="33" t="str">
        <f>IF(Input!H47="","",Input!H47 &amp;"_"&amp;Input!C47 &amp;"_"&amp;Input!D47&amp;"_"&amp;Input!G47&amp;"_rep"&amp;Input!E47&amp;Input!$J$4)</f>
        <v/>
      </c>
      <c r="F15" s="33" t="str">
        <f>IF(Input!H47="","","C:\Xcalibur\data\" &amp;Input!$J$5&amp; "_"&amp;Input!$J$6)</f>
        <v/>
      </c>
      <c r="G15" s="14" t="str">
        <f>IF(Input!G47="","",VLOOKUP(Input!G47,Methods!B:C,2,FALSE))</f>
        <v/>
      </c>
      <c r="H15" s="14" t="str">
        <f>IF(Input!B47="","",Input!B47)</f>
        <v/>
      </c>
      <c r="I15" s="26">
        <v>2</v>
      </c>
      <c r="J15" s="16"/>
    </row>
    <row r="16" spans="1:11" ht="15.6" thickTop="1" thickBot="1" x14ac:dyDescent="0.35">
      <c r="B16">
        <v>15</v>
      </c>
      <c r="C16" s="13" t="str">
        <f>IF(Input!B48="","",$B$16)</f>
        <v/>
      </c>
      <c r="D16" s="25" t="s">
        <v>49</v>
      </c>
      <c r="E16" s="14" t="str">
        <f>IF(Input!H48="","",Input!H48 &amp;"_"&amp;Input!C48 &amp;"_"&amp;Input!D48&amp;"_"&amp;Input!G48&amp;"_rep"&amp;Input!E48&amp;Input!$J$4)</f>
        <v/>
      </c>
      <c r="F16" s="33" t="str">
        <f>IF(Input!H48="","","C:\Xcalibur\data\" &amp;Input!$J$5&amp; "_"&amp;Input!$J$6)</f>
        <v/>
      </c>
      <c r="G16" s="14" t="str">
        <f>IF(Input!G48="","",VLOOKUP(Input!G48,Methods!B:C,2,FALSE))</f>
        <v/>
      </c>
      <c r="H16" s="14" t="str">
        <f>IF(Input!B48="","",Input!B48)</f>
        <v/>
      </c>
      <c r="I16" s="26">
        <v>2</v>
      </c>
      <c r="J16" s="16"/>
    </row>
    <row r="17" spans="2:14" ht="15.6" thickTop="1" thickBot="1" x14ac:dyDescent="0.35">
      <c r="B17">
        <v>16</v>
      </c>
      <c r="C17" s="13" t="str">
        <f>IF(Input!B49="","",$B$17)</f>
        <v/>
      </c>
      <c r="D17" s="25" t="s">
        <v>49</v>
      </c>
      <c r="E17" s="33" t="str">
        <f>IF(Input!H49="","",Input!H49 &amp;"_"&amp;Input!C49 &amp;"_"&amp;Input!D49&amp;"_"&amp;Input!G49&amp;"_rep"&amp;Input!E49&amp;Input!$J$4)</f>
        <v/>
      </c>
      <c r="F17" s="33" t="str">
        <f>IF(Input!H49="","","C:\Xcalibur\data\" &amp;Input!$J$5&amp; "_"&amp;Input!$J$6)</f>
        <v/>
      </c>
      <c r="G17" s="14" t="str">
        <f>IF(Input!G49="","",VLOOKUP(Input!G49,Methods!B:C,2,FALSE))</f>
        <v/>
      </c>
      <c r="H17" s="14" t="str">
        <f>IF(Input!B49="","",Input!B49)</f>
        <v/>
      </c>
      <c r="I17" s="26">
        <v>2</v>
      </c>
      <c r="J17" s="16"/>
    </row>
    <row r="18" spans="2:14" ht="15.6" thickTop="1" thickBot="1" x14ac:dyDescent="0.35">
      <c r="B18">
        <v>17</v>
      </c>
      <c r="C18" s="13" t="str">
        <f>IF(Input!B50="","",$B$18)</f>
        <v/>
      </c>
      <c r="D18" s="25" t="s">
        <v>49</v>
      </c>
      <c r="E18" s="33" t="str">
        <f>IF(Input!H50="","",Input!H50 &amp;"_"&amp;Input!C50 &amp;"_"&amp;Input!D50&amp;"_"&amp;Input!G50&amp;"_rep"&amp;Input!E50&amp;Input!$J$4)</f>
        <v/>
      </c>
      <c r="F18" s="33" t="str">
        <f>IF(Input!H50="","","C:\Xcalibur\data\" &amp;Input!$J$5&amp; "_"&amp;Input!$J$6)</f>
        <v/>
      </c>
      <c r="G18" s="14" t="str">
        <f>IF(Input!G50="","",VLOOKUP(Input!G50,Methods!B:C,2,FALSE))</f>
        <v/>
      </c>
      <c r="H18" s="14" t="str">
        <f>IF(Input!B50="","",Input!B50)</f>
        <v/>
      </c>
      <c r="I18" s="26">
        <v>2</v>
      </c>
      <c r="J18" s="16"/>
    </row>
    <row r="19" spans="2:14" ht="15.6" thickTop="1" thickBot="1" x14ac:dyDescent="0.35">
      <c r="B19">
        <v>18</v>
      </c>
      <c r="C19" s="13" t="str">
        <f>IF(Input!B51="","",$B$19)</f>
        <v/>
      </c>
      <c r="D19" s="25" t="s">
        <v>49</v>
      </c>
      <c r="E19" s="33" t="str">
        <f>IF(Input!H51="","",Input!H51 &amp;"_"&amp;Input!C51 &amp;"_"&amp;Input!D51&amp;"_"&amp;Input!G51&amp;"_rep"&amp;Input!E51&amp;Input!$J$4)</f>
        <v/>
      </c>
      <c r="F19" s="33" t="str">
        <f>IF(Input!H51="","","C:\Xcalibur\data\" &amp;Input!$J$5&amp; "_"&amp;Input!$J$6)</f>
        <v/>
      </c>
      <c r="G19" s="14" t="str">
        <f>IF(Input!G51="","",VLOOKUP(Input!G51,Methods!B:C,2,FALSE))</f>
        <v/>
      </c>
      <c r="H19" s="14" t="str">
        <f>IF(Input!B51="","",Input!B51)</f>
        <v/>
      </c>
      <c r="I19" s="26">
        <v>2</v>
      </c>
      <c r="J19" s="16"/>
    </row>
    <row r="20" spans="2:14" ht="15.6" thickTop="1" thickBot="1" x14ac:dyDescent="0.35">
      <c r="B20">
        <v>19</v>
      </c>
      <c r="C20" s="13" t="str">
        <f>IF(Input!B52="","",$B$20)</f>
        <v/>
      </c>
      <c r="D20" s="25" t="s">
        <v>49</v>
      </c>
      <c r="E20" s="32" t="str">
        <f>IF(Input!H52="","",Input!H52 &amp;"_"&amp;Input!C52 &amp;"_"&amp;Input!D52&amp;"_"&amp;Input!G52&amp;"_rep"&amp;Input!E52&amp;Input!$J$4)</f>
        <v/>
      </c>
      <c r="F20" s="33" t="str">
        <f>IF(Input!H52="","","C:\Xcalibur\data\" &amp;Input!$J$5&amp; "_"&amp;Input!$J$6)</f>
        <v/>
      </c>
      <c r="G20" s="14" t="str">
        <f>IF(Input!G52="","",VLOOKUP(Input!G52,Methods!B:C,2,FALSE))</f>
        <v/>
      </c>
      <c r="H20" s="14" t="str">
        <f>IF(Input!B52="","",Input!B52)</f>
        <v/>
      </c>
      <c r="I20" s="26">
        <v>2</v>
      </c>
      <c r="J20" s="16"/>
    </row>
    <row r="21" spans="2:14" ht="15.6" thickTop="1" thickBot="1" x14ac:dyDescent="0.35">
      <c r="B21">
        <v>20</v>
      </c>
      <c r="C21" s="13" t="str">
        <f>IF(Input!B53="","",$B$21)</f>
        <v/>
      </c>
      <c r="D21" s="25" t="s">
        <v>49</v>
      </c>
      <c r="E21" s="33" t="str">
        <f>IF(Input!H53="","",Input!H53 &amp;"_"&amp;Input!C53 &amp;"_"&amp;Input!D53&amp;"_"&amp;Input!G53&amp;"_rep"&amp;Input!E53&amp;Input!$J$4)</f>
        <v/>
      </c>
      <c r="F21" s="33" t="str">
        <f>IF(Input!H53="","","C:\Xcalibur\data\" &amp;Input!$J$5&amp; "_"&amp;Input!$J$6)</f>
        <v/>
      </c>
      <c r="G21" s="14" t="str">
        <f>IF(Input!G53="","",VLOOKUP(Input!G53,Methods!B:C,2,FALSE))</f>
        <v/>
      </c>
      <c r="H21" s="14" t="str">
        <f>IF(Input!B53="","",Input!B53)</f>
        <v/>
      </c>
      <c r="I21" s="26">
        <v>2</v>
      </c>
      <c r="J21" s="16"/>
    </row>
    <row r="22" spans="2:14" ht="15.6" thickTop="1" thickBot="1" x14ac:dyDescent="0.35">
      <c r="B22">
        <v>21</v>
      </c>
      <c r="C22" s="13" t="str">
        <f>IF(Input!B54="","",$B$22)</f>
        <v/>
      </c>
      <c r="D22" s="25" t="s">
        <v>49</v>
      </c>
      <c r="E22" s="33" t="str">
        <f>IF(Input!H54="","",Input!H54 &amp;"_"&amp;Input!C54 &amp;"_"&amp;Input!D54&amp;"_"&amp;Input!G54&amp;"_rep"&amp;Input!E54&amp;Input!$J$4)</f>
        <v/>
      </c>
      <c r="F22" s="33" t="str">
        <f>IF(Input!H54="","","C:\Xcalibur\data\" &amp;Input!$J$5&amp; "_"&amp;Input!$J$6)</f>
        <v/>
      </c>
      <c r="G22" s="14" t="str">
        <f>IF(Input!G54="","",VLOOKUP(Input!G54,Methods!B:C,2,FALSE))</f>
        <v/>
      </c>
      <c r="H22" s="14" t="str">
        <f>IF(Input!B54="","",Input!B54)</f>
        <v/>
      </c>
      <c r="I22" s="26">
        <v>2</v>
      </c>
      <c r="J22" s="16"/>
    </row>
    <row r="23" spans="2:14" ht="15.6" thickTop="1" thickBot="1" x14ac:dyDescent="0.35">
      <c r="B23">
        <v>22</v>
      </c>
      <c r="C23" s="13" t="str">
        <f>IF(Input!B55="","",$B$23)</f>
        <v/>
      </c>
      <c r="D23" s="25" t="s">
        <v>49</v>
      </c>
      <c r="E23" s="33" t="str">
        <f>IF(Input!H55="","",Input!H55 &amp;"_"&amp;Input!C55 &amp;"_"&amp;Input!D55&amp;"_"&amp;Input!G55&amp;"_rep"&amp;Input!E55&amp;Input!$J$4)</f>
        <v/>
      </c>
      <c r="F23" s="33" t="str">
        <f>IF(Input!H55="","","C:\Xcalibur\data\" &amp;Input!$J$5&amp; "_"&amp;Input!$J$6)</f>
        <v/>
      </c>
      <c r="G23" s="14" t="str">
        <f>IF(Input!G55="","",VLOOKUP(Input!G55,Methods!B:C,2,FALSE))</f>
        <v/>
      </c>
      <c r="H23" s="14" t="str">
        <f>IF(Input!B55="","",Input!B55)</f>
        <v/>
      </c>
      <c r="I23" s="26">
        <v>2</v>
      </c>
      <c r="J23" s="16"/>
    </row>
    <row r="24" spans="2:14" ht="15.6" thickTop="1" thickBot="1" x14ac:dyDescent="0.35">
      <c r="B24">
        <v>23</v>
      </c>
      <c r="C24" s="13" t="str">
        <f>IF(Input!B56="","",$B$24)</f>
        <v/>
      </c>
      <c r="D24" s="25" t="s">
        <v>49</v>
      </c>
      <c r="E24" s="32" t="str">
        <f>IF(Input!H56="","",Input!H56 &amp;"_"&amp;Input!C56 &amp;"_"&amp;Input!D56&amp;"_"&amp;Input!G56&amp;"_rep"&amp;Input!E56&amp;Input!$J$4)</f>
        <v/>
      </c>
      <c r="F24" s="33" t="str">
        <f>IF(Input!H56="","","C:\Xcalibur\data\" &amp;Input!$J$5&amp; "_"&amp;Input!$J$6)</f>
        <v/>
      </c>
      <c r="G24" s="14" t="str">
        <f>IF(Input!G56="","",VLOOKUP(Input!G56,Methods!B:C,2,FALSE))</f>
        <v/>
      </c>
      <c r="H24" s="14" t="str">
        <f>IF(Input!B56="","",Input!B56)</f>
        <v/>
      </c>
      <c r="I24" s="26">
        <v>2</v>
      </c>
      <c r="J24" s="16"/>
    </row>
    <row r="25" spans="2:14" ht="15.6" thickTop="1" thickBot="1" x14ac:dyDescent="0.35">
      <c r="B25">
        <v>24</v>
      </c>
      <c r="C25" s="13" t="str">
        <f>IF(Input!B57="","",$B$25)</f>
        <v/>
      </c>
      <c r="D25" s="25" t="s">
        <v>49</v>
      </c>
      <c r="E25" s="14" t="str">
        <f>IF(Input!H57="","",Input!H57 &amp;"_"&amp;Input!C57 &amp;"_"&amp;Input!D57&amp;"_"&amp;Input!G57&amp;"_rep"&amp;Input!E57&amp;Input!$J$4)</f>
        <v/>
      </c>
      <c r="F25" s="33" t="str">
        <f>IF(Input!H57="","","C:\Xcalibur\data\" &amp;Input!$J$5&amp; "_"&amp;Input!$J$6)</f>
        <v/>
      </c>
      <c r="G25" s="14" t="str">
        <f>IF(Input!G57="","",VLOOKUP(Input!G57,Methods!B:C,2,FALSE))</f>
        <v/>
      </c>
      <c r="H25" s="14" t="str">
        <f>IF(Input!B57="","",Input!B57)</f>
        <v/>
      </c>
      <c r="I25" s="26">
        <v>2</v>
      </c>
      <c r="J25" s="16"/>
    </row>
    <row r="26" spans="2:14" ht="15.6" thickTop="1" thickBot="1" x14ac:dyDescent="0.35">
      <c r="B26">
        <v>25</v>
      </c>
      <c r="C26" s="13" t="str">
        <f>IF(Input!B58="","",$B$26)</f>
        <v/>
      </c>
      <c r="D26" s="25" t="s">
        <v>49</v>
      </c>
      <c r="E26" s="33" t="str">
        <f>IF(Input!H58="","",Input!H58 &amp;"_"&amp;Input!C58 &amp;"_"&amp;Input!D58&amp;"_"&amp;Input!G58&amp;"_rep"&amp;Input!E58&amp;Input!$J$4)</f>
        <v/>
      </c>
      <c r="F26" s="33" t="str">
        <f>IF(Input!H58="","","C:\Xcalibur\data\" &amp;Input!$J$5&amp; "_"&amp;Input!$J$6)</f>
        <v/>
      </c>
      <c r="G26" s="14" t="str">
        <f>IF(Input!G58="","",VLOOKUP(Input!G58,Methods!B:C,2,FALSE))</f>
        <v/>
      </c>
      <c r="H26" s="14" t="str">
        <f>IF(Input!B58="","",Input!B58)</f>
        <v/>
      </c>
      <c r="I26" s="26">
        <v>2</v>
      </c>
      <c r="J26" s="16"/>
    </row>
    <row r="27" spans="2:14" ht="15.6" thickTop="1" thickBot="1" x14ac:dyDescent="0.35">
      <c r="B27">
        <v>26</v>
      </c>
      <c r="C27" s="13" t="str">
        <f>IF(Input!B59="","",$B$27)</f>
        <v/>
      </c>
      <c r="D27" s="25" t="s">
        <v>49</v>
      </c>
      <c r="E27" s="33" t="str">
        <f>IF(Input!H59="","",Input!H59 &amp;"_"&amp;Input!C59 &amp;"_"&amp;Input!D59&amp;"_"&amp;Input!G59&amp;"_rep"&amp;Input!E59&amp;Input!$J$4)</f>
        <v/>
      </c>
      <c r="F27" s="33" t="str">
        <f>IF(Input!H59="","","C:\Xcalibur\data\" &amp;Input!$J$5&amp; "_"&amp;Input!$J$6)</f>
        <v/>
      </c>
      <c r="G27" s="14" t="str">
        <f>IF(Input!G59="","",VLOOKUP(Input!G59,Methods!B:C,2,FALSE))</f>
        <v/>
      </c>
      <c r="H27" s="14" t="str">
        <f>IF(Input!B59="","",Input!B59)</f>
        <v/>
      </c>
      <c r="I27" s="26">
        <v>2</v>
      </c>
      <c r="J27" s="16"/>
    </row>
    <row r="28" spans="2:14" ht="15.6" thickTop="1" thickBot="1" x14ac:dyDescent="0.35">
      <c r="B28">
        <v>27</v>
      </c>
      <c r="C28" s="13" t="str">
        <f>IF(Input!B60="","",$B$28)</f>
        <v/>
      </c>
      <c r="D28" s="25" t="s">
        <v>49</v>
      </c>
      <c r="E28" s="33" t="str">
        <f>IF(Input!H60="","",Input!H60 &amp;"_"&amp;Input!C60 &amp;"_"&amp;Input!D60&amp;"_"&amp;Input!G60&amp;"_rep"&amp;Input!E60&amp;Input!$J$4)</f>
        <v/>
      </c>
      <c r="F28" s="33" t="str">
        <f>IF(Input!H60="","","C:\Xcalibur\data\" &amp;Input!$J$5&amp; "_"&amp;Input!$J$6)</f>
        <v/>
      </c>
      <c r="G28" s="14" t="str">
        <f>IF(Input!G60="","",VLOOKUP(Input!G60,Methods!B:C,2,FALSE))</f>
        <v/>
      </c>
      <c r="H28" s="14" t="str">
        <f>IF(Input!B60="","",Input!B60)</f>
        <v/>
      </c>
      <c r="I28" s="26">
        <v>2</v>
      </c>
      <c r="J28" s="16"/>
      <c r="N28" s="6"/>
    </row>
    <row r="29" spans="2:14" ht="15.6" thickTop="1" thickBot="1" x14ac:dyDescent="0.35">
      <c r="B29">
        <v>28</v>
      </c>
      <c r="C29" s="13" t="str">
        <f>IF(Input!B61="","",$B$29)</f>
        <v/>
      </c>
      <c r="D29" s="25" t="s">
        <v>49</v>
      </c>
      <c r="E29" s="32" t="str">
        <f>IF(Input!H61="","",Input!H61 &amp;"_"&amp;Input!C61 &amp;"_"&amp;Input!D61&amp;"_"&amp;Input!G61&amp;"_rep"&amp;Input!E61&amp;Input!$J$4)</f>
        <v/>
      </c>
      <c r="F29" s="33" t="str">
        <f>IF(Input!H61="","","C:\Xcalibur\data\" &amp;Input!$J$5&amp; "_"&amp;Input!$J$6)</f>
        <v/>
      </c>
      <c r="G29" s="14" t="str">
        <f>IF(Input!G61="","",VLOOKUP(Input!G61,Methods!B:C,2,FALSE))</f>
        <v/>
      </c>
      <c r="H29" s="14" t="str">
        <f>IF(Input!B61="","",Input!B61)</f>
        <v/>
      </c>
      <c r="I29" s="26">
        <v>2</v>
      </c>
      <c r="J29" s="16"/>
    </row>
    <row r="30" spans="2:14" ht="15.6" thickTop="1" thickBot="1" x14ac:dyDescent="0.35">
      <c r="B30">
        <v>29</v>
      </c>
      <c r="C30" s="13" t="str">
        <f>IF(Input!B62="","",$B$30)</f>
        <v/>
      </c>
      <c r="D30" s="25" t="s">
        <v>49</v>
      </c>
      <c r="E30" s="33" t="str">
        <f>IF(Input!H62="","",Input!H62 &amp;"_"&amp;Input!C62 &amp;"_"&amp;Input!D62&amp;"_"&amp;Input!G62&amp;"_rep"&amp;Input!E62&amp;Input!$J$4)</f>
        <v/>
      </c>
      <c r="F30" s="33" t="str">
        <f>IF(Input!H62="","","C:\Xcalibur\data\" &amp;Input!$J$5&amp; "_"&amp;Input!$J$6)</f>
        <v/>
      </c>
      <c r="G30" s="14" t="str">
        <f>IF(Input!G62="","",VLOOKUP(Input!G62,Methods!B:C,2,FALSE))</f>
        <v/>
      </c>
      <c r="H30" s="14" t="str">
        <f>IF(Input!B62="","",Input!B62)</f>
        <v/>
      </c>
      <c r="I30" s="26">
        <v>2</v>
      </c>
      <c r="J30" s="16"/>
    </row>
    <row r="31" spans="2:14" ht="15" thickTop="1" x14ac:dyDescent="0.3">
      <c r="B31">
        <v>30</v>
      </c>
      <c r="C31" s="13" t="str">
        <f>IF(Input!B63="","",$B$31)</f>
        <v/>
      </c>
      <c r="D31" s="25" t="s">
        <v>49</v>
      </c>
      <c r="E31" s="33" t="str">
        <f>IF(Input!H63="","",Input!H63 &amp;"_"&amp;Input!C63 &amp;"_"&amp;Input!D63&amp;"_"&amp;Input!G63&amp;"_rep"&amp;Input!E63&amp;Input!$J$4)</f>
        <v/>
      </c>
      <c r="F31" s="33" t="str">
        <f>IF(Input!H63="","","C:\Xcalibur\data\" &amp;Input!$J$5&amp; "_"&amp;Input!$J$6)</f>
        <v/>
      </c>
      <c r="G31" s="33" t="str">
        <f>IF(Input!G63="","",VLOOKUP(Input!G63,Methods!B:C,2,FALSE))</f>
        <v/>
      </c>
      <c r="H31" s="33" t="str">
        <f>IF(Input!B63="","",Input!B63)</f>
        <v/>
      </c>
      <c r="I31" s="34">
        <v>2</v>
      </c>
      <c r="J31" s="16"/>
    </row>
    <row r="32" spans="2:14" x14ac:dyDescent="0.3">
      <c r="C32" s="13"/>
      <c r="D32" s="25"/>
      <c r="E32" s="15"/>
      <c r="F32" s="15"/>
      <c r="G32" s="15"/>
      <c r="H32" s="15"/>
      <c r="I32" s="27"/>
      <c r="J32" s="16"/>
    </row>
    <row r="33" spans="1:12" x14ac:dyDescent="0.3">
      <c r="C33" s="13"/>
      <c r="D33" s="25"/>
      <c r="E33" s="15"/>
      <c r="F33" s="15"/>
      <c r="G33" s="15"/>
      <c r="H33" s="15"/>
      <c r="I33" s="27"/>
      <c r="J33" s="16"/>
      <c r="K33" t="s">
        <v>58</v>
      </c>
      <c r="L33" t="s">
        <v>59</v>
      </c>
    </row>
    <row r="34" spans="1:12" x14ac:dyDescent="0.3">
      <c r="A34" t="s">
        <v>48</v>
      </c>
      <c r="B34" t="s">
        <v>45</v>
      </c>
      <c r="C34" s="13">
        <f>IF(INT(RIGHT($B$34,1))&lt;=Input!$J$9,INT(RIGHT($B$34,1))/10,"")</f>
        <v>0.1</v>
      </c>
      <c r="D34" s="25" t="s">
        <v>48</v>
      </c>
      <c r="E34" s="15" t="str">
        <f>IF(C34="","",Input!$J$5&amp;"_QC_prerun1")</f>
        <v>LL1116_QC_prerun1</v>
      </c>
      <c r="F34" s="15" t="str">
        <f t="shared" ref="F34:F66" si="0">IF(C34="","","C:\Xcalibur\data\DiagnosticBSA")</f>
        <v>C:\Xcalibur\data\DiagnosticBSA</v>
      </c>
      <c r="G34" s="15" t="str">
        <f>IF(C34="","",Input!$J$7)</f>
        <v>C:\Xcalibur\methods\30_min_BSA.meth</v>
      </c>
      <c r="H34" s="15" t="str">
        <f>IF(C34="","",Input!$J$8)</f>
        <v>A1</v>
      </c>
      <c r="I34" s="27">
        <v>0.5</v>
      </c>
      <c r="J34" s="16"/>
    </row>
    <row r="35" spans="1:12" x14ac:dyDescent="0.3">
      <c r="B35" t="s">
        <v>46</v>
      </c>
      <c r="C35" s="13">
        <f>IF(INT(RIGHT($B$35,1))&lt;=Input!$J$9,INT(RIGHT($B$35,1))/10,"")</f>
        <v>0.2</v>
      </c>
      <c r="D35" s="25" t="s">
        <v>48</v>
      </c>
      <c r="E35" s="15" t="str">
        <f>IF(C35="","",Input!$J$5&amp;"_QC_prerun2")</f>
        <v>LL1116_QC_prerun2</v>
      </c>
      <c r="F35" s="15" t="str">
        <f t="shared" si="0"/>
        <v>C:\Xcalibur\data\DiagnosticBSA</v>
      </c>
      <c r="G35" s="15" t="str">
        <f>IF(C35="","",Input!$J$7)</f>
        <v>C:\Xcalibur\methods\30_min_BSA.meth</v>
      </c>
      <c r="H35" s="15" t="str">
        <f>IF(C35="","",Input!$J$8)</f>
        <v>A1</v>
      </c>
      <c r="I35" s="27">
        <v>0.5</v>
      </c>
      <c r="J35" s="16"/>
    </row>
    <row r="36" spans="1:12" x14ac:dyDescent="0.3">
      <c r="B36" t="s">
        <v>47</v>
      </c>
      <c r="C36" s="13" t="str">
        <f>IF(INT(RIGHT($B$36,1))&lt;=Input!$J$9,INT(RIGHT($B$36,1))/10,"")</f>
        <v/>
      </c>
      <c r="D36" s="25" t="s">
        <v>48</v>
      </c>
      <c r="E36" s="15" t="str">
        <f>IF(C36="","",Input!$J$5&amp;"_QC_prerun3")</f>
        <v/>
      </c>
      <c r="F36" s="15" t="str">
        <f t="shared" si="0"/>
        <v/>
      </c>
      <c r="G36" s="15" t="str">
        <f>IF(C36="","",Input!$J$7)</f>
        <v/>
      </c>
      <c r="H36" s="15" t="str">
        <f>IF(C36="","",Input!$J$8)</f>
        <v/>
      </c>
      <c r="I36" s="27">
        <v>0.5</v>
      </c>
      <c r="J36"/>
    </row>
    <row r="37" spans="1:12" x14ac:dyDescent="0.3">
      <c r="B37">
        <v>1.4000000000000001</v>
      </c>
      <c r="C37" s="13">
        <f>IF(AND($B$37-0.4&lt;=MAX($L$37:$L$66),($B$37-0.4)/Input!$J$10=INT(($B$37-0.4)/Input!$J$10)),$B$37,"")</f>
        <v>1.4000000000000001</v>
      </c>
      <c r="D37" s="25" t="s">
        <v>48</v>
      </c>
      <c r="E37" s="15" t="str">
        <f>IF(C37="","",Input!$J$5&amp;"_QC"&amp;$K$37)</f>
        <v>LL1116_QC1</v>
      </c>
      <c r="F37" s="15" t="str">
        <f t="shared" si="0"/>
        <v>C:\Xcalibur\data\DiagnosticBSA</v>
      </c>
      <c r="G37" s="15" t="str">
        <f>IF(C37="","",Input!$J$7)</f>
        <v>C:\Xcalibur\methods\30_min_BSA.meth</v>
      </c>
      <c r="H37" s="15" t="str">
        <f>IF(C37="","",Input!$J$8)</f>
        <v>A1</v>
      </c>
      <c r="I37" s="27">
        <v>0.5</v>
      </c>
      <c r="J37">
        <f>IF(AND($B$37-0.4&lt;=MAX($L$37:$L$66),($B$37-0.4)/Input!$J$10=INT(($B$37-0.4)/Input!$J$10)),$B$37,"")</f>
        <v>1.4000000000000001</v>
      </c>
      <c r="K37">
        <v>1</v>
      </c>
      <c r="L37">
        <f>IF(Input!B34="","",Input!A34 +1)</f>
        <v>2</v>
      </c>
    </row>
    <row r="38" spans="1:12" x14ac:dyDescent="0.3">
      <c r="B38">
        <v>2.4000000000000004</v>
      </c>
      <c r="C38" s="13">
        <f>IF(AND($B$38-0.4&lt;=MAX($L$37:$L$66),($B$38-0.4)/Input!$J$10=INT(($B$38-0.4)/Input!$J$10)),$B$38,"")</f>
        <v>2.4000000000000004</v>
      </c>
      <c r="D38" s="25" t="s">
        <v>48</v>
      </c>
      <c r="E38" s="15" t="str">
        <f>IF(C38="","",Input!$J$5&amp;"_QC"&amp;$K$38)</f>
        <v>LL1116_QC2</v>
      </c>
      <c r="F38" s="15" t="str">
        <f t="shared" si="0"/>
        <v>C:\Xcalibur\data\DiagnosticBSA</v>
      </c>
      <c r="G38" s="15" t="str">
        <f>IF(C38="","",Input!$J$7)</f>
        <v>C:\Xcalibur\methods\30_min_BSA.meth</v>
      </c>
      <c r="H38" s="15" t="str">
        <f>IF(C38="","",Input!$J$8)</f>
        <v>A1</v>
      </c>
      <c r="I38" s="27">
        <v>0.5</v>
      </c>
      <c r="J38">
        <f>IF(AND($B$38-0.4&lt;=MAX($L$37:$L$66),($B$38-0.4)/Input!$J$10=INT(($B$38-0.4)/Input!$J$10)),$B$38,"")</f>
        <v>2.4000000000000004</v>
      </c>
      <c r="K38">
        <f>IF(J37="",K37,K37+1)</f>
        <v>2</v>
      </c>
      <c r="L38">
        <f>IF(Input!B35="","",Input!A35 +1)</f>
        <v>3</v>
      </c>
    </row>
    <row r="39" spans="1:12" x14ac:dyDescent="0.3">
      <c r="B39">
        <v>3.4000000000000004</v>
      </c>
      <c r="C39" s="13">
        <f>IF(AND($B$39-0.4&lt;=MAX($L$37:$L$66),($B$39-0.4)/Input!$J$10=INT(($B$39-0.4)/Input!$J$10)),$B$39,"")</f>
        <v>3.4000000000000004</v>
      </c>
      <c r="D39" s="25" t="s">
        <v>48</v>
      </c>
      <c r="E39" s="15" t="str">
        <f>IF(C39="","",Input!$J$5&amp;"_QC"&amp;$K$39)</f>
        <v>LL1116_QC3</v>
      </c>
      <c r="F39" s="15" t="str">
        <f t="shared" si="0"/>
        <v>C:\Xcalibur\data\DiagnosticBSA</v>
      </c>
      <c r="G39" s="15" t="str">
        <f>IF(C39="","",Input!$J$7)</f>
        <v>C:\Xcalibur\methods\30_min_BSA.meth</v>
      </c>
      <c r="H39" s="15" t="str">
        <f>IF(C39="","",Input!$J$8)</f>
        <v>A1</v>
      </c>
      <c r="I39" s="27">
        <v>0.5</v>
      </c>
      <c r="J39">
        <f>IF(AND($B$39-0.4&lt;=MAX($L$37:$L$66),($B$39-0.4)/Input!$J$10=INT(($B$39-0.4)/Input!$J$10)),$B$39,"")</f>
        <v>3.4000000000000004</v>
      </c>
      <c r="K39">
        <f t="shared" ref="K39:K66" si="1">IF(J38="",K38,K38+1)</f>
        <v>3</v>
      </c>
      <c r="L39" t="str">
        <f>IF(Input!B36="","",Input!A36 +1)</f>
        <v/>
      </c>
    </row>
    <row r="40" spans="1:12" x14ac:dyDescent="0.3">
      <c r="B40">
        <v>4.3999999999999995</v>
      </c>
      <c r="C40" s="13" t="str">
        <f>IF(AND($B$40-0.4&lt;=MAX($L$37:$L$66),($B$40-0.4)/Input!$J$10=INT(($B$40-0.4)/Input!$J$10)),$B$40,"")</f>
        <v/>
      </c>
      <c r="D40" s="25" t="s">
        <v>48</v>
      </c>
      <c r="E40" s="15" t="str">
        <f>IF(C40="","",Input!$J$5&amp;"_QC"&amp;$K$40)</f>
        <v/>
      </c>
      <c r="F40" s="15" t="str">
        <f t="shared" si="0"/>
        <v/>
      </c>
      <c r="G40" s="15" t="str">
        <f>IF(C40="","",Input!$J$7)</f>
        <v/>
      </c>
      <c r="H40" s="15" t="str">
        <f>IF(C40="","",Input!$J$8)</f>
        <v/>
      </c>
      <c r="I40" s="27">
        <v>0.5</v>
      </c>
      <c r="J40" t="str">
        <f>IF(AND($B$40-0.4&lt;=MAX($L$37:$L$66),($B$40-0.4)/Input!$J$10=INT(($B$40-0.4)/Input!$J$10)),$B$40,"")</f>
        <v/>
      </c>
      <c r="K40">
        <f t="shared" si="1"/>
        <v>4</v>
      </c>
      <c r="L40" t="str">
        <f>IF(Input!B37="","",Input!A37 +1)</f>
        <v/>
      </c>
    </row>
    <row r="41" spans="1:12" x14ac:dyDescent="0.3">
      <c r="B41">
        <v>5.3999999999999995</v>
      </c>
      <c r="C41" s="13" t="str">
        <f>IF(AND($B$41-0.4&lt;=MAX($L$37:$L$66),($B$41-0.4)/Input!$J$10=INT(($B$41-0.4)/Input!$J$10)),$B$41,"")</f>
        <v/>
      </c>
      <c r="D41" s="25" t="s">
        <v>48</v>
      </c>
      <c r="E41" s="15" t="str">
        <f>IF(C41="","",Input!$J$5&amp;"_QC"&amp;$K$41)</f>
        <v/>
      </c>
      <c r="F41" s="15" t="str">
        <f t="shared" si="0"/>
        <v/>
      </c>
      <c r="G41" s="15" t="str">
        <f>IF(C41="","",Input!$J$7)</f>
        <v/>
      </c>
      <c r="H41" s="15" t="str">
        <f>IF(C41="","",Input!$J$8)</f>
        <v/>
      </c>
      <c r="I41" s="27">
        <v>0.5</v>
      </c>
      <c r="J41" t="str">
        <f>IF(AND($B$41-0.4&lt;=MAX($L$37:$L$66),($B$41-0.4)/Input!$J$10=INT(($B$41-0.4)/Input!$J$10)),$B$41,"")</f>
        <v/>
      </c>
      <c r="K41">
        <f t="shared" si="1"/>
        <v>4</v>
      </c>
      <c r="L41" t="str">
        <f>IF(Input!B38="","",Input!A38 +1)</f>
        <v/>
      </c>
    </row>
    <row r="42" spans="1:12" x14ac:dyDescent="0.3">
      <c r="B42">
        <v>6.3999999999999995</v>
      </c>
      <c r="C42" s="13" t="str">
        <f>IF(AND($B$42-0.4&lt;=MAX($L$37:$L$66),($B$42-0.4)/Input!$J$10=INT(($B$42-0.4)/Input!$J$10)),$B$42,"")</f>
        <v/>
      </c>
      <c r="D42" s="25" t="s">
        <v>48</v>
      </c>
      <c r="E42" s="15" t="str">
        <f>IF(C42="","",Input!$J$5&amp;"_QC"&amp;$K$42)</f>
        <v/>
      </c>
      <c r="F42" s="15" t="str">
        <f t="shared" si="0"/>
        <v/>
      </c>
      <c r="G42" s="15" t="str">
        <f>IF(C42="","",Input!$J$7)</f>
        <v/>
      </c>
      <c r="H42" s="15" t="str">
        <f>IF(C42="","",Input!$J$8)</f>
        <v/>
      </c>
      <c r="I42" s="27">
        <v>0.5</v>
      </c>
      <c r="J42" t="str">
        <f>IF(AND($B$42-0.4&lt;=MAX($L$37:$L$66),($B$42-0.4)/Input!$J$10=INT(($B$42-0.4)/Input!$J$10)),$B$42,"")</f>
        <v/>
      </c>
      <c r="K42">
        <f t="shared" si="1"/>
        <v>4</v>
      </c>
      <c r="L42" t="str">
        <f>IF(Input!B39="","",Input!A39 +1)</f>
        <v/>
      </c>
    </row>
    <row r="43" spans="1:12" x14ac:dyDescent="0.3">
      <c r="B43">
        <v>7.3999999999999995</v>
      </c>
      <c r="C43" s="13" t="str">
        <f>IF(AND($B$43-0.4&lt;=MAX($L$37:$L$66),($B$43-0.4)/Input!$J$10=INT(($B$43-0.4)/Input!$J$10)),$B$43,"")</f>
        <v/>
      </c>
      <c r="D43" s="25" t="s">
        <v>48</v>
      </c>
      <c r="E43" s="15" t="str">
        <f>IF(C43="","",Input!$J$5&amp;"_QC"&amp;$K$43)</f>
        <v/>
      </c>
      <c r="F43" s="15" t="str">
        <f t="shared" si="0"/>
        <v/>
      </c>
      <c r="G43" s="15" t="str">
        <f>IF(C43="","",Input!$J$7)</f>
        <v/>
      </c>
      <c r="H43" s="15" t="str">
        <f>IF(C43="","",Input!$J$8)</f>
        <v/>
      </c>
      <c r="I43" s="27">
        <v>0.5</v>
      </c>
      <c r="J43" t="str">
        <f>IF(AND($B$43-0.4&lt;=MAX($L$37:$L$66),($B$43-0.4)/Input!$J$10=INT(($B$43-0.4)/Input!$J$10)),$B$43,"")</f>
        <v/>
      </c>
      <c r="K43">
        <f t="shared" si="1"/>
        <v>4</v>
      </c>
      <c r="L43" t="str">
        <f>IF(Input!B40="","",Input!A40 +1)</f>
        <v/>
      </c>
    </row>
    <row r="44" spans="1:12" x14ac:dyDescent="0.3">
      <c r="B44">
        <v>8.3999999999999986</v>
      </c>
      <c r="C44" s="13" t="str">
        <f>IF(AND($B$44-0.4&lt;=MAX($L$37:$L$66),($B$44-0.4)/Input!$J$10=INT(($B$44-0.4)/Input!$J$10)),$B$44,"")</f>
        <v/>
      </c>
      <c r="D44" s="25" t="s">
        <v>48</v>
      </c>
      <c r="E44" s="15" t="str">
        <f>IF(C44="","",Input!$J$5&amp;"_QC"&amp;$K$44)</f>
        <v/>
      </c>
      <c r="F44" s="15" t="str">
        <f t="shared" si="0"/>
        <v/>
      </c>
      <c r="G44" s="15" t="str">
        <f>IF(C44="","",Input!$J$7)</f>
        <v/>
      </c>
      <c r="H44" s="15" t="str">
        <f>IF(C44="","",Input!$J$8)</f>
        <v/>
      </c>
      <c r="I44" s="27">
        <v>0.5</v>
      </c>
      <c r="J44" t="str">
        <f>IF(AND($B$44-0.4&lt;=MAX($L$37:$L$66),($B$44-0.4)/Input!$J$10=INT(($B$44-0.4)/Input!$J$10)),$B$44,"")</f>
        <v/>
      </c>
      <c r="K44">
        <f t="shared" si="1"/>
        <v>4</v>
      </c>
      <c r="L44" t="str">
        <f>IF(Input!B41="","",Input!A41 +1)</f>
        <v/>
      </c>
    </row>
    <row r="45" spans="1:12" x14ac:dyDescent="0.3">
      <c r="B45">
        <v>9.3999999999999986</v>
      </c>
      <c r="C45" s="13" t="str">
        <f>IF(AND($B$45-0.4&lt;=MAX($L$37:$L$66),($B$45-0.4)/Input!$J$10=INT(($B$45-0.4)/Input!$J$10)),$B$45,"")</f>
        <v/>
      </c>
      <c r="D45" s="25" t="s">
        <v>48</v>
      </c>
      <c r="E45" s="15" t="str">
        <f>IF(C45="","",Input!$J$5&amp;"_QC"&amp;$K$45)</f>
        <v/>
      </c>
      <c r="F45" s="15" t="str">
        <f t="shared" si="0"/>
        <v/>
      </c>
      <c r="G45" s="15" t="str">
        <f>IF(C45="","",Input!$J$7)</f>
        <v/>
      </c>
      <c r="H45" s="15" t="str">
        <f>IF(C45="","",Input!$J$8)</f>
        <v/>
      </c>
      <c r="I45" s="27">
        <v>0.5</v>
      </c>
      <c r="J45" t="str">
        <f>IF(AND($B$45-0.4&lt;=MAX($L$37:$L$66),($B$45-0.4)/Input!$J$10=INT(($B$45-0.4)/Input!$J$10)),$B$45,"")</f>
        <v/>
      </c>
      <c r="K45">
        <f t="shared" si="1"/>
        <v>4</v>
      </c>
      <c r="L45" t="str">
        <f>IF(Input!B42="","",Input!A42 +1)</f>
        <v/>
      </c>
    </row>
    <row r="46" spans="1:12" x14ac:dyDescent="0.3">
      <c r="B46">
        <v>10.399999999999999</v>
      </c>
      <c r="C46" s="13" t="str">
        <f>IF(AND($B$46-0.4&lt;=MAX($L$37:$L$66),($B$46-0.4)/Input!$J$10=INT(($B$46-0.4)/Input!$J$10)),$B$46,"")</f>
        <v/>
      </c>
      <c r="D46" s="25" t="s">
        <v>48</v>
      </c>
      <c r="E46" s="15" t="str">
        <f>IF(C46="","",Input!$J$5&amp;"_QC"&amp;$K$46)</f>
        <v/>
      </c>
      <c r="F46" s="15" t="str">
        <f t="shared" si="0"/>
        <v/>
      </c>
      <c r="G46" s="15" t="str">
        <f>IF(C46="","",Input!$J$7)</f>
        <v/>
      </c>
      <c r="H46" s="15" t="str">
        <f>IF(C46="","",Input!$J$8)</f>
        <v/>
      </c>
      <c r="I46" s="27">
        <v>0.5</v>
      </c>
      <c r="J46" t="str">
        <f>IF(AND($B$46-0.4&lt;=MAX($L$37:$L$66),($B$46-0.4)/Input!$J$10=INT(($B$46-0.4)/Input!$J$10)),$B$46,"")</f>
        <v/>
      </c>
      <c r="K46">
        <f t="shared" si="1"/>
        <v>4</v>
      </c>
      <c r="L46" t="str">
        <f>IF(Input!B43="","",Input!A43 +1)</f>
        <v/>
      </c>
    </row>
    <row r="47" spans="1:12" x14ac:dyDescent="0.3">
      <c r="B47">
        <v>11.399999999999999</v>
      </c>
      <c r="C47" s="13" t="str">
        <f>IF(AND($B$47-0.4&lt;=MAX($L$37:$L$66),($B$47-0.4)/Input!$J$10=INT(($B$47-0.4)/Input!$J$10)),$B$47,"")</f>
        <v/>
      </c>
      <c r="D47" s="25" t="s">
        <v>48</v>
      </c>
      <c r="E47" s="15" t="str">
        <f>IF(C47="","",Input!$J$5&amp;"_QC"&amp;$K$47)</f>
        <v/>
      </c>
      <c r="F47" s="15" t="str">
        <f t="shared" si="0"/>
        <v/>
      </c>
      <c r="G47" s="15" t="str">
        <f>IF(C47="","",Input!$J$7)</f>
        <v/>
      </c>
      <c r="H47" s="15" t="str">
        <f>IF(C47="","",Input!$J$8)</f>
        <v/>
      </c>
      <c r="I47" s="27">
        <v>0.5</v>
      </c>
      <c r="J47" t="str">
        <f>IF(AND($B$47-0.4&lt;=MAX($L$37:$L$66),($B$47-0.4)/Input!$J$10=INT(($B$47-0.4)/Input!$J$10)),$B$47,"")</f>
        <v/>
      </c>
      <c r="K47">
        <f t="shared" si="1"/>
        <v>4</v>
      </c>
      <c r="L47" t="str">
        <f>IF(Input!B44="","",Input!A44 +1)</f>
        <v/>
      </c>
    </row>
    <row r="48" spans="1:12" x14ac:dyDescent="0.3">
      <c r="B48">
        <v>12.399999999999999</v>
      </c>
      <c r="C48" s="13" t="str">
        <f>IF(AND($B$48-0.4&lt;=MAX($L$37:$L$66),($B$48-0.4)/Input!$J$10=INT(($B$48-0.4)/Input!$J$10)),$B$48,"")</f>
        <v/>
      </c>
      <c r="D48" s="25" t="s">
        <v>48</v>
      </c>
      <c r="E48" s="15" t="str">
        <f>IF(C48="","",Input!$J$5&amp;"_QC"&amp;$K$48)</f>
        <v/>
      </c>
      <c r="F48" s="15" t="str">
        <f t="shared" si="0"/>
        <v/>
      </c>
      <c r="G48" s="15" t="str">
        <f>IF(C48="","",Input!$J$7)</f>
        <v/>
      </c>
      <c r="H48" s="15" t="str">
        <f>IF(C48="","",Input!$J$8)</f>
        <v/>
      </c>
      <c r="I48" s="27">
        <v>0.5</v>
      </c>
      <c r="J48" t="str">
        <f>IF(AND($B$48-0.4&lt;=MAX($L$37:$L$66),($B$48-0.4)/Input!$J$10=INT(($B$48-0.4)/Input!$J$10)),$B$48,"")</f>
        <v/>
      </c>
      <c r="K48">
        <f t="shared" si="1"/>
        <v>4</v>
      </c>
      <c r="L48" t="str">
        <f>IF(Input!B45="","",Input!A45 +1)</f>
        <v/>
      </c>
    </row>
    <row r="49" spans="2:12" x14ac:dyDescent="0.3">
      <c r="B49">
        <v>13.399999999999999</v>
      </c>
      <c r="C49" s="13" t="str">
        <f>IF(AND($B$49-0.4&lt;=MAX($L$37:$L$66),($B$49-0.4)/Input!$J$10=INT(($B$49-0.4)/Input!$J$10)),$B$49,"")</f>
        <v/>
      </c>
      <c r="D49" s="25" t="s">
        <v>48</v>
      </c>
      <c r="E49" s="15" t="str">
        <f>IF(C49="","",Input!$J$5&amp;"_QC"&amp;$K$49)</f>
        <v/>
      </c>
      <c r="F49" s="15" t="str">
        <f t="shared" si="0"/>
        <v/>
      </c>
      <c r="G49" s="15" t="str">
        <f>IF(C49="","",Input!$J$7)</f>
        <v/>
      </c>
      <c r="H49" s="15" t="str">
        <f>IF(C49="","",Input!$J$8)</f>
        <v/>
      </c>
      <c r="I49" s="27">
        <v>0.5</v>
      </c>
      <c r="J49" t="str">
        <f>IF(AND($B$49-0.4&lt;=MAX($L$37:$L$66),($B$49-0.4)/Input!$J$10=INT(($B$49-0.4)/Input!$J$10)),$B$49,"")</f>
        <v/>
      </c>
      <c r="K49">
        <f t="shared" si="1"/>
        <v>4</v>
      </c>
      <c r="L49" t="str">
        <f>IF(Input!B46="","",Input!A46 +1)</f>
        <v/>
      </c>
    </row>
    <row r="50" spans="2:12" x14ac:dyDescent="0.3">
      <c r="B50">
        <v>14.399999999999999</v>
      </c>
      <c r="C50" s="13" t="str">
        <f>IF(AND($B$50-0.4&lt;=MAX($L$37:$L$66),($B$50-0.4)/Input!$J$10=INT(($B$50-0.4)/Input!$J$10)),$B$50,"")</f>
        <v/>
      </c>
      <c r="D50" s="25" t="s">
        <v>48</v>
      </c>
      <c r="E50" s="15" t="str">
        <f>IF(C50="","",Input!$J$5&amp;"_QC"&amp;$K$50)</f>
        <v/>
      </c>
      <c r="F50" s="15" t="str">
        <f t="shared" si="0"/>
        <v/>
      </c>
      <c r="G50" s="15" t="str">
        <f>IF(C50="","",Input!$J$7)</f>
        <v/>
      </c>
      <c r="H50" s="15" t="str">
        <f>IF(C50="","",Input!$J$8)</f>
        <v/>
      </c>
      <c r="I50" s="27">
        <v>0.5</v>
      </c>
      <c r="J50" t="str">
        <f>IF(AND($B$50-0.4&lt;=MAX($L$37:$L$66),($B$50-0.4)/Input!$J$10=INT(($B$50-0.4)/Input!$J$10)),$B$50,"")</f>
        <v/>
      </c>
      <c r="K50">
        <f t="shared" si="1"/>
        <v>4</v>
      </c>
      <c r="L50" t="str">
        <f>IF(Input!B47="","",Input!A47 +1)</f>
        <v/>
      </c>
    </row>
    <row r="51" spans="2:12" x14ac:dyDescent="0.3">
      <c r="B51">
        <v>15.399999999999999</v>
      </c>
      <c r="C51" s="13" t="str">
        <f>IF(AND($B$51-0.4&lt;=MAX($L$37:$L$66),($B$51-0.4)/Input!$J$10=INT(($B$51-0.4)/Input!$J$10)),$B$51,"")</f>
        <v/>
      </c>
      <c r="D51" s="25" t="s">
        <v>48</v>
      </c>
      <c r="E51" s="15" t="str">
        <f>IF(C51="","",Input!$J$5&amp;"_QC"&amp;$K$51)</f>
        <v/>
      </c>
      <c r="F51" s="15" t="str">
        <f t="shared" si="0"/>
        <v/>
      </c>
      <c r="G51" s="15" t="str">
        <f>IF(C51="","",Input!$J$7)</f>
        <v/>
      </c>
      <c r="H51" s="15" t="str">
        <f>IF(C51="","",Input!$J$8)</f>
        <v/>
      </c>
      <c r="I51" s="27">
        <v>0.5</v>
      </c>
      <c r="J51" t="str">
        <f>IF(AND($B$51-0.4&lt;=MAX($L$37:$L$66),($B$51-0.4)/Input!$J$10=INT(($B$51-0.4)/Input!$J$10)),$B$51,"")</f>
        <v/>
      </c>
      <c r="K51">
        <f t="shared" si="1"/>
        <v>4</v>
      </c>
      <c r="L51" t="str">
        <f>IF(Input!B48="","",Input!A48 +1)</f>
        <v/>
      </c>
    </row>
    <row r="52" spans="2:12" x14ac:dyDescent="0.3">
      <c r="B52">
        <v>16.400000000000002</v>
      </c>
      <c r="C52" s="13" t="str">
        <f>IF(AND($B$52-0.4&lt;=MAX($L$37:$L$66),($B$52-0.4)/Input!$J$10=INT(($B$52-0.4)/Input!$J$10)),$B$52,"")</f>
        <v/>
      </c>
      <c r="D52" s="25" t="s">
        <v>48</v>
      </c>
      <c r="E52" s="15" t="str">
        <f>IF(C52="","",Input!$J$5&amp;"_QC"&amp;$K$52)</f>
        <v/>
      </c>
      <c r="F52" s="15" t="str">
        <f t="shared" si="0"/>
        <v/>
      </c>
      <c r="G52" s="15" t="str">
        <f>IF(C52="","",Input!$J$7)</f>
        <v/>
      </c>
      <c r="H52" s="15" t="str">
        <f>IF(C52="","",Input!$J$8)</f>
        <v/>
      </c>
      <c r="I52" s="27">
        <v>0.5</v>
      </c>
      <c r="J52" t="str">
        <f>IF(AND($B$52-0.4&lt;=MAX($L$37:$L$66),($B$52-0.4)/Input!$J$10=INT(($B$52-0.4)/Input!$J$10)),$B$52,"")</f>
        <v/>
      </c>
      <c r="K52">
        <f t="shared" si="1"/>
        <v>4</v>
      </c>
      <c r="L52" t="str">
        <f>IF(Input!B49="","",Input!A49 +1)</f>
        <v/>
      </c>
    </row>
    <row r="53" spans="2:12" x14ac:dyDescent="0.3">
      <c r="B53">
        <v>17.400000000000002</v>
      </c>
      <c r="C53" s="13" t="str">
        <f>IF(AND($B$53-0.4&lt;=MAX($L$37:$L$66),($B$53-0.4)/Input!$J$10=INT(($B$53-0.4)/Input!$J$10)),$B$53,"")</f>
        <v/>
      </c>
      <c r="D53" s="25" t="s">
        <v>48</v>
      </c>
      <c r="E53" s="15" t="str">
        <f>IF(C53="","",Input!$J$5&amp;"_QC"&amp;$K$53)</f>
        <v/>
      </c>
      <c r="F53" s="15" t="str">
        <f t="shared" si="0"/>
        <v/>
      </c>
      <c r="G53" s="15" t="str">
        <f>IF(C53="","",Input!$J$7)</f>
        <v/>
      </c>
      <c r="H53" s="15" t="str">
        <f>IF(C53="","",Input!$J$8)</f>
        <v/>
      </c>
      <c r="I53" s="27">
        <v>0.5</v>
      </c>
      <c r="J53" t="str">
        <f>IF(AND($B$53-0.4&lt;=MAX($L$37:$L$66),($B$53-0.4)/Input!$J$10=INT(($B$53-0.4)/Input!$J$10)),$B$53,"")</f>
        <v/>
      </c>
      <c r="K53">
        <f t="shared" si="1"/>
        <v>4</v>
      </c>
      <c r="L53" t="str">
        <f>IF(Input!B50="","",Input!A50 +1)</f>
        <v/>
      </c>
    </row>
    <row r="54" spans="2:12" x14ac:dyDescent="0.3">
      <c r="B54">
        <v>18.399999999999999</v>
      </c>
      <c r="C54" s="13" t="str">
        <f>IF(AND($B$54-0.4&lt;=MAX($L$37:$L$66),($B$54-0.4)/Input!$J$10=INT(($B$54-0.4)/Input!$J$10)),$B$54,"")</f>
        <v/>
      </c>
      <c r="D54" s="25" t="s">
        <v>48</v>
      </c>
      <c r="E54" s="15" t="str">
        <f>IF(C54="","",Input!$J$5&amp;"_QC"&amp;$K$54)</f>
        <v/>
      </c>
      <c r="F54" s="15" t="str">
        <f t="shared" si="0"/>
        <v/>
      </c>
      <c r="G54" s="15" t="str">
        <f>IF(C54="","",Input!$J$7)</f>
        <v/>
      </c>
      <c r="H54" s="15" t="str">
        <f>IF(C54="","",Input!$J$8)</f>
        <v/>
      </c>
      <c r="I54" s="27">
        <v>0.5</v>
      </c>
      <c r="J54" t="str">
        <f>IF(AND($B$54-0.4&lt;=MAX($L$37:$L$66),($B$54-0.4)/Input!$J$10=INT(($B$54-0.4)/Input!$J$10)),$B$54,"")</f>
        <v/>
      </c>
      <c r="K54">
        <f t="shared" si="1"/>
        <v>4</v>
      </c>
      <c r="L54" t="str">
        <f>IF(Input!B51="","",Input!A51 +1)</f>
        <v/>
      </c>
    </row>
    <row r="55" spans="2:12" x14ac:dyDescent="0.3">
      <c r="B55">
        <v>19.399999999999999</v>
      </c>
      <c r="C55" s="13" t="str">
        <f>IF(AND($B$55-0.4&lt;=MAX($L$37:$L$66),($B$55-0.4)/Input!$J$10=INT(($B$55-0.4)/Input!$J$10)),$B$55,"")</f>
        <v/>
      </c>
      <c r="D55" s="25" t="s">
        <v>48</v>
      </c>
      <c r="E55" s="15" t="str">
        <f>IF(C55="","",Input!$J$5&amp;"_QC"&amp;$K$55)</f>
        <v/>
      </c>
      <c r="F55" s="15" t="str">
        <f t="shared" si="0"/>
        <v/>
      </c>
      <c r="G55" s="15" t="str">
        <f>IF(C55="","",Input!$J$7)</f>
        <v/>
      </c>
      <c r="H55" s="15" t="str">
        <f>IF(C55="","",Input!$J$8)</f>
        <v/>
      </c>
      <c r="I55" s="27">
        <v>0.5</v>
      </c>
      <c r="J55" t="str">
        <f>IF(AND($B$55-0.4&lt;=MAX($L$37:$L$66),($B$55-0.4)/Input!$J$10=INT(($B$55-0.4)/Input!$J$10)),$B$55,"")</f>
        <v/>
      </c>
      <c r="K55">
        <f t="shared" si="1"/>
        <v>4</v>
      </c>
      <c r="L55" t="str">
        <f>IF(Input!B52="","",Input!A52 +1)</f>
        <v/>
      </c>
    </row>
    <row r="56" spans="2:12" x14ac:dyDescent="0.3">
      <c r="B56">
        <v>20.399999999999999</v>
      </c>
      <c r="C56" s="13" t="str">
        <f>IF(AND($B$56-0.4&lt;=MAX($L$37:$L$66),($B$56-0.4)/Input!$J$10=INT(($B$56-0.4)/Input!$J$10)),$B$56,"")</f>
        <v/>
      </c>
      <c r="D56" s="25" t="s">
        <v>48</v>
      </c>
      <c r="E56" s="15" t="str">
        <f>IF(C56="","",Input!$J$5&amp;"_QC"&amp;$K$56)</f>
        <v/>
      </c>
      <c r="F56" s="15" t="str">
        <f t="shared" si="0"/>
        <v/>
      </c>
      <c r="G56" s="15" t="str">
        <f>IF(C56="","",Input!$J$7)</f>
        <v/>
      </c>
      <c r="H56" s="15" t="str">
        <f>IF(C56="","",Input!$J$8)</f>
        <v/>
      </c>
      <c r="I56" s="27">
        <v>0.5</v>
      </c>
      <c r="J56" t="str">
        <f>IF(AND($B$56-0.4&lt;=MAX($L$37:$L$66),($B$56-0.4)/Input!$J$10=INT(($B$56-0.4)/Input!$J$10)),$B$56,"")</f>
        <v/>
      </c>
      <c r="K56">
        <f t="shared" si="1"/>
        <v>4</v>
      </c>
      <c r="L56" t="str">
        <f>IF(Input!B53="","",Input!A53 +1)</f>
        <v/>
      </c>
    </row>
    <row r="57" spans="2:12" x14ac:dyDescent="0.3">
      <c r="B57">
        <v>21.4</v>
      </c>
      <c r="C57" s="13" t="str">
        <f>IF(AND($B$57-0.4&lt;=MAX($L$37:$L$66),($B$57-0.4)/Input!$J$10=INT(($B$57-0.4)/Input!$J$10)),$B$57,"")</f>
        <v/>
      </c>
      <c r="D57" s="25" t="s">
        <v>48</v>
      </c>
      <c r="E57" s="15" t="str">
        <f>IF(C57="","",Input!$J$5&amp;"_QC"&amp;$K$57)</f>
        <v/>
      </c>
      <c r="F57" s="15" t="str">
        <f t="shared" si="0"/>
        <v/>
      </c>
      <c r="G57" s="15" t="str">
        <f>IF(C57="","",Input!$J$7)</f>
        <v/>
      </c>
      <c r="H57" s="15" t="str">
        <f>IF(C57="","",Input!$J$8)</f>
        <v/>
      </c>
      <c r="I57" s="27">
        <v>0.5</v>
      </c>
      <c r="J57" t="str">
        <f>IF(AND($B$57-0.4&lt;=MAX($L$37:$L$66),($B$57-0.4)/Input!$J$10=INT(($B$57-0.4)/Input!$J$10)),$B$57,"")</f>
        <v/>
      </c>
      <c r="K57">
        <f t="shared" si="1"/>
        <v>4</v>
      </c>
      <c r="L57" t="str">
        <f>IF(Input!B54="","",Input!A54 +1)</f>
        <v/>
      </c>
    </row>
    <row r="58" spans="2:12" x14ac:dyDescent="0.3">
      <c r="B58">
        <v>22.4</v>
      </c>
      <c r="C58" s="13" t="str">
        <f>IF(AND($B$58-0.4&lt;=MAX($L$37:$L$66),($B$58-0.4)/Input!$J$10=INT(($B$58-0.4)/Input!$J$10)),$B$58,"")</f>
        <v/>
      </c>
      <c r="D58" s="25" t="s">
        <v>48</v>
      </c>
      <c r="E58" s="15" t="str">
        <f>IF(C58="","",Input!$J$5&amp;"_QC"&amp;$K$58)</f>
        <v/>
      </c>
      <c r="F58" s="15" t="str">
        <f t="shared" si="0"/>
        <v/>
      </c>
      <c r="G58" s="15" t="str">
        <f>IF(C58="","",Input!$J$7)</f>
        <v/>
      </c>
      <c r="H58" s="15" t="str">
        <f>IF(C58="","",Input!$J$8)</f>
        <v/>
      </c>
      <c r="I58" s="27">
        <v>0.5</v>
      </c>
      <c r="J58" t="str">
        <f>IF(AND($B$58-0.4&lt;=MAX($L$37:$L$66),($B$58-0.4)/Input!$J$10=INT(($B$58-0.4)/Input!$J$10)),$B$58,"")</f>
        <v/>
      </c>
      <c r="K58">
        <f t="shared" si="1"/>
        <v>4</v>
      </c>
      <c r="L58" t="str">
        <f>IF(Input!B55="","",Input!A55 +1)</f>
        <v/>
      </c>
    </row>
    <row r="59" spans="2:12" x14ac:dyDescent="0.3">
      <c r="B59">
        <v>23.4</v>
      </c>
      <c r="C59" s="13" t="str">
        <f>IF(AND($B$59-0.4&lt;=MAX($L$37:$L$66),($B$59-0.4)/Input!$J$10=INT(($B$59-0.4)/Input!$J$10)),$B$59,"")</f>
        <v/>
      </c>
      <c r="D59" s="25" t="s">
        <v>48</v>
      </c>
      <c r="E59" s="15" t="str">
        <f>IF(C59="","",Input!$J$5&amp;"_QC"&amp;$K$59)</f>
        <v/>
      </c>
      <c r="F59" s="15" t="str">
        <f t="shared" si="0"/>
        <v/>
      </c>
      <c r="G59" s="15" t="str">
        <f>IF(C59="","",Input!$J$7)</f>
        <v/>
      </c>
      <c r="H59" s="15" t="str">
        <f>IF(C59="","",Input!$J$8)</f>
        <v/>
      </c>
      <c r="I59" s="27">
        <v>0.5</v>
      </c>
      <c r="J59" t="str">
        <f>IF(AND($B$59-0.4&lt;=MAX($L$37:$L$66),($B$59-0.4)/Input!$J$10=INT(($B$59-0.4)/Input!$J$10)),$B$59,"")</f>
        <v/>
      </c>
      <c r="K59">
        <f t="shared" si="1"/>
        <v>4</v>
      </c>
      <c r="L59" t="str">
        <f>IF(Input!B56="","",Input!A56 +1)</f>
        <v/>
      </c>
    </row>
    <row r="60" spans="2:12" x14ac:dyDescent="0.3">
      <c r="B60">
        <v>24.4</v>
      </c>
      <c r="C60" s="13" t="str">
        <f>IF(AND($B$60-0.4&lt;=MAX($L$37:$L$66),($B$60-0.4)/Input!$J$10=INT(($B$60-0.4)/Input!$J$10)),$B$60,"")</f>
        <v/>
      </c>
      <c r="D60" s="25" t="s">
        <v>48</v>
      </c>
      <c r="E60" s="15" t="str">
        <f>IF(C60="","",Input!$J$5&amp;"_QC"&amp;$K$60)</f>
        <v/>
      </c>
      <c r="F60" s="15" t="str">
        <f t="shared" si="0"/>
        <v/>
      </c>
      <c r="G60" s="15" t="str">
        <f>IF(C60="","",Input!$J$7)</f>
        <v/>
      </c>
      <c r="H60" s="15" t="str">
        <f>IF(C60="","",Input!$J$8)</f>
        <v/>
      </c>
      <c r="I60" s="27">
        <v>0.5</v>
      </c>
      <c r="J60" t="str">
        <f>IF(AND($B$60-0.4&lt;=MAX($L$37:$L$66),($B$60-0.4)/Input!$J$10=INT(($B$60-0.4)/Input!$J$10)),$B$60,"")</f>
        <v/>
      </c>
      <c r="K60">
        <f t="shared" si="1"/>
        <v>4</v>
      </c>
      <c r="L60" t="str">
        <f>IF(Input!B57="","",Input!A57 +1)</f>
        <v/>
      </c>
    </row>
    <row r="61" spans="2:12" x14ac:dyDescent="0.3">
      <c r="B61">
        <v>25.4</v>
      </c>
      <c r="C61" s="13" t="str">
        <f>IF(AND($B$61-0.4&lt;=MAX($L$37:$L$66),($B$61-0.4)/Input!$J$10=INT(($B$61-0.4)/Input!$J$10)),$B$61,"")</f>
        <v/>
      </c>
      <c r="D61" s="25" t="s">
        <v>48</v>
      </c>
      <c r="E61" s="15" t="str">
        <f>IF(C61="","",Input!$J$5&amp;"_QC"&amp;$K$61)</f>
        <v/>
      </c>
      <c r="F61" s="15" t="str">
        <f t="shared" si="0"/>
        <v/>
      </c>
      <c r="G61" s="15" t="str">
        <f>IF(C61="","",Input!$J$7)</f>
        <v/>
      </c>
      <c r="H61" s="15" t="str">
        <f>IF(C61="","",Input!$J$8)</f>
        <v/>
      </c>
      <c r="I61" s="27">
        <v>0.5</v>
      </c>
      <c r="J61" t="str">
        <f>IF(AND($B$61-0.4&lt;=MAX($L$37:$L$66),($B$61-0.4)/Input!$J$10=INT(($B$61-0.4)/Input!$J$10)),$B$61,"")</f>
        <v/>
      </c>
      <c r="K61">
        <f t="shared" si="1"/>
        <v>4</v>
      </c>
      <c r="L61" t="str">
        <f>IF(Input!B58="","",Input!A58 +1)</f>
        <v/>
      </c>
    </row>
    <row r="62" spans="2:12" x14ac:dyDescent="0.3">
      <c r="B62">
        <v>26.4</v>
      </c>
      <c r="C62" s="13" t="str">
        <f>IF(AND($B$62-0.4&lt;=MAX($L$37:$L$66),($B$62-0.4)/Input!$J$10=INT(($B$62-0.4)/Input!$J$10)),$B$62,"")</f>
        <v/>
      </c>
      <c r="D62" s="25" t="s">
        <v>48</v>
      </c>
      <c r="E62" s="15" t="str">
        <f>IF(C62="","",Input!$J$5&amp;"_QC"&amp;$K$62)</f>
        <v/>
      </c>
      <c r="F62" s="15" t="str">
        <f t="shared" si="0"/>
        <v/>
      </c>
      <c r="G62" s="15" t="str">
        <f>IF(C62="","",Input!$J$7)</f>
        <v/>
      </c>
      <c r="H62" s="15" t="str">
        <f>IF(C62="","",Input!$J$8)</f>
        <v/>
      </c>
      <c r="I62" s="27">
        <v>0.5</v>
      </c>
      <c r="J62" t="str">
        <f>IF(AND($B$62-0.4&lt;=MAX($L$37:$L$66),($B$62-0.4)/Input!$J$10=INT(($B$62-0.4)/Input!$J$10)),$B$62,"")</f>
        <v/>
      </c>
      <c r="K62">
        <f t="shared" si="1"/>
        <v>4</v>
      </c>
      <c r="L62" t="str">
        <f>IF(Input!B59="","",Input!A59 +1)</f>
        <v/>
      </c>
    </row>
    <row r="63" spans="2:12" x14ac:dyDescent="0.3">
      <c r="B63">
        <v>27.4</v>
      </c>
      <c r="C63" s="13" t="str">
        <f>IF(AND($B$63-0.4&lt;=MAX($L$37:$L$66),($B$63-0.4)/Input!$J$10=INT(($B$63-0.4)/Input!$J$10)),$B$63,"")</f>
        <v/>
      </c>
      <c r="D63" s="25" t="s">
        <v>48</v>
      </c>
      <c r="E63" s="15" t="str">
        <f>IF(C63="","",Input!$J$5&amp;"_QC"&amp;$K$63)</f>
        <v/>
      </c>
      <c r="F63" s="15" t="str">
        <f t="shared" si="0"/>
        <v/>
      </c>
      <c r="G63" s="15" t="str">
        <f>IF(C63="","",Input!$J$7)</f>
        <v/>
      </c>
      <c r="H63" s="15" t="str">
        <f>IF(C63="","",Input!$J$8)</f>
        <v/>
      </c>
      <c r="I63" s="27">
        <v>0.5</v>
      </c>
      <c r="J63" t="str">
        <f>IF(AND($B$63-0.4&lt;=MAX($L$37:$L$66),($B$63-0.4)/Input!$J$10=INT(($B$63-0.4)/Input!$J$10)),$B$63,"")</f>
        <v/>
      </c>
      <c r="K63">
        <f t="shared" si="1"/>
        <v>4</v>
      </c>
      <c r="L63" t="str">
        <f>IF(Input!B60="","",Input!A60 +1)</f>
        <v/>
      </c>
    </row>
    <row r="64" spans="2:12" x14ac:dyDescent="0.3">
      <c r="B64">
        <v>28.4</v>
      </c>
      <c r="C64" s="13" t="str">
        <f>IF(AND($B$64-0.4&lt;=MAX($L$37:$L$66),($B$64-0.4)/Input!$J$10=INT(($B$64-0.4)/Input!$J$10)),$B$64,"")</f>
        <v/>
      </c>
      <c r="D64" s="25" t="s">
        <v>48</v>
      </c>
      <c r="E64" s="15" t="str">
        <f>IF(C64="","",Input!$J$5&amp;"_QC"&amp;$K$64)</f>
        <v/>
      </c>
      <c r="F64" s="15" t="str">
        <f t="shared" si="0"/>
        <v/>
      </c>
      <c r="G64" s="15" t="str">
        <f>IF(C64="","",Input!$J$7)</f>
        <v/>
      </c>
      <c r="H64" s="15" t="str">
        <f>IF(C64="","",Input!$J$8)</f>
        <v/>
      </c>
      <c r="I64" s="27">
        <v>0.5</v>
      </c>
      <c r="J64" t="str">
        <f>IF(AND($B$64-0.4&lt;=MAX($L$37:$L$66),($B$64-0.4)/Input!$J$10=INT(($B$64-0.4)/Input!$J$10)),$B$64,"")</f>
        <v/>
      </c>
      <c r="K64">
        <f t="shared" si="1"/>
        <v>4</v>
      </c>
      <c r="L64" t="str">
        <f>IF(Input!B61="","",Input!A61 +1)</f>
        <v/>
      </c>
    </row>
    <row r="65" spans="2:12" x14ac:dyDescent="0.3">
      <c r="B65">
        <v>29.4</v>
      </c>
      <c r="C65" s="13" t="str">
        <f>IF(AND($B$65-0.4&lt;=MAX($L$37:$L$66),($B$65-0.4)/Input!$J$10=INT(($B$65-0.4)/Input!$J$10)),$B$65,"")</f>
        <v/>
      </c>
      <c r="D65" s="25" t="s">
        <v>48</v>
      </c>
      <c r="E65" s="15" t="str">
        <f>IF(C65="","",Input!$J$5&amp;"_QC"&amp;$K$65)</f>
        <v/>
      </c>
      <c r="F65" s="15" t="str">
        <f t="shared" si="0"/>
        <v/>
      </c>
      <c r="G65" s="15" t="str">
        <f>IF(C65="","",Input!$J$7)</f>
        <v/>
      </c>
      <c r="H65" s="15" t="str">
        <f>IF(C65="","",Input!$J$8)</f>
        <v/>
      </c>
      <c r="I65" s="27">
        <v>0.5</v>
      </c>
      <c r="J65" t="str">
        <f>IF(AND($B$65-0.4&lt;=MAX($L$37:$L$66),($B$65-0.4)/Input!$J$10=INT(($B$65-0.4)/Input!$J$10)),$B$65,"")</f>
        <v/>
      </c>
      <c r="K65">
        <f t="shared" si="1"/>
        <v>4</v>
      </c>
      <c r="L65" t="str">
        <f>IF(Input!B62="","",Input!A62 +1)</f>
        <v/>
      </c>
    </row>
    <row r="66" spans="2:12" ht="15" thickBot="1" x14ac:dyDescent="0.35">
      <c r="B66">
        <v>30.4</v>
      </c>
      <c r="C66" s="13" t="str">
        <f>IF(AND($B$66-0.4&lt;=MAX($L$37:$L$66),($B$66-0.4)/Input!$J$10=INT(($B$66-0.4)/Input!$J$10)),$B$66,"")</f>
        <v/>
      </c>
      <c r="D66" s="28" t="s">
        <v>48</v>
      </c>
      <c r="E66" s="29" t="str">
        <f>IF(C66="","",Input!$J$5&amp;"_QC"&amp;$K$66)</f>
        <v/>
      </c>
      <c r="F66" s="29" t="str">
        <f t="shared" si="0"/>
        <v/>
      </c>
      <c r="G66" s="29" t="str">
        <f>IF(C66="","",Input!$J$7)</f>
        <v/>
      </c>
      <c r="H66" s="29" t="str">
        <f>IF(C66="","",Input!$J$8)</f>
        <v/>
      </c>
      <c r="I66" s="30">
        <v>0.5</v>
      </c>
      <c r="J66" t="str">
        <f>IF(AND($B$66-0.4&lt;=MAX($L$37:$L$66),($B$66-0.4)/Input!$J$10=INT(($B$66-0.4)/Input!$J$10)),$B$66,"")</f>
        <v/>
      </c>
      <c r="K66">
        <f t="shared" si="1"/>
        <v>4</v>
      </c>
      <c r="L66" t="str">
        <f>IF(Input!B63="","",Input!A63 +1)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Methods</vt:lpstr>
      <vt:lpstr>Input</vt:lpstr>
      <vt:lpstr>Worklist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 McCown</cp:lastModifiedBy>
  <dcterms:created xsi:type="dcterms:W3CDTF">2016-08-30T15:22:33Z</dcterms:created>
  <dcterms:modified xsi:type="dcterms:W3CDTF">2019-02-20T02:59:42Z</dcterms:modified>
</cp:coreProperties>
</file>