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311D77FE-9A5A-4620-9EE9-15850CD7A034}" xr6:coauthVersionLast="43" xr6:coauthVersionMax="43" xr10:uidLastSave="{00000000-0000-0000-0000-000000000000}"/>
  <bookViews>
    <workbookView xWindow="828" yWindow="396" windowWidth="12180" windowHeight="10860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2" i="4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E37" i="4" s="1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C64" i="4"/>
  <c r="E64" i="4" s="1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M59" i="4"/>
  <c r="M51" i="4"/>
  <c r="M43" i="4"/>
  <c r="C51" i="4"/>
  <c r="E51" i="4" s="1"/>
  <c r="C43" i="4"/>
  <c r="E43" i="4" s="1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K37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C14" i="2"/>
  <c r="C13" i="2"/>
  <c r="N66" i="4" l="1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<sst xmlns="http://schemas.openxmlformats.org/spreadsheetml/2006/main" count="295" uniqueCount="204">
  <si>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</si>
  <si>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</si>
  <si>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</si>
  <si>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</si>
  <si>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</si>
  <si>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</si>
  <si>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</si>
  <si>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</si>
  <si>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</si>
  <si>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</si>
  <si>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</si>
  <si>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</si>
  <si>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</si>
  <si>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</si>
  <si>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</si>
  <si>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</si>
  <si>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</si>
  <si>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</si>
  <si>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</si>
  <si>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</si>
  <si>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</si>
  <si>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</si>
  <si>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</si>
  <si>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</si>
  <si>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</si>
  <si>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</si>
  <si>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</si>
  <si>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</si>
  <si>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</si>
  <si>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</si>
  <si>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</si>
  <si>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</si>
  <si>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</si>
  <si>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</si>
  <si>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</si>
  <si>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</si>
  <si>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</si>
  <si>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</si>
  <si>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</si>
  <si>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</si>
  <si>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</si>
  <si>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</si>
  <si>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</si>
  <si>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</si>
  <si>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</si>
  <si>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</si>
  <si>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</si>
  <si>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</si>
  <si>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</si>
  <si>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</si>
  <si>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</si>
  <si>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</si>
  <si>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</si>
  <si>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Standard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</si>
  <si>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</si>
  <si>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</si>
  <si>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</si>
  <si>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</si>
  <si>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</si>
  <si>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</si>
  <si>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</si>
  <si>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</si>
  <si>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</si>
  <si>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</si>
  <si>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</si>
  <si>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</si>
  <si>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</si>
  <si>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</si>
  <si>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</si>
  <si>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</si>
  <si>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</si>
  <si>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</si>
  <si>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</si>
  <si>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</si>
  <si>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</si>
  <si>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</si>
  <si>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</si>
  <si>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QC with seesaw for column cleaning</t>
  </si>
  <si>
    <t>Standard_2_Hour_load4uL.meth</t>
  </si>
  <si>
    <t>standard inject 4uL</t>
  </si>
  <si>
    <t>Standard_2_Hour_TMT</t>
  </si>
  <si>
    <t>TMT standard ID run</t>
  </si>
  <si>
    <t xml:space="preserve">Purpose of Experiment: </t>
  </si>
  <si>
    <t>Standard_2_Hour_load10uL</t>
  </si>
  <si>
    <t>standard load 10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</si>
  <si>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</si>
  <si>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</si>
  <si>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</si>
  <si>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</si>
  <si>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</si>
  <si>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</si>
  <si>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</si>
  <si>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</si>
  <si>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</si>
  <si>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</si>
  <si>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</si>
  <si>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</si>
  <si>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</si>
  <si>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</si>
  <si>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</si>
  <si>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</si>
  <si>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</si>
  <si>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</si>
  <si>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</si>
  <si>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</si>
  <si>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</si>
  <si>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</si>
  <si>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</si>
  <si>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</si>
  <si>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</si>
  <si>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</si>
  <si>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</si>
  <si>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</si>
  <si>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</si>
  <si>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</si>
  <si>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</si>
  <si>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</si>
  <si>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</si>
  <si>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</si>
  <si>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</si>
  <si>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</si>
  <si>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</si>
  <si>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</si>
  <si>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</si>
  <si>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</si>
  <si>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</si>
  <si>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</si>
  <si>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</si>
  <si>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</si>
  <si>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</si>
  <si>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</si>
  <si>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</si>
  <si>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</si>
  <si>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</si>
  <si>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</si>
  <si>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</si>
  <si>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</si>
  <si>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</si>
  <si>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</si>
  <si>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</si>
  <si>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</si>
  <si>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</si>
  <si>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</si>
  <si>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</si>
  <si>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</si>
  <si>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</si>
  <si>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</si>
  <si>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</si>
  <si>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</si>
  <si>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</si>
  <si>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</si>
  <si>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</si>
  <si>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</si>
  <si>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</si>
  <si>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</si>
  <si>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</si>
  <si>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</si>
  <si>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</si>
  <si>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</si>
  <si>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</si>
  <si>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</si>
  <si>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</si>
  <si>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</si>
  <si>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</si>
  <si>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</si>
  <si>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</si>
  <si>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</si>
  <si>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</si>
  <si>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</si>
  <si>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</si>
  <si>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</si>
  <si>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</si>
  <si>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</si>
  <si>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</si>
  <si>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</si>
  <si>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</si>
  <si>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</si>
  <si>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</si>
  <si>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</si>
  <si>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</si>
  <si>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</si>
  <si>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</si>
  <si>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</si>
  <si>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</si>
  <si>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</si>
  <si>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IF(Input!C18="","","C:\Xcalibur\data\" &amp;Input!$J$4&amp; "_"&amp;Input!$J$5)</t>
  </si>
  <si>
    <t>\</t>
  </si>
  <si>
    <t>IF(Input!C18="","","\")</t>
  </si>
  <si>
    <t>.raw</t>
  </si>
  <si>
    <t>Team Members:</t>
  </si>
  <si>
    <t>Instruments:</t>
  </si>
  <si>
    <t>Price_45min</t>
  </si>
  <si>
    <t>Price_BSA</t>
  </si>
  <si>
    <t>Price_30min</t>
  </si>
  <si>
    <t>Price_Long</t>
  </si>
  <si>
    <t>Price_Standard</t>
  </si>
  <si>
    <t>Price_SILAC</t>
  </si>
  <si>
    <t>Price_kinetics</t>
  </si>
  <si>
    <t>Price_SILAC_short</t>
  </si>
  <si>
    <t>Price_BSA_seesaw</t>
  </si>
  <si>
    <t>Price_Standard_4uL</t>
  </si>
  <si>
    <t>Price_TMT_STD</t>
  </si>
  <si>
    <t>Price_standard10</t>
  </si>
  <si>
    <t>Price_flush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</si>
</sst>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5" fillId="4" borderId="0" xfId="0" applyFont="1" applyFill="1" applyBorder="1"/>
    <xf numFmtId="0" fontId="0" fillId="8" borderId="15" xfId="0" applyFill="1" applyBorder="1" applyAlignment="1">
      <alignment horizontal="center"/>
    </xf>
    <xf numFmtId="0" fontId="0" fillId="8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110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10" t="s">
        <v>111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x14ac:dyDescent="0.3">
      <c r="A3" s="109" t="s">
        <v>112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0" x14ac:dyDescent="0.3">
      <c r="A4" s="110" t="s">
        <v>113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10" x14ac:dyDescent="0.3">
      <c r="A5" s="110" t="s">
        <v>114</v>
      </c>
      <c r="B5" s="110"/>
      <c r="C5" s="110"/>
      <c r="D5" s="110"/>
      <c r="E5" s="110"/>
      <c r="F5" s="110"/>
      <c r="G5" s="110"/>
      <c r="H5" s="110"/>
      <c r="I5" s="110"/>
      <c r="J5" s="110"/>
    </row>
    <row r="6" spans="1:10" x14ac:dyDescent="0.3">
      <c r="A6" s="110"/>
      <c r="B6" s="110"/>
      <c r="C6" s="110"/>
      <c r="D6" s="110"/>
      <c r="E6" s="110"/>
      <c r="F6" s="110"/>
      <c r="G6" s="110"/>
      <c r="H6" s="110"/>
      <c r="I6" s="110"/>
      <c r="J6" s="110"/>
    </row>
    <row r="7" spans="1:10" x14ac:dyDescent="0.3">
      <c r="A7" s="110" t="s">
        <v>107</v>
      </c>
      <c r="B7" s="110"/>
      <c r="C7" s="110"/>
      <c r="D7" s="110"/>
      <c r="E7" s="110"/>
      <c r="F7" s="110"/>
      <c r="G7" s="110"/>
      <c r="H7" s="110"/>
      <c r="I7" s="110"/>
      <c r="J7" s="110"/>
    </row>
    <row r="8" spans="1:10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</row>
    <row r="9" spans="1:10" x14ac:dyDescent="0.3">
      <c r="A9" s="110" t="s">
        <v>164</v>
      </c>
      <c r="B9" s="110"/>
      <c r="C9" s="110"/>
      <c r="D9" s="110"/>
      <c r="E9" s="110"/>
      <c r="F9" s="110"/>
      <c r="G9" s="110"/>
      <c r="H9" s="110"/>
      <c r="I9" s="110"/>
      <c r="J9" s="110"/>
    </row>
    <row r="10" spans="1:10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  <row r="11" spans="1:10" x14ac:dyDescent="0.3">
      <c r="A11" s="110" t="s">
        <v>165</v>
      </c>
      <c r="B11" s="110"/>
      <c r="C11" s="110"/>
      <c r="D11" s="110"/>
      <c r="E11" s="110"/>
      <c r="F11" s="110"/>
      <c r="G11" s="110"/>
      <c r="H11" s="110"/>
      <c r="I11" s="110"/>
      <c r="J11" s="110"/>
    </row>
    <row r="12" spans="1:10" x14ac:dyDescent="0.3">
      <c r="A12" s="110" t="s">
        <v>166</v>
      </c>
      <c r="B12" s="110"/>
      <c r="C12" s="110"/>
      <c r="D12" s="110"/>
      <c r="E12" s="110"/>
      <c r="F12" s="110"/>
      <c r="G12" s="110"/>
      <c r="H12" s="110"/>
      <c r="I12" s="110"/>
      <c r="J12" s="110"/>
    </row>
    <row r="13" spans="1:10" x14ac:dyDescent="0.3">
      <c r="A13" s="110"/>
      <c r="B13" s="110"/>
      <c r="C13" s="110"/>
      <c r="D13" s="110"/>
      <c r="E13" s="110"/>
      <c r="F13" s="110"/>
      <c r="G13" s="110"/>
      <c r="H13" s="110"/>
      <c r="I13" s="110"/>
      <c r="J13" s="110"/>
    </row>
    <row r="14" spans="1:10" x14ac:dyDescent="0.3">
      <c r="A14" s="110" t="s">
        <v>172</v>
      </c>
      <c r="B14" s="110"/>
      <c r="C14" s="110"/>
      <c r="D14" s="110"/>
      <c r="E14" s="110"/>
      <c r="F14" s="110"/>
      <c r="G14" s="110"/>
      <c r="H14" s="110"/>
      <c r="I14" s="110"/>
      <c r="J14" s="110"/>
    </row>
    <row r="15" spans="1:10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</row>
    <row r="16" spans="1:10" x14ac:dyDescent="0.3">
      <c r="A16" s="110" t="s">
        <v>167</v>
      </c>
      <c r="B16" s="110"/>
      <c r="C16" s="110"/>
      <c r="D16" s="110"/>
      <c r="E16" s="110"/>
      <c r="F16" s="110"/>
      <c r="G16" s="110"/>
      <c r="H16" s="110"/>
      <c r="I16" s="110"/>
      <c r="J16" s="110"/>
    </row>
    <row r="17" spans="1:10" x14ac:dyDescent="0.3">
      <c r="A17" s="110" t="s">
        <v>168</v>
      </c>
      <c r="B17" s="110"/>
      <c r="C17" s="110"/>
      <c r="D17" s="110"/>
      <c r="E17" s="110"/>
      <c r="F17" s="110"/>
      <c r="G17" s="110"/>
      <c r="H17" s="110"/>
      <c r="I17" s="110"/>
      <c r="J17" s="110"/>
    </row>
    <row r="18" spans="1:10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0" ht="18" x14ac:dyDescent="0.35">
      <c r="A19" s="43" t="s">
        <v>117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120</v>
      </c>
    </row>
    <row r="21" spans="1:10" s="39" customFormat="1" ht="15.6" x14ac:dyDescent="0.3">
      <c r="A21" t="s">
        <v>0</v>
      </c>
      <c r="B21" s="110" t="s">
        <v>169</v>
      </c>
      <c r="C21" s="110"/>
      <c r="D21" s="110"/>
      <c r="E21" s="110"/>
      <c r="F21" s="110"/>
      <c r="G21" s="110"/>
      <c r="H21" s="110"/>
      <c r="I21" s="110"/>
      <c r="J21" s="110"/>
    </row>
    <row r="22" spans="1:10" x14ac:dyDescent="0.3">
      <c r="A22" t="s">
        <v>92</v>
      </c>
      <c r="B22" t="s">
        <v>123</v>
      </c>
    </row>
    <row r="23" spans="1:10" x14ac:dyDescent="0.3">
      <c r="A23" t="s">
        <v>93</v>
      </c>
      <c r="B23" t="s">
        <v>124</v>
      </c>
    </row>
    <row r="24" spans="1:10" x14ac:dyDescent="0.3">
      <c r="B24" t="s">
        <v>125</v>
      </c>
    </row>
    <row r="25" spans="1:10" x14ac:dyDescent="0.3">
      <c r="A25" t="s">
        <v>1</v>
      </c>
      <c r="B25" t="s">
        <v>121</v>
      </c>
    </row>
    <row r="26" spans="1:10" x14ac:dyDescent="0.3">
      <c r="B26" t="s">
        <v>122</v>
      </c>
    </row>
    <row r="27" spans="1:10" x14ac:dyDescent="0.3">
      <c r="A27" t="s">
        <v>22</v>
      </c>
      <c r="B27" t="s">
        <v>126</v>
      </c>
    </row>
    <row r="29" spans="1:10" x14ac:dyDescent="0.3">
      <c r="A29" s="41" t="s">
        <v>87</v>
      </c>
      <c r="B29" s="41" t="s">
        <v>130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131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132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133</v>
      </c>
      <c r="C32" s="41"/>
      <c r="D32" s="41"/>
      <c r="E32" s="41"/>
      <c r="F32" s="41"/>
      <c r="G32" s="41"/>
      <c r="H32" s="41"/>
    </row>
    <row r="33" spans="1:17" x14ac:dyDescent="0.3">
      <c r="A33" s="41" t="s">
        <v>88</v>
      </c>
      <c r="B33" s="41" t="s">
        <v>134</v>
      </c>
      <c r="C33" s="41"/>
      <c r="D33" s="41"/>
      <c r="E33" s="41"/>
      <c r="F33" s="41"/>
      <c r="G33" s="41"/>
      <c r="H33" s="41"/>
    </row>
    <row r="34" spans="1:17" x14ac:dyDescent="0.3">
      <c r="A34" s="41" t="s">
        <v>82</v>
      </c>
      <c r="B34" s="41" t="s">
        <v>135</v>
      </c>
      <c r="C34" s="41"/>
      <c r="D34" s="41"/>
      <c r="E34" s="41"/>
      <c r="F34" s="41"/>
      <c r="G34" s="41"/>
      <c r="H34" s="41"/>
    </row>
    <row r="35" spans="1:17" x14ac:dyDescent="0.3">
      <c r="A35" s="41" t="s">
        <v>101</v>
      </c>
      <c r="B35" s="41" t="s">
        <v>136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129</v>
      </c>
    </row>
    <row r="38" spans="1:17" x14ac:dyDescent="0.3">
      <c r="A38" t="s">
        <v>104</v>
      </c>
      <c r="B38" t="s">
        <v>127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128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146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119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152</v>
      </c>
      <c r="B43" t="s">
        <v>174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98</v>
      </c>
      <c r="B44" t="s">
        <v>175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115</v>
      </c>
      <c r="B45" t="s">
        <v>147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116</v>
      </c>
      <c r="B46" t="s">
        <v>148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94</v>
      </c>
      <c r="B48" t="s">
        <v>150</v>
      </c>
    </row>
    <row r="50" spans="1:10" x14ac:dyDescent="0.3">
      <c r="A50" s="40"/>
    </row>
    <row r="51" spans="1:10" ht="18" x14ac:dyDescent="0.35">
      <c r="A51" s="43" t="s">
        <v>118</v>
      </c>
    </row>
    <row r="52" spans="1:10" x14ac:dyDescent="0.3">
      <c r="A52" s="48" t="s">
        <v>141</v>
      </c>
      <c r="B52" t="s">
        <v>142</v>
      </c>
    </row>
    <row r="53" spans="1:10" x14ac:dyDescent="0.3">
      <c r="A53" t="s">
        <v>46</v>
      </c>
      <c r="B53" t="s">
        <v>143</v>
      </c>
    </row>
    <row r="54" spans="1:10" x14ac:dyDescent="0.3">
      <c r="A54" t="s">
        <v>106</v>
      </c>
      <c r="B54" t="s">
        <v>138</v>
      </c>
    </row>
    <row r="55" spans="1:10" x14ac:dyDescent="0.3">
      <c r="A55" t="s">
        <v>47</v>
      </c>
      <c r="B55" t="s">
        <v>144</v>
      </c>
    </row>
    <row r="56" spans="1:10" x14ac:dyDescent="0.3">
      <c r="A56" t="s">
        <v>48</v>
      </c>
      <c r="B56" t="s">
        <v>139</v>
      </c>
    </row>
    <row r="57" spans="1:10" x14ac:dyDescent="0.3">
      <c r="B57" t="s">
        <v>140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158</v>
      </c>
      <c r="B60" s="8"/>
      <c r="C60" s="8"/>
    </row>
    <row r="61" spans="1:10" x14ac:dyDescent="0.3">
      <c r="A61" t="s">
        <v>152</v>
      </c>
      <c r="B61" t="s">
        <v>160</v>
      </c>
    </row>
    <row r="62" spans="1:10" x14ac:dyDescent="0.3">
      <c r="A62" t="s">
        <v>153</v>
      </c>
      <c r="B62" t="s">
        <v>137</v>
      </c>
    </row>
    <row r="63" spans="1:10" x14ac:dyDescent="0.3">
      <c r="A63" s="8" t="s">
        <v>154</v>
      </c>
      <c r="B63" s="8" t="s">
        <v>163</v>
      </c>
      <c r="C63" s="8"/>
    </row>
    <row r="64" spans="1:10" x14ac:dyDescent="0.3">
      <c r="A64" s="8" t="s">
        <v>155</v>
      </c>
      <c r="B64" s="8" t="s">
        <v>137</v>
      </c>
      <c r="C64" s="8"/>
    </row>
    <row r="65" spans="1:3" x14ac:dyDescent="0.3">
      <c r="A65" s="8" t="s">
        <v>156</v>
      </c>
      <c r="B65" s="8" t="s">
        <v>161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159</v>
      </c>
      <c r="B67" t="s">
        <v>149</v>
      </c>
      <c r="C67" s="8"/>
    </row>
    <row r="68" spans="1:3" x14ac:dyDescent="0.3">
      <c r="B68" t="s">
        <v>162</v>
      </c>
    </row>
  </sheetData>
  <mergeCells count="18"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S4" sqref="S4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145</v>
      </c>
      <c r="B1" s="50"/>
      <c r="C1" s="8"/>
      <c r="D1" s="8"/>
      <c r="E1" s="8"/>
      <c r="F1" s="8"/>
      <c r="G1" s="8"/>
      <c r="H1" s="8"/>
      <c r="R1" t="s">
        <v>190</v>
      </c>
    </row>
    <row r="2" spans="1:18" x14ac:dyDescent="0.3">
      <c r="L2" s="31"/>
      <c r="M2" s="31"/>
    </row>
    <row r="3" spans="1:18" x14ac:dyDescent="0.3">
      <c r="A3" t="s">
        <v>40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73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41</v>
      </c>
      <c r="I5" s="34"/>
    </row>
    <row r="6" spans="1:18" ht="15.6" x14ac:dyDescent="0.3">
      <c r="A6" t="s">
        <v>42</v>
      </c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 t="s">
        <v>89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 t="s">
        <v>25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 t="s">
        <v>28</v>
      </c>
      <c r="B11" s="8"/>
      <c r="C11" s="8"/>
      <c r="D11" s="8"/>
      <c r="E11" s="8"/>
      <c r="F11" s="8"/>
      <c r="G11" s="8"/>
      <c r="H11" s="8"/>
    </row>
    <row r="12" spans="1:18" ht="15.6" x14ac:dyDescent="0.3">
      <c r="A12" s="34" t="s">
        <v>108</v>
      </c>
      <c r="B12" s="8"/>
      <c r="C12" s="8"/>
      <c r="D12" s="8"/>
      <c r="E12" s="8"/>
      <c r="F12" s="8"/>
      <c r="G12" s="8"/>
      <c r="H12" s="8"/>
    </row>
    <row r="13" spans="1:18" ht="15.6" x14ac:dyDescent="0.3">
      <c r="A13" s="34" t="s">
        <v>26</v>
      </c>
      <c r="B13" s="8"/>
      <c r="C13" s="8"/>
      <c r="D13" s="8"/>
      <c r="E13" s="8"/>
      <c r="F13" s="8"/>
      <c r="G13" s="8"/>
      <c r="H13" s="8"/>
    </row>
    <row r="14" spans="1:18" ht="15.6" x14ac:dyDescent="0.3">
      <c r="A14" s="39" t="s">
        <v>51</v>
      </c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 t="s">
        <v>36</v>
      </c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 t="s">
        <v>37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39" t="s">
        <v>38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39" t="s">
        <v>39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4" t="s">
        <v>33</v>
      </c>
    </row>
    <row r="20" spans="1:18" ht="15.6" x14ac:dyDescent="0.3">
      <c r="A20" s="34" t="s">
        <v>27</v>
      </c>
    </row>
    <row r="21" spans="1:18" ht="15.6" x14ac:dyDescent="0.3">
      <c r="A21" s="34" t="s">
        <v>29</v>
      </c>
    </row>
    <row r="22" spans="1:18" ht="15.6" x14ac:dyDescent="0.3">
      <c r="A22" s="34" t="s">
        <v>31</v>
      </c>
    </row>
    <row r="23" spans="1:18" ht="15.6" x14ac:dyDescent="0.3">
      <c r="A23" s="34" t="s">
        <v>32</v>
      </c>
    </row>
    <row r="24" spans="1:18" ht="15.6" x14ac:dyDescent="0.3">
      <c r="A24" s="34" t="s">
        <v>30</v>
      </c>
    </row>
    <row r="25" spans="1:18" ht="15.6" x14ac:dyDescent="0.3">
      <c r="A25" s="34" t="s">
        <v>34</v>
      </c>
    </row>
    <row r="26" spans="1:18" x14ac:dyDescent="0.3">
      <c r="A26" s="40" t="s">
        <v>35</v>
      </c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85" zoomScaleNormal="85" workbookViewId="0">
      <selection activeCell="I8" sqref="I8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7" t="s">
        <v>90</v>
      </c>
      <c r="B1" s="128"/>
      <c r="C1" s="128"/>
      <c r="D1" s="128"/>
      <c r="E1" s="128"/>
      <c r="F1" s="128"/>
      <c r="G1" s="128"/>
      <c r="H1" s="129"/>
      <c r="I1" s="119" t="s">
        <v>74</v>
      </c>
      <c r="J1" s="25" t="s">
        <v>75</v>
      </c>
    </row>
    <row r="2" spans="1:15" ht="18" x14ac:dyDescent="0.35">
      <c r="A2" s="130" t="s">
        <v>87</v>
      </c>
      <c r="B2" s="131"/>
      <c r="C2" s="132"/>
      <c r="D2" s="132"/>
      <c r="E2" s="132"/>
      <c r="F2" s="132"/>
      <c r="G2" s="132"/>
      <c r="H2" s="133"/>
      <c r="I2" s="120" t="s">
        <v>0</v>
      </c>
      <c r="J2" s="58"/>
    </row>
    <row r="3" spans="1:15" ht="18" x14ac:dyDescent="0.35">
      <c r="A3" s="134" t="s">
        <v>88</v>
      </c>
      <c r="B3" s="113"/>
      <c r="C3" s="111"/>
      <c r="D3" s="111"/>
      <c r="E3" s="111"/>
      <c r="F3" s="111"/>
      <c r="G3" s="111"/>
      <c r="H3" s="112"/>
      <c r="I3" s="121" t="s">
        <v>92</v>
      </c>
      <c r="J3" s="61"/>
    </row>
    <row r="4" spans="1:15" ht="18" x14ac:dyDescent="0.35">
      <c r="A4" s="134" t="s">
        <v>189</v>
      </c>
      <c r="B4" s="113"/>
      <c r="C4" s="144"/>
      <c r="D4" s="144"/>
      <c r="E4" s="144"/>
      <c r="F4" s="144"/>
      <c r="G4" s="144"/>
      <c r="H4" s="145"/>
      <c r="I4" s="122" t="s">
        <v>93</v>
      </c>
      <c r="J4" s="59"/>
    </row>
    <row r="5" spans="1:15" ht="18" x14ac:dyDescent="0.35">
      <c r="A5" s="135" t="s">
        <v>82</v>
      </c>
      <c r="B5" s="136"/>
      <c r="C5" s="136"/>
      <c r="D5" s="136"/>
      <c r="E5" s="136"/>
      <c r="F5" s="136"/>
      <c r="G5" s="136"/>
      <c r="H5" s="137"/>
      <c r="I5" s="123" t="s">
        <v>1</v>
      </c>
      <c r="J5" s="62"/>
    </row>
    <row r="6" spans="1:15" ht="18.600000000000001" thickBot="1" x14ac:dyDescent="0.4">
      <c r="A6" s="138"/>
      <c r="B6" s="136"/>
      <c r="C6" s="136"/>
      <c r="D6" s="136"/>
      <c r="E6" s="136"/>
      <c r="F6" s="136"/>
      <c r="G6" s="136"/>
      <c r="H6" s="137"/>
      <c r="I6" s="124" t="s">
        <v>22</v>
      </c>
      <c r="J6" s="60"/>
    </row>
    <row r="7" spans="1:15" ht="15" thickBot="1" x14ac:dyDescent="0.35">
      <c r="A7" s="138"/>
      <c r="B7" s="136"/>
      <c r="C7" s="136"/>
      <c r="D7" s="136"/>
      <c r="E7" s="136"/>
      <c r="F7" s="136"/>
      <c r="G7" s="136"/>
      <c r="H7" s="137"/>
    </row>
    <row r="8" spans="1:15" ht="18" x14ac:dyDescent="0.35">
      <c r="A8" s="138"/>
      <c r="B8" s="136"/>
      <c r="C8" s="136"/>
      <c r="D8" s="136"/>
      <c r="E8" s="136"/>
      <c r="F8" s="136"/>
      <c r="G8" s="136"/>
      <c r="H8" s="137"/>
      <c r="I8" s="125" t="s">
        <v>2</v>
      </c>
      <c r="J8" s="51"/>
    </row>
    <row r="9" spans="1:15" ht="18" x14ac:dyDescent="0.35">
      <c r="A9" s="138"/>
      <c r="B9" s="136"/>
      <c r="C9" s="136"/>
      <c r="D9" s="136"/>
      <c r="E9" s="136"/>
      <c r="F9" s="136"/>
      <c r="G9" s="136"/>
      <c r="H9" s="137"/>
      <c r="I9" s="126" t="s">
        <v>5</v>
      </c>
      <c r="J9" s="27"/>
    </row>
    <row r="10" spans="1:15" ht="18.600000000000001" thickBot="1" x14ac:dyDescent="0.4">
      <c r="A10" s="139" t="s">
        <v>101</v>
      </c>
      <c r="B10" s="140"/>
      <c r="C10" s="141"/>
      <c r="D10" s="141"/>
      <c r="E10" s="141"/>
      <c r="F10" s="141"/>
      <c r="G10" s="141"/>
      <c r="H10" s="142"/>
      <c r="I10" s="143" t="s">
        <v>3</v>
      </c>
      <c r="J10" s="26"/>
    </row>
    <row r="11" spans="1:15" ht="18.600000000000001" thickBot="1" x14ac:dyDescent="0.4">
      <c r="I11" s="28" t="s">
        <v>4</v>
      </c>
      <c r="J11" s="29"/>
    </row>
    <row r="12" spans="1:15" x14ac:dyDescent="0.3">
      <c r="A12" t="s">
        <v>109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104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91</v>
      </c>
      <c r="J15" s="7" t="s">
        <v>152</v>
      </c>
      <c r="K15" s="7" t="s">
        <v>98</v>
      </c>
      <c r="L15" s="7" t="s">
        <v>95</v>
      </c>
      <c r="M15" s="7" t="s">
        <v>99</v>
      </c>
      <c r="N15" s="7" t="s">
        <v>94</v>
      </c>
      <c r="O15" s="7"/>
    </row>
    <row r="16" spans="1:15" x14ac:dyDescent="0.3">
      <c r="A16" s="4" t="s">
        <v>21</v>
      </c>
      <c r="B16" t="s">
        <v>6</v>
      </c>
      <c r="C16" s="53" t="s">
        <v>102</v>
      </c>
      <c r="D16" s="53" t="s">
        <v>176</v>
      </c>
      <c r="E16" t="s">
        <v>24</v>
      </c>
      <c r="F16">
        <v>1</v>
      </c>
      <c r="G16">
        <v>1</v>
      </c>
      <c r="H16" s="57" t="s">
        <v>53</v>
      </c>
      <c r="I16" s="56" t="s">
        <v>105</v>
      </c>
      <c r="J16" s="63" t="s">
        <v>23</v>
      </c>
      <c r="K16" s="63" t="s">
        <v>100</v>
      </c>
      <c r="L16" s="55" t="s">
        <v>97</v>
      </c>
      <c r="M16" s="63" t="s">
        <v>96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4">
    <dataValidation type="list" errorStyle="information" allowBlank="1" showInputMessage="1" showErrorMessage="1" errorTitle="Unknown Instrument Type" error="New instrument will be created." sqref="J3" xr:uid="{AD9E5FC4-7455-487F-86FF-0C8F2A688BC7}">
      <formula1>"Mass Spec"</formula1>
    </dataValidation>
    <dataValidation type="list" errorStyle="information" allowBlank="1" showInputMessage="1" showErrorMessage="1" errorTitle="Non-Standard Instrument Code" error="That Instrument Code has not been recorded." sqref="J4" xr:uid="{0F98CE5D-894E-4142-9F8D-F4AF781A1403}">
      <formula1>"O1"</formula1>
    </dataValidation>
    <dataValidation type="list" errorStyle="warning" allowBlank="1" showInputMessage="1" showErrorMessage="1" errorTitle="Unknown Notebook Code" error="To avoid creating a duplicate, please verify that your notebook code has not already been recorded." sqref="J5" xr:uid="{50D1B2F4-8372-45BB-A52E-30E741C0AFDD}">
      <formula1>"LL1133"</formula1>
    </dataValidation>
    <dataValidation type="whole" allowBlank="1" showInputMessage="1" showErrorMessage="1" sqref="J10:J11" xr:uid="{19ABDE49-F1AE-4A3E-AD09-FE624A3045D9}">
      <formula1>0</formula1>
      <formula2>1E+22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E3" sqref="E3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44</v>
      </c>
      <c r="D1" s="72" t="s">
        <v>45</v>
      </c>
      <c r="E1" s="53" t="s">
        <v>46</v>
      </c>
      <c r="F1" s="53" t="s">
        <v>47</v>
      </c>
      <c r="G1" s="65" t="s">
        <v>48</v>
      </c>
      <c r="H1" t="s">
        <v>49</v>
      </c>
      <c r="I1" s="72" t="s">
        <v>50</v>
      </c>
      <c r="J1" s="68"/>
      <c r="K1" s="82" t="s">
        <v>177</v>
      </c>
      <c r="L1" s="83" t="s">
        <v>106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43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188</v>
      </c>
      <c r="N2" t="s">
        <v>185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43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187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43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43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103</v>
      </c>
      <c r="B6">
        <v>5</v>
      </c>
      <c r="C6" s="9" t="str">
        <f>IF(Input!B22="","",$B$6)</f>
        <v/>
      </c>
      <c r="D6" s="18" t="s">
        <v>43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43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43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43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171</v>
      </c>
      <c r="B10">
        <v>9</v>
      </c>
      <c r="C10" s="9" t="str">
        <f>IF(Input!B26="","",$B$10)</f>
        <v/>
      </c>
      <c r="D10" s="18" t="s">
        <v>43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170</v>
      </c>
      <c r="B11">
        <v>10</v>
      </c>
      <c r="C11" s="9" t="str">
        <f>IF(Input!B27="","",$B$11)</f>
        <v/>
      </c>
      <c r="D11" s="18" t="s">
        <v>43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43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43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B14">
        <v>13</v>
      </c>
      <c r="C14" s="9" t="str">
        <f>IF(Input!B30="","",$B$14)</f>
        <v/>
      </c>
      <c r="D14" s="18" t="s">
        <v>43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B15">
        <v>14</v>
      </c>
      <c r="C15" s="9" t="str">
        <f>IF(Input!B31="","",$B$15)</f>
        <v/>
      </c>
      <c r="D15" s="18" t="s">
        <v>43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B16">
        <v>15</v>
      </c>
      <c r="C16" s="9" t="str">
        <f>IF(Input!B32="","",$B$16)</f>
        <v/>
      </c>
      <c r="D16" s="18" t="s">
        <v>43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2:19" ht="15.6" thickTop="1" thickBot="1" x14ac:dyDescent="0.35">
      <c r="B17">
        <v>16</v>
      </c>
      <c r="C17" s="9" t="str">
        <f>IF(Input!B33="","",$B$17)</f>
        <v/>
      </c>
      <c r="D17" s="18" t="s">
        <v>43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2:19" ht="15.6" thickTop="1" thickBot="1" x14ac:dyDescent="0.35">
      <c r="B18">
        <v>17</v>
      </c>
      <c r="C18" s="9" t="str">
        <f>IF(Input!B34="","",$B$18)</f>
        <v/>
      </c>
      <c r="D18" s="18" t="s">
        <v>43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2:19" ht="15.6" thickTop="1" thickBot="1" x14ac:dyDescent="0.35">
      <c r="B19">
        <v>18</v>
      </c>
      <c r="C19" s="9" t="str">
        <f>IF(Input!B35="","",$B$19)</f>
        <v/>
      </c>
      <c r="D19" s="18" t="s">
        <v>43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2:19" ht="15.6" thickTop="1" thickBot="1" x14ac:dyDescent="0.35">
      <c r="B20">
        <v>19</v>
      </c>
      <c r="C20" s="9" t="str">
        <f>IF(Input!B36="","",$B$20)</f>
        <v/>
      </c>
      <c r="D20" s="18" t="s">
        <v>43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2:19" ht="15.6" thickTop="1" thickBot="1" x14ac:dyDescent="0.35">
      <c r="B21">
        <v>20</v>
      </c>
      <c r="C21" s="9" t="str">
        <f>IF(Input!B37="","",$B$21)</f>
        <v/>
      </c>
      <c r="D21" s="18" t="s">
        <v>43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2:19" ht="15.6" thickTop="1" thickBot="1" x14ac:dyDescent="0.35">
      <c r="B22">
        <v>21</v>
      </c>
      <c r="C22" s="9" t="str">
        <f>IF(Input!B38="","",$B$22)</f>
        <v/>
      </c>
      <c r="D22" s="18" t="s">
        <v>43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2:19" ht="15.6" thickTop="1" thickBot="1" x14ac:dyDescent="0.35">
      <c r="B23">
        <v>22</v>
      </c>
      <c r="C23" s="9" t="str">
        <f>IF(Input!B39="","",$B$23)</f>
        <v/>
      </c>
      <c r="D23" s="18" t="s">
        <v>43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2:19" ht="15.6" thickTop="1" thickBot="1" x14ac:dyDescent="0.35">
      <c r="B24">
        <v>23</v>
      </c>
      <c r="C24" s="9" t="str">
        <f>IF(Input!B40="","",$B$24)</f>
        <v/>
      </c>
      <c r="D24" s="18" t="s">
        <v>43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2:19" ht="15.6" thickTop="1" thickBot="1" x14ac:dyDescent="0.35">
      <c r="B25">
        <v>24</v>
      </c>
      <c r="C25" s="9" t="str">
        <f>IF(Input!B41="","",$B$25)</f>
        <v/>
      </c>
      <c r="D25" s="18" t="s">
        <v>43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2:19" ht="15.6" thickTop="1" thickBot="1" x14ac:dyDescent="0.35">
      <c r="B26">
        <v>25</v>
      </c>
      <c r="C26" s="9" t="str">
        <f>IF(Input!B42="","",$B$26)</f>
        <v/>
      </c>
      <c r="D26" s="18" t="s">
        <v>43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2:19" ht="15.6" thickTop="1" thickBot="1" x14ac:dyDescent="0.35">
      <c r="B27">
        <v>26</v>
      </c>
      <c r="C27" s="9" t="str">
        <f>IF(Input!B43="","",$B$27)</f>
        <v/>
      </c>
      <c r="D27" s="18" t="s">
        <v>43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2:19" ht="15.6" thickTop="1" thickBot="1" x14ac:dyDescent="0.35">
      <c r="B28">
        <v>27</v>
      </c>
      <c r="C28" s="9" t="str">
        <f>IF(Input!B44="","",$B$28)</f>
        <v/>
      </c>
      <c r="D28" s="18" t="s">
        <v>43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2:19" ht="15.6" thickTop="1" thickBot="1" x14ac:dyDescent="0.35">
      <c r="B29">
        <v>28</v>
      </c>
      <c r="C29" s="9" t="str">
        <f>IF(Input!B45="","",$B$29)</f>
        <v/>
      </c>
      <c r="D29" s="18" t="s">
        <v>43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2:19" ht="15.6" thickTop="1" thickBot="1" x14ac:dyDescent="0.35">
      <c r="B30">
        <v>29</v>
      </c>
      <c r="C30" s="9" t="str">
        <f>IF(Input!B46="","",$B$30)</f>
        <v/>
      </c>
      <c r="D30" s="18" t="s">
        <v>43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2:19" ht="15" thickTop="1" x14ac:dyDescent="0.3">
      <c r="B31">
        <v>30</v>
      </c>
      <c r="C31" s="9" t="str">
        <f>IF(Input!B47="","",$B$31)</f>
        <v/>
      </c>
      <c r="D31" s="18" t="s">
        <v>43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2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1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 t="s">
        <v>179</v>
      </c>
      <c r="O33" s="72" t="s">
        <v>180</v>
      </c>
    </row>
    <row r="34" spans="1:15" x14ac:dyDescent="0.3">
      <c r="A34" t="s">
        <v>181</v>
      </c>
      <c r="B34" t="s">
        <v>182</v>
      </c>
      <c r="C34" s="9" t="str">
        <f>IF(INT(RIGHT($B$34,1))&lt;=Input!$J$10,INT(RIGHT($B$34,1))/10,"")</f>
        <v/>
      </c>
      <c r="D34" s="18" t="s">
        <v>181</v>
      </c>
      <c r="E34" s="67" t="str">
        <f>IF(C34="","",Input!$J$5&amp;"_QC_prerun1")</f>
        <v/>
      </c>
      <c r="F34" s="67" t="str">
        <f t="shared" ref="F34:F66" si="1">IF(C34="","","C:\Xcalibur\data\DiagnosticBSA")</f>
        <v/>
      </c>
      <c r="G34" s="67" t="str">
        <f>IF(C34="","",Input!$J$8)</f>
        <v/>
      </c>
      <c r="H34" s="67" t="str">
        <f>IF(C34="","",Input!$J$9)</f>
        <v/>
      </c>
      <c r="I34" s="20">
        <v>0.5</v>
      </c>
      <c r="J34" s="68"/>
      <c r="K34" s="75" t="s">
        <v>186</v>
      </c>
      <c r="L34" s="79" t="str">
        <f>IF(E34="","",L$2)</f>
        <v/>
      </c>
      <c r="M34" s="68"/>
      <c r="N34" s="72"/>
      <c r="O34" s="72"/>
    </row>
    <row r="35" spans="1:15" x14ac:dyDescent="0.3">
      <c r="B35" t="s">
        <v>183</v>
      </c>
      <c r="C35" s="9" t="str">
        <f>IF(INT(RIGHT($B$35,1))&lt;=Input!$J$10,INT(RIGHT($B$35,1))/10,"")</f>
        <v/>
      </c>
      <c r="D35" s="18" t="s">
        <v>181</v>
      </c>
      <c r="E35" s="67" t="str">
        <f>IF(C35="","",Input!$J$5&amp;"_QC_prerun2")</f>
        <v/>
      </c>
      <c r="F35" s="67" t="str">
        <f t="shared" si="1"/>
        <v/>
      </c>
      <c r="G35" s="67" t="str">
        <f>IF(C35="","",Input!$J$8)</f>
        <v/>
      </c>
      <c r="H35" s="67" t="str">
        <f>IF(C35="","",Input!$J$9)</f>
        <v/>
      </c>
      <c r="I35" s="20">
        <v>0.5</v>
      </c>
      <c r="J35" s="68"/>
      <c r="K35" s="75" t="str">
        <f>IF(E35="","",K$34)</f>
        <v/>
      </c>
      <c r="L35" s="79" t="str">
        <f t="shared" ref="L35:L65" si="2">IF(E35="","",L$2)</f>
        <v/>
      </c>
      <c r="M35" s="68"/>
      <c r="N35" s="72"/>
      <c r="O35" s="72"/>
    </row>
    <row r="36" spans="1:15" x14ac:dyDescent="0.3">
      <c r="B36" t="s">
        <v>184</v>
      </c>
      <c r="C36" s="9" t="str">
        <f>IF(INT(RIGHT($B$36,1))&lt;=Input!$J$10,INT(RIGHT($B$36,1))/10,"")</f>
        <v/>
      </c>
      <c r="D36" s="18" t="s">
        <v>181</v>
      </c>
      <c r="E36" s="67" t="str">
        <f>IF(C36="","",Input!$J$5&amp;"_QC_prerun")</f>
        <v/>
      </c>
      <c r="F36" s="67" t="str">
        <f t="shared" si="1"/>
        <v/>
      </c>
      <c r="G36" s="67" t="str">
        <f>IF(C36="","",Input!$J$8)</f>
        <v/>
      </c>
      <c r="H36" s="67" t="str">
        <f>IF(C36="","",Input!$J$9)</f>
        <v/>
      </c>
      <c r="I36" s="20">
        <v>0.5</v>
      </c>
      <c r="J36" s="68"/>
      <c r="K36" s="75" t="str">
        <f t="shared" ref="K36:K66" si="3">IF(E36="","",K$34)</f>
        <v/>
      </c>
      <c r="L36" s="79" t="str">
        <f t="shared" si="2"/>
        <v/>
      </c>
      <c r="M36" s="68"/>
      <c r="N36" s="72"/>
      <c r="O36" s="72"/>
    </row>
    <row r="37" spans="1:15" x14ac:dyDescent="0.3">
      <c r="B37">
        <v>1.4000000000000001</v>
      </c>
      <c r="C37" s="9" t="e">
        <f>IF(AND($B$37-0.4&lt;=MAX($O$37:$O$66),($B$37-0.4)/Input!$J$11=INT(($B$37-0.4)/Input!$J$11)),$B$37,"")</f>
        <v>#DIV/0!</v>
      </c>
      <c r="D37" s="18" t="s">
        <v>181</v>
      </c>
      <c r="E37" s="67" t="e">
        <f>IF(C37="","",Input!$J$5&amp;"_QC"&amp;$N$37)</f>
        <v>#DIV/0!</v>
      </c>
      <c r="F37" s="67" t="e">
        <f t="shared" si="1"/>
        <v>#DIV/0!</v>
      </c>
      <c r="G37" s="67" t="e">
        <f>IF(C37="","",Input!$J$8)</f>
        <v>#DIV/0!</v>
      </c>
      <c r="H37" s="67" t="e">
        <f>IF(C37="","",Input!$J$9)</f>
        <v>#DIV/0!</v>
      </c>
      <c r="I37" s="20">
        <v>0.5</v>
      </c>
      <c r="J37" s="68"/>
      <c r="K37" s="75" t="e">
        <f t="shared" si="3"/>
        <v>#DIV/0!</v>
      </c>
      <c r="L37" s="79" t="e">
        <f t="shared" si="2"/>
        <v>#DIV/0!</v>
      </c>
      <c r="M37" t="e">
        <f>IF(AND($B$37-0.4&lt;=MAX($O$37:$O$66),($B$37-0.4)/Input!$J$11=INT(($B$37-0.4)/Input!$J$11)),$B$37,"")</f>
        <v>#DIV/0!</v>
      </c>
      <c r="N37" s="72">
        <v>1</v>
      </c>
      <c r="O37" s="72" t="str">
        <f>IF(Input!B18="","",Input!A18 +1)</f>
        <v/>
      </c>
    </row>
    <row r="38" spans="1:15" x14ac:dyDescent="0.3">
      <c r="B38">
        <v>2.4000000000000004</v>
      </c>
      <c r="C38" s="9" t="e">
        <f>IF(AND($B$38-0.4&lt;=MAX($O$37:$O$66),($B$38-0.4)/Input!$J$11=INT(($B$38-0.4)/Input!$J$11)),$B$38,"")</f>
        <v>#DIV/0!</v>
      </c>
      <c r="D38" s="18" t="s">
        <v>181</v>
      </c>
      <c r="E38" s="67" t="e">
        <f>IF(C38="","",Input!$J$5&amp;"_QC"&amp;$N$38)</f>
        <v>#DIV/0!</v>
      </c>
      <c r="F38" s="67" t="e">
        <f t="shared" si="1"/>
        <v>#DIV/0!</v>
      </c>
      <c r="G38" s="67" t="e">
        <f>IF(C38="","",Input!$J$8)</f>
        <v>#DIV/0!</v>
      </c>
      <c r="H38" s="67" t="e">
        <f>IF(C38="","",Input!$J$9)</f>
        <v>#DIV/0!</v>
      </c>
      <c r="I38" s="20">
        <v>0.5</v>
      </c>
      <c r="J38" s="68"/>
      <c r="K38" s="75" t="e">
        <f t="shared" si="3"/>
        <v>#DIV/0!</v>
      </c>
      <c r="L38" s="79" t="e">
        <f>IF(E38="","",L$2)</f>
        <v>#DIV/0!</v>
      </c>
      <c r="M38" t="e">
        <f>IF(AND($B$38-0.4&lt;=MAX($O$37:$O$66),($B$38-0.4)/Input!$J$11=INT(($B$38-0.4)/Input!$J$11)),$B$38,"")</f>
        <v>#DIV/0!</v>
      </c>
      <c r="N38" s="72" t="e">
        <f t="shared" ref="N38:N66" si="4">IF(M37="",N37,N37+1)</f>
        <v>#DIV/0!</v>
      </c>
      <c r="O38" s="72" t="str">
        <f>IF(Input!B19="","",Input!A19 +1)</f>
        <v/>
      </c>
    </row>
    <row r="39" spans="1:15" x14ac:dyDescent="0.3">
      <c r="B39">
        <v>3.4000000000000004</v>
      </c>
      <c r="C39" s="9" t="e">
        <f>IF(AND($B$39-0.4&lt;=MAX($O$37:$O$66),($B$39-0.4)/Input!$J$11=INT(($B$39-0.4)/Input!$J$11)),$B$39,"")</f>
        <v>#DIV/0!</v>
      </c>
      <c r="D39" s="18" t="s">
        <v>181</v>
      </c>
      <c r="E39" s="67" t="e">
        <f>IF(C39="","",Input!$J$5&amp;"_QC"&amp;$N$39)</f>
        <v>#DIV/0!</v>
      </c>
      <c r="F39" s="67" t="e">
        <f t="shared" si="1"/>
        <v>#DIV/0!</v>
      </c>
      <c r="G39" s="67" t="e">
        <f>IF(C39="","",Input!$J$8)</f>
        <v>#DIV/0!</v>
      </c>
      <c r="H39" s="67" t="e">
        <f>IF(C39="","",Input!$J$9)</f>
        <v>#DIV/0!</v>
      </c>
      <c r="I39" s="20">
        <v>0.5</v>
      </c>
      <c r="J39" s="68"/>
      <c r="K39" s="75" t="e">
        <f t="shared" si="3"/>
        <v>#DIV/0!</v>
      </c>
      <c r="L39" s="79" t="e">
        <f t="shared" si="2"/>
        <v>#DIV/0!</v>
      </c>
      <c r="M39" t="e">
        <f>IF(AND($B$39-0.4&lt;=MAX($O$37:$O$66),($B$39-0.4)/Input!$J$11=INT(($B$39-0.4)/Input!$J$11)),$B$39,"")</f>
        <v>#DIV/0!</v>
      </c>
      <c r="N39" s="72" t="e">
        <f t="shared" si="4"/>
        <v>#DIV/0!</v>
      </c>
      <c r="O39" s="72" t="str">
        <f>IF(Input!B20="","",Input!A20 +1)</f>
        <v/>
      </c>
    </row>
    <row r="40" spans="1:15" x14ac:dyDescent="0.3">
      <c r="B40">
        <v>4.3999999999999995</v>
      </c>
      <c r="C40" s="9" t="e">
        <f>IF(AND($B$40-0.4&lt;=MAX($O$37:$O$66),($B$40-0.4)/Input!$J$11=INT(($B$40-0.4)/Input!$J$11)),$B$40,"")</f>
        <v>#DIV/0!</v>
      </c>
      <c r="D40" s="18" t="s">
        <v>181</v>
      </c>
      <c r="E40" s="67" t="e">
        <f>IF(C40="","",Input!$J$5&amp;"_QC"&amp;$N$40)</f>
        <v>#DIV/0!</v>
      </c>
      <c r="F40" s="67" t="e">
        <f t="shared" si="1"/>
        <v>#DIV/0!</v>
      </c>
      <c r="G40" s="67" t="e">
        <f>IF(C40="","",Input!$J$8)</f>
        <v>#DIV/0!</v>
      </c>
      <c r="H40" s="67" t="e">
        <f>IF(C40="","",Input!$J$9)</f>
        <v>#DIV/0!</v>
      </c>
      <c r="I40" s="20">
        <v>0.5</v>
      </c>
      <c r="J40" s="68"/>
      <c r="K40" s="75" t="e">
        <f t="shared" si="3"/>
        <v>#DIV/0!</v>
      </c>
      <c r="L40" s="79" t="e">
        <f t="shared" si="2"/>
        <v>#DIV/0!</v>
      </c>
      <c r="M40" t="e">
        <f>IF(AND($B$40-0.4&lt;=MAX($O$37:$O$66),($B$40-0.4)/Input!$J$11=INT(($B$40-0.4)/Input!$J$11)),$B$40,"")</f>
        <v>#DIV/0!</v>
      </c>
      <c r="N40" s="72" t="e">
        <f t="shared" si="4"/>
        <v>#DIV/0!</v>
      </c>
      <c r="O40" s="72" t="str">
        <f>IF(Input!B21="","",Input!A21 +1)</f>
        <v/>
      </c>
    </row>
    <row r="41" spans="1:15" x14ac:dyDescent="0.3">
      <c r="B41">
        <v>5.3999999999999995</v>
      </c>
      <c r="C41" s="9" t="e">
        <f>IF(AND($B$41-0.4&lt;=MAX($O$37:$O$66),($B$41-0.4)/Input!$J$11=INT(($B$41-0.4)/Input!$J$11)),$B$41,"")</f>
        <v>#DIV/0!</v>
      </c>
      <c r="D41" s="18" t="s">
        <v>181</v>
      </c>
      <c r="E41" s="67" t="e">
        <f>IF(C41="","",Input!$J$5&amp;"_QC"&amp;$N$41)</f>
        <v>#DIV/0!</v>
      </c>
      <c r="F41" s="67" t="e">
        <f t="shared" si="1"/>
        <v>#DIV/0!</v>
      </c>
      <c r="G41" s="67" t="e">
        <f>IF(C41="","",Input!$J$8)</f>
        <v>#DIV/0!</v>
      </c>
      <c r="H41" s="67" t="e">
        <f>IF(C41="","",Input!$J$9)</f>
        <v>#DIV/0!</v>
      </c>
      <c r="I41" s="20">
        <v>0.5</v>
      </c>
      <c r="J41" s="68"/>
      <c r="K41" s="75" t="e">
        <f t="shared" si="3"/>
        <v>#DIV/0!</v>
      </c>
      <c r="L41" s="79" t="e">
        <f t="shared" si="2"/>
        <v>#DIV/0!</v>
      </c>
      <c r="M41" t="e">
        <f>IF(AND($B$41-0.4&lt;=MAX($O$37:$O$66),($B$41-0.4)/Input!$J$11=INT(($B$41-0.4)/Input!$J$11)),$B$41,"")</f>
        <v>#DIV/0!</v>
      </c>
      <c r="N41" s="72" t="e">
        <f t="shared" si="4"/>
        <v>#DIV/0!</v>
      </c>
      <c r="O41" s="72" t="str">
        <f>IF(Input!B22="","",Input!A22 +1)</f>
        <v/>
      </c>
    </row>
    <row r="42" spans="1:15" x14ac:dyDescent="0.3">
      <c r="B42">
        <v>6.3999999999999995</v>
      </c>
      <c r="C42" s="9" t="e">
        <f>IF(AND($B$42-0.4&lt;=MAX($O$37:$O$66),($B$42-0.4)/Input!$J$11=INT(($B$42-0.4)/Input!$J$11)),$B$42,"")</f>
        <v>#DIV/0!</v>
      </c>
      <c r="D42" s="18" t="s">
        <v>181</v>
      </c>
      <c r="E42" s="67" t="e">
        <f>IF(C42="","",Input!$J$5&amp;"_QC"&amp;$N$42)</f>
        <v>#DIV/0!</v>
      </c>
      <c r="F42" s="67" t="e">
        <f t="shared" si="1"/>
        <v>#DIV/0!</v>
      </c>
      <c r="G42" s="67" t="e">
        <f>IF(C42="","",Input!$J$8)</f>
        <v>#DIV/0!</v>
      </c>
      <c r="H42" s="67" t="e">
        <f>IF(C42="","",Input!$J$9)</f>
        <v>#DIV/0!</v>
      </c>
      <c r="I42" s="20">
        <v>0.5</v>
      </c>
      <c r="J42" s="68"/>
      <c r="K42" s="75" t="e">
        <f t="shared" si="3"/>
        <v>#DIV/0!</v>
      </c>
      <c r="L42" s="79" t="e">
        <f t="shared" si="2"/>
        <v>#DIV/0!</v>
      </c>
      <c r="M42" t="e">
        <f>IF(AND($B$42-0.4&lt;=MAX($O$37:$O$66),($B$42-0.4)/Input!$J$11=INT(($B$42-0.4)/Input!$J$11)),$B$42,"")</f>
        <v>#DIV/0!</v>
      </c>
      <c r="N42" s="72" t="e">
        <f t="shared" si="4"/>
        <v>#DIV/0!</v>
      </c>
      <c r="O42" s="72" t="str">
        <f>IF(Input!B23="","",Input!A23 +1)</f>
        <v/>
      </c>
    </row>
    <row r="43" spans="1:15" x14ac:dyDescent="0.3">
      <c r="B43">
        <v>7.3999999999999995</v>
      </c>
      <c r="C43" s="9" t="e">
        <f>IF(AND($B$43-0.4&lt;=MAX($O$37:$O$66),($B$43-0.4)/Input!$J$11=INT(($B43-0.4)/Input!$J$11)),$B$43,"")</f>
        <v>#DIV/0!</v>
      </c>
      <c r="D43" s="18" t="s">
        <v>181</v>
      </c>
      <c r="E43" s="67" t="e">
        <f>IF(C43="","",Input!$J$5&amp;"_QC"&amp;$N$43)</f>
        <v>#DIV/0!</v>
      </c>
      <c r="F43" s="67" t="e">
        <f t="shared" si="1"/>
        <v>#DIV/0!</v>
      </c>
      <c r="G43" s="67" t="e">
        <f>IF(C43="","",Input!$J$8)</f>
        <v>#DIV/0!</v>
      </c>
      <c r="H43" s="67" t="e">
        <f>IF(C43="","",Input!$J$9)</f>
        <v>#DIV/0!</v>
      </c>
      <c r="I43" s="20">
        <v>0.5</v>
      </c>
      <c r="J43" s="68"/>
      <c r="K43" s="75" t="e">
        <f t="shared" si="3"/>
        <v>#DIV/0!</v>
      </c>
      <c r="L43" s="79" t="e">
        <f t="shared" si="2"/>
        <v>#DIV/0!</v>
      </c>
      <c r="M43" t="e">
        <f>IF(AND($B$43-0.4&lt;=MAX($O$37:$O$66),($B$43-0.4)/Input!$J$11=INT(($B$43-0.4)/Input!$J$11)),$B$43,"")</f>
        <v>#DIV/0!</v>
      </c>
      <c r="N43" s="72" t="e">
        <f t="shared" si="4"/>
        <v>#DIV/0!</v>
      </c>
      <c r="O43" s="72" t="str">
        <f>IF(Input!B24="","",Input!A24 +1)</f>
        <v/>
      </c>
    </row>
    <row r="44" spans="1:15" x14ac:dyDescent="0.3">
      <c r="B44">
        <v>8.3999999999999986</v>
      </c>
      <c r="C44" s="9" t="e">
        <f>IF(AND($B$44-0.4&lt;=MAX($O$37:$O$66),($B$44-0.4)/Input!$J$11=INT(($B$44-0.4)/Input!$J$11)),$B$44,"")</f>
        <v>#DIV/0!</v>
      </c>
      <c r="D44" s="18" t="s">
        <v>181</v>
      </c>
      <c r="E44" s="67" t="e">
        <f>IF(C44="","",Input!$J$5&amp;"_QC"&amp;$N$44)</f>
        <v>#DIV/0!</v>
      </c>
      <c r="F44" s="67" t="e">
        <f t="shared" si="1"/>
        <v>#DIV/0!</v>
      </c>
      <c r="G44" s="67" t="e">
        <f>IF(C44="","",Input!$J$8)</f>
        <v>#DIV/0!</v>
      </c>
      <c r="H44" s="67" t="e">
        <f>IF(C44="","",Input!$J$9)</f>
        <v>#DIV/0!</v>
      </c>
      <c r="I44" s="20">
        <v>0.5</v>
      </c>
      <c r="J44" s="68"/>
      <c r="K44" s="75" t="e">
        <f t="shared" si="3"/>
        <v>#DIV/0!</v>
      </c>
      <c r="L44" s="79" t="e">
        <f t="shared" si="2"/>
        <v>#DIV/0!</v>
      </c>
      <c r="M44" t="e">
        <f>IF(AND($B$44-0.4&lt;=MAX($O$37:$O$66),($B$44-0.4)/Input!$J$11=INT(($B$44-0.4)/Input!$J$11)),$B$44,"")</f>
        <v>#DIV/0!</v>
      </c>
      <c r="N44" s="72" t="e">
        <f t="shared" si="4"/>
        <v>#DIV/0!</v>
      </c>
      <c r="O44" s="72" t="str">
        <f>IF(Input!B25="","",Input!A25 +1)</f>
        <v/>
      </c>
    </row>
    <row r="45" spans="1:15" x14ac:dyDescent="0.3">
      <c r="B45">
        <v>9.3999999999999986</v>
      </c>
      <c r="C45" s="9" t="e">
        <f>IF(AND($B$45-0.4&lt;=MAX($O$37:$O$66),($B$45-0.4)/Input!$J$11=INT(($B$45-0.4)/Input!$J$11)),$B$45,"")</f>
        <v>#DIV/0!</v>
      </c>
      <c r="D45" s="18" t="s">
        <v>181</v>
      </c>
      <c r="E45" s="67" t="e">
        <f>IF(C45="","",Input!$J$5&amp;"_QC"&amp;$N$45)</f>
        <v>#DIV/0!</v>
      </c>
      <c r="F45" s="67" t="e">
        <f t="shared" si="1"/>
        <v>#DIV/0!</v>
      </c>
      <c r="G45" s="67" t="e">
        <f>IF(C45="","",Input!$J$8)</f>
        <v>#DIV/0!</v>
      </c>
      <c r="H45" s="67" t="e">
        <f>IF(C45="","",Input!$J$9)</f>
        <v>#DIV/0!</v>
      </c>
      <c r="I45" s="20">
        <v>0.5</v>
      </c>
      <c r="J45" s="68"/>
      <c r="K45" s="75" t="e">
        <f t="shared" si="3"/>
        <v>#DIV/0!</v>
      </c>
      <c r="L45" s="79" t="e">
        <f t="shared" si="2"/>
        <v>#DIV/0!</v>
      </c>
      <c r="M45" t="e">
        <f>IF(AND($B$45-0.4&lt;=MAX($O$37:$O$66),($B$45-0.4)/Input!$J$11=INT(($B$45-0.4)/Input!$J$11)),$B$45,"")</f>
        <v>#DIV/0!</v>
      </c>
      <c r="N45" s="72" t="e">
        <f t="shared" si="4"/>
        <v>#DIV/0!</v>
      </c>
      <c r="O45" s="72" t="str">
        <f>IF(Input!B26="","",Input!A26 +1)</f>
        <v/>
      </c>
    </row>
    <row r="46" spans="1:15" x14ac:dyDescent="0.3">
      <c r="B46">
        <v>10.399999999999999</v>
      </c>
      <c r="C46" s="9" t="e">
        <f>IF(AND($B$46-0.4&lt;=MAX($O$37:$O$66),($B$46-0.4)/Input!$J$11=INT(($B$46-0.4)/Input!$J$11)),$B$46,"")</f>
        <v>#DIV/0!</v>
      </c>
      <c r="D46" s="18" t="s">
        <v>181</v>
      </c>
      <c r="E46" s="67" t="e">
        <f>IF(C46="","",Input!$J$5&amp;"_QC"&amp;$N$46)</f>
        <v>#DIV/0!</v>
      </c>
      <c r="F46" s="67" t="e">
        <f t="shared" si="1"/>
        <v>#DIV/0!</v>
      </c>
      <c r="G46" s="67" t="e">
        <f>IF(C46="","",Input!$J$8)</f>
        <v>#DIV/0!</v>
      </c>
      <c r="H46" s="67" t="e">
        <f>IF(C46="","",Input!$J$9)</f>
        <v>#DIV/0!</v>
      </c>
      <c r="I46" s="20">
        <v>0.5</v>
      </c>
      <c r="J46" s="68"/>
      <c r="K46" s="75" t="e">
        <f t="shared" si="3"/>
        <v>#DIV/0!</v>
      </c>
      <c r="L46" s="79" t="e">
        <f t="shared" si="2"/>
        <v>#DIV/0!</v>
      </c>
      <c r="M46" t="e">
        <f>IF(AND($B$46-0.4&lt;=MAX($O$37:$O$66),($B$46-0.4)/Input!$J$11=INT(($B$46-0.4)/Input!$J$11)),$B$46,"")</f>
        <v>#DIV/0!</v>
      </c>
      <c r="N46" s="72" t="e">
        <f t="shared" si="4"/>
        <v>#DIV/0!</v>
      </c>
      <c r="O46" s="72" t="str">
        <f>IF(Input!B27="","",Input!A27 +1)</f>
        <v/>
      </c>
    </row>
    <row r="47" spans="1:15" x14ac:dyDescent="0.3">
      <c r="B47">
        <v>11.399999999999999</v>
      </c>
      <c r="C47" s="9" t="e">
        <f>IF(AND($B$47-0.4&lt;=MAX($O$37:$O$66),($B$47-0.4)/Input!$J$11=INT(($B$47-0.4)/Input!$J$11)),$B$47,"")</f>
        <v>#DIV/0!</v>
      </c>
      <c r="D47" s="18" t="s">
        <v>181</v>
      </c>
      <c r="E47" s="67" t="e">
        <f>IF(C47="","",Input!$J$5&amp;"_QC"&amp;$N$47)</f>
        <v>#DIV/0!</v>
      </c>
      <c r="F47" s="67" t="e">
        <f t="shared" si="1"/>
        <v>#DIV/0!</v>
      </c>
      <c r="G47" s="67" t="e">
        <f>IF(C47="","",Input!$J$8)</f>
        <v>#DIV/0!</v>
      </c>
      <c r="H47" s="67" t="e">
        <f>IF(C47="","",Input!$J$9)</f>
        <v>#DIV/0!</v>
      </c>
      <c r="I47" s="20">
        <v>0.5</v>
      </c>
      <c r="J47" s="68"/>
      <c r="K47" s="75" t="e">
        <f t="shared" si="3"/>
        <v>#DIV/0!</v>
      </c>
      <c r="L47" s="79" t="e">
        <f t="shared" si="2"/>
        <v>#DIV/0!</v>
      </c>
      <c r="M47" t="e">
        <f>IF(AND($B$47-0.4&lt;=MAX($O$37:$O$66),($B$47-0.4)/Input!$J$11=INT(($B$47-0.4)/Input!$J$11)),$B$47,"")</f>
        <v>#DIV/0!</v>
      </c>
      <c r="N47" s="72" t="e">
        <f t="shared" si="4"/>
        <v>#DIV/0!</v>
      </c>
      <c r="O47" s="72" t="str">
        <f>IF(Input!B28="","",Input!A28 +1)</f>
        <v/>
      </c>
    </row>
    <row r="48" spans="1:15" x14ac:dyDescent="0.3">
      <c r="B48">
        <v>12.399999999999999</v>
      </c>
      <c r="C48" s="9" t="e">
        <f>IF(AND($B$48-0.4&lt;=MAX($O$37:$O$66),($B$48-0.4)/Input!$J$11=INT(($B$48-0.4)/Input!$J$11)),$B$48,"")</f>
        <v>#DIV/0!</v>
      </c>
      <c r="D48" s="18" t="s">
        <v>181</v>
      </c>
      <c r="E48" s="67" t="e">
        <f>IF(C48="","",Input!$J$5&amp;"_QC"&amp;$N$48)</f>
        <v>#DIV/0!</v>
      </c>
      <c r="F48" s="67" t="e">
        <f t="shared" si="1"/>
        <v>#DIV/0!</v>
      </c>
      <c r="G48" s="67" t="e">
        <f>IF(C48="","",Input!$J$8)</f>
        <v>#DIV/0!</v>
      </c>
      <c r="H48" s="67" t="e">
        <f>IF(C48="","",Input!$J$9)</f>
        <v>#DIV/0!</v>
      </c>
      <c r="I48" s="20">
        <v>0.5</v>
      </c>
      <c r="J48" s="68"/>
      <c r="K48" s="75" t="e">
        <f t="shared" si="3"/>
        <v>#DIV/0!</v>
      </c>
      <c r="L48" s="79" t="e">
        <f t="shared" si="2"/>
        <v>#DIV/0!</v>
      </c>
      <c r="M48" t="e">
        <f>IF(AND($B$48-0.4&lt;=MAX($O$37:$O$66),($B$48-0.4)/Input!$J$11=INT(($B$48-0.4)/Input!$J$11)),$B$48,"")</f>
        <v>#DIV/0!</v>
      </c>
      <c r="N48" s="72" t="e">
        <f t="shared" si="4"/>
        <v>#DIV/0!</v>
      </c>
      <c r="O48" s="72" t="str">
        <f>IF(Input!B29="","",Input!A29 +1)</f>
        <v/>
      </c>
    </row>
    <row r="49" spans="2:15" x14ac:dyDescent="0.3">
      <c r="B49">
        <v>13.399999999999999</v>
      </c>
      <c r="C49" s="9" t="e">
        <f>IF(AND($B$49-0.4&lt;=MAX($O$37:$O$66),($B$49-0.4)/Input!$J$11=INT(($B$49-0.4)/Input!$J$11)),$B$49,"")</f>
        <v>#DIV/0!</v>
      </c>
      <c r="D49" s="18" t="s">
        <v>181</v>
      </c>
      <c r="E49" s="67" t="e">
        <f>IF(C49="","",Input!$J$5&amp;"_QC"&amp;$N$49)</f>
        <v>#DIV/0!</v>
      </c>
      <c r="F49" s="67" t="e">
        <f t="shared" si="1"/>
        <v>#DIV/0!</v>
      </c>
      <c r="G49" s="67" t="e">
        <f>IF(C49="","",Input!$J$8)</f>
        <v>#DIV/0!</v>
      </c>
      <c r="H49" s="67" t="e">
        <f>IF(C49="","",Input!$J$9)</f>
        <v>#DIV/0!</v>
      </c>
      <c r="I49" s="20">
        <v>0.5</v>
      </c>
      <c r="J49" s="68"/>
      <c r="K49" s="75" t="e">
        <f t="shared" si="3"/>
        <v>#DIV/0!</v>
      </c>
      <c r="L49" s="79" t="e">
        <f t="shared" si="2"/>
        <v>#DIV/0!</v>
      </c>
      <c r="M49" t="e">
        <f>IF(AND($B$49-0.4&lt;=MAX($O$37:$O$66),($B$49-0.4)/Input!$J$11=INT(($B$49-0.4)/Input!$J$11)),$B$49,"")</f>
        <v>#DIV/0!</v>
      </c>
      <c r="N49" s="72" t="e">
        <f t="shared" si="4"/>
        <v>#DIV/0!</v>
      </c>
      <c r="O49" s="72" t="str">
        <f>IF(Input!B30="","",Input!A30 +1)</f>
        <v/>
      </c>
    </row>
    <row r="50" spans="2:15" x14ac:dyDescent="0.3">
      <c r="B50">
        <v>14.399999999999999</v>
      </c>
      <c r="C50" s="9" t="e">
        <f>IF(AND($B$50-0.4&lt;=MAX($O$37:$O$66),($B$50-0.4)/Input!$J$11=INT(($B$50-0.4)/Input!$J$11)),$B$50,"")</f>
        <v>#DIV/0!</v>
      </c>
      <c r="D50" s="18" t="s">
        <v>181</v>
      </c>
      <c r="E50" s="67" t="e">
        <f>IF(C50="","",Input!$J$5&amp;"_QC"&amp;$N$50)</f>
        <v>#DIV/0!</v>
      </c>
      <c r="F50" s="67" t="e">
        <f t="shared" si="1"/>
        <v>#DIV/0!</v>
      </c>
      <c r="G50" s="67" t="e">
        <f>IF(C50="","",Input!$J$8)</f>
        <v>#DIV/0!</v>
      </c>
      <c r="H50" s="67" t="e">
        <f>IF(C50="","",Input!$J$9)</f>
        <v>#DIV/0!</v>
      </c>
      <c r="I50" s="20">
        <v>0.5</v>
      </c>
      <c r="J50" s="68"/>
      <c r="K50" s="75" t="e">
        <f t="shared" si="3"/>
        <v>#DIV/0!</v>
      </c>
      <c r="L50" s="79" t="e">
        <f t="shared" si="2"/>
        <v>#DIV/0!</v>
      </c>
      <c r="M50" t="e">
        <f>IF(AND($B$50-0.4&lt;=MAX($O$37:$O$66),($B$50-0.4)/Input!$J$11=INT(($B$50-0.4)/Input!$J$11)),$B$50,"")</f>
        <v>#DIV/0!</v>
      </c>
      <c r="N50" s="72" t="e">
        <f t="shared" si="4"/>
        <v>#DIV/0!</v>
      </c>
      <c r="O50" s="72" t="str">
        <f>IF(Input!B31="","",Input!A31 +1)</f>
        <v/>
      </c>
    </row>
    <row r="51" spans="2:15" x14ac:dyDescent="0.3">
      <c r="B51">
        <v>15.399999999999999</v>
      </c>
      <c r="C51" s="9" t="e">
        <f>IF(AND($B$51-0.4&lt;=MAX($O$37:$O$66),($B$51-0.4)/Input!$J$11=INT(($B$51-0.4)/Input!$J$11)),$B$51,"")</f>
        <v>#DIV/0!</v>
      </c>
      <c r="D51" s="18" t="s">
        <v>181</v>
      </c>
      <c r="E51" s="67" t="e">
        <f>IF(C51="","",Input!$J$5&amp;"_QC"&amp;$N$51)</f>
        <v>#DIV/0!</v>
      </c>
      <c r="F51" s="67" t="e">
        <f t="shared" si="1"/>
        <v>#DIV/0!</v>
      </c>
      <c r="G51" s="67" t="e">
        <f>IF(C51="","",Input!$J$8)</f>
        <v>#DIV/0!</v>
      </c>
      <c r="H51" s="67" t="e">
        <f>IF(C51="","",Input!$J$9)</f>
        <v>#DIV/0!</v>
      </c>
      <c r="I51" s="20">
        <v>0.5</v>
      </c>
      <c r="J51" s="68"/>
      <c r="K51" s="75" t="e">
        <f t="shared" si="3"/>
        <v>#DIV/0!</v>
      </c>
      <c r="L51" s="79" t="e">
        <f t="shared" si="2"/>
        <v>#DIV/0!</v>
      </c>
      <c r="M51" t="e">
        <f>IF(AND($B$51-0.4&lt;=MAX($O$37:$O$66),($B$51-0.4)/Input!$J$11=INT(($B$51-0.4)/Input!$J$11)),$B$51,"")</f>
        <v>#DIV/0!</v>
      </c>
      <c r="N51" s="72" t="e">
        <f t="shared" si="4"/>
        <v>#DIV/0!</v>
      </c>
      <c r="O51" s="72" t="str">
        <f>IF(Input!B32="","",Input!A32 +1)</f>
        <v/>
      </c>
    </row>
    <row r="52" spans="2:15" x14ac:dyDescent="0.3">
      <c r="B52">
        <v>16.400000000000002</v>
      </c>
      <c r="C52" s="9" t="e">
        <f>IF(AND($B$52-0.4&lt;=MAX($O$37:$O$66),($B$52-0.4)/Input!$J$11=INT(($B$52-0.4)/Input!$J$11)),$B$52,"")</f>
        <v>#DIV/0!</v>
      </c>
      <c r="D52" s="18" t="s">
        <v>181</v>
      </c>
      <c r="E52" s="67" t="e">
        <f>IF(C52="","",Input!$J$5&amp;"_QC"&amp;$N$52)</f>
        <v>#DIV/0!</v>
      </c>
      <c r="F52" s="67" t="e">
        <f t="shared" si="1"/>
        <v>#DIV/0!</v>
      </c>
      <c r="G52" s="67" t="e">
        <f>IF(C52="","",Input!$J$8)</f>
        <v>#DIV/0!</v>
      </c>
      <c r="H52" s="67" t="e">
        <f>IF(C52="","",Input!$J$9)</f>
        <v>#DIV/0!</v>
      </c>
      <c r="I52" s="20">
        <v>0.5</v>
      </c>
      <c r="J52" s="68"/>
      <c r="K52" s="75" t="e">
        <f t="shared" si="3"/>
        <v>#DIV/0!</v>
      </c>
      <c r="L52" s="79" t="e">
        <f t="shared" si="2"/>
        <v>#DIV/0!</v>
      </c>
      <c r="M52" t="e">
        <f>IF(AND($B$52-0.4&lt;=MAX($O$37:$O$66),($B$52-0.4)/Input!$J$11=INT(($B$52-0.4)/Input!$J$11)),$B$52,"")</f>
        <v>#DIV/0!</v>
      </c>
      <c r="N52" s="72" t="e">
        <f t="shared" si="4"/>
        <v>#DIV/0!</v>
      </c>
      <c r="O52" s="72" t="str">
        <f>IF(Input!B33="","",Input!A33 +1)</f>
        <v/>
      </c>
    </row>
    <row r="53" spans="2:15" x14ac:dyDescent="0.3">
      <c r="B53">
        <v>17.400000000000002</v>
      </c>
      <c r="C53" s="9" t="e">
        <f>IF(AND($B$53-0.4&lt;=MAX($O$37:$O$66),($B$53-0.4)/Input!$J$11=INT(($B$53-0.4)/Input!$J$11)),$B$53,"")</f>
        <v>#DIV/0!</v>
      </c>
      <c r="D53" s="18" t="s">
        <v>181</v>
      </c>
      <c r="E53" s="67" t="e">
        <f>IF(C53="","",Input!$J$5&amp;"_QC"&amp;$N$53)</f>
        <v>#DIV/0!</v>
      </c>
      <c r="F53" s="67" t="e">
        <f t="shared" si="1"/>
        <v>#DIV/0!</v>
      </c>
      <c r="G53" s="67" t="e">
        <f>IF(C53="","",Input!$J$8)</f>
        <v>#DIV/0!</v>
      </c>
      <c r="H53" s="67" t="e">
        <f>IF(C53="","",Input!$J$9)</f>
        <v>#DIV/0!</v>
      </c>
      <c r="I53" s="20">
        <v>0.5</v>
      </c>
      <c r="J53" s="68"/>
      <c r="K53" s="75" t="e">
        <f t="shared" si="3"/>
        <v>#DIV/0!</v>
      </c>
      <c r="L53" s="79" t="e">
        <f t="shared" si="2"/>
        <v>#DIV/0!</v>
      </c>
      <c r="M53" t="e">
        <f>IF(AND($B$53-0.4&lt;=MAX($O$37:$O$66),($B$53-0.4)/Input!$J$11=INT(($B$53-0.4)/Input!$J$11)),$B$53,"")</f>
        <v>#DIV/0!</v>
      </c>
      <c r="N53" s="72" t="e">
        <f t="shared" si="4"/>
        <v>#DIV/0!</v>
      </c>
      <c r="O53" s="72" t="str">
        <f>IF(Input!B34="","",Input!A34 +1)</f>
        <v/>
      </c>
    </row>
    <row r="54" spans="2:15" x14ac:dyDescent="0.3">
      <c r="B54">
        <v>18.399999999999999</v>
      </c>
      <c r="C54" s="9" t="e">
        <f>IF(AND($B$54-0.4&lt;=MAX($O$37:$O$66),($B$54-0.4)/Input!$J$11=INT(($B$54-0.4)/Input!$J$11)),$B$54,"")</f>
        <v>#DIV/0!</v>
      </c>
      <c r="D54" s="18" t="s">
        <v>181</v>
      </c>
      <c r="E54" s="67" t="e">
        <f>IF(C54="","",Input!$J$5&amp;"_QC"&amp;$N$54)</f>
        <v>#DIV/0!</v>
      </c>
      <c r="F54" s="67" t="e">
        <f t="shared" si="1"/>
        <v>#DIV/0!</v>
      </c>
      <c r="G54" s="67" t="e">
        <f>IF(C54="","",Input!$J$8)</f>
        <v>#DIV/0!</v>
      </c>
      <c r="H54" s="67" t="e">
        <f>IF(C54="","",Input!$J$9)</f>
        <v>#DIV/0!</v>
      </c>
      <c r="I54" s="20">
        <v>0.5</v>
      </c>
      <c r="J54" s="68"/>
      <c r="K54" s="75" t="e">
        <f t="shared" si="3"/>
        <v>#DIV/0!</v>
      </c>
      <c r="L54" s="79" t="e">
        <f t="shared" si="2"/>
        <v>#DIV/0!</v>
      </c>
      <c r="M54" t="e">
        <f>IF(AND($B$54-0.4&lt;=MAX($O$37:$O$66),($B$54-0.4)/Input!$J$11=INT(($B$54-0.4)/Input!$J$11)),$B$54,"")</f>
        <v>#DIV/0!</v>
      </c>
      <c r="N54" s="72" t="e">
        <f t="shared" si="4"/>
        <v>#DIV/0!</v>
      </c>
      <c r="O54" s="72" t="str">
        <f>IF(Input!B35="","",Input!A35 +1)</f>
        <v/>
      </c>
    </row>
    <row r="55" spans="2:15" x14ac:dyDescent="0.3">
      <c r="B55">
        <v>19.399999999999999</v>
      </c>
      <c r="C55" s="9" t="e">
        <f>IF(AND($B$55-0.4&lt;=MAX($O$37:$O$66),($B$55-0.4)/Input!$J$11=INT(($B$55-0.4)/Input!$J$11)),$B$55,"")</f>
        <v>#DIV/0!</v>
      </c>
      <c r="D55" s="18" t="s">
        <v>181</v>
      </c>
      <c r="E55" s="67" t="e">
        <f>IF(C55="","",Input!$J$5&amp;"_QC"&amp;$N$55)</f>
        <v>#DIV/0!</v>
      </c>
      <c r="F55" s="67" t="e">
        <f t="shared" si="1"/>
        <v>#DIV/0!</v>
      </c>
      <c r="G55" s="67" t="e">
        <f>IF(C55="","",Input!$J$8)</f>
        <v>#DIV/0!</v>
      </c>
      <c r="H55" s="67" t="e">
        <f>IF(C55="","",Input!$J$9)</f>
        <v>#DIV/0!</v>
      </c>
      <c r="I55" s="20">
        <v>0.5</v>
      </c>
      <c r="J55" s="68"/>
      <c r="K55" s="75" t="e">
        <f t="shared" si="3"/>
        <v>#DIV/0!</v>
      </c>
      <c r="L55" s="79" t="e">
        <f t="shared" si="2"/>
        <v>#DIV/0!</v>
      </c>
      <c r="M55" t="e">
        <f>IF(AND($B$55-0.4&lt;=MAX($O$37:$O$66),($B$55-0.4)/Input!$J$11=INT(($B$55-0.4)/Input!$J$11)),$B$55,"")</f>
        <v>#DIV/0!</v>
      </c>
      <c r="N55" s="72" t="e">
        <f t="shared" si="4"/>
        <v>#DIV/0!</v>
      </c>
      <c r="O55" s="72" t="str">
        <f>IF(Input!B36="","",Input!A36 +1)</f>
        <v/>
      </c>
    </row>
    <row r="56" spans="2:15" x14ac:dyDescent="0.3">
      <c r="B56">
        <v>20.399999999999999</v>
      </c>
      <c r="C56" s="9" t="e">
        <f>IF(AND($B$56-0.4&lt;=MAX($O$37:$O$66),($B$56-0.4)/Input!$J$11=INT(($B$56-0.4)/Input!$J$11)),$B$56,"")</f>
        <v>#DIV/0!</v>
      </c>
      <c r="D56" s="18" t="s">
        <v>181</v>
      </c>
      <c r="E56" s="67" t="e">
        <f>IF(C56="","",Input!$J$5&amp;"_QC"&amp;$N$56)</f>
        <v>#DIV/0!</v>
      </c>
      <c r="F56" s="67" t="e">
        <f t="shared" si="1"/>
        <v>#DIV/0!</v>
      </c>
      <c r="G56" s="67" t="e">
        <f>IF(C56="","",Input!$J$8)</f>
        <v>#DIV/0!</v>
      </c>
      <c r="H56" s="67" t="e">
        <f>IF(C56="","",Input!$J$9)</f>
        <v>#DIV/0!</v>
      </c>
      <c r="I56" s="20">
        <v>0.5</v>
      </c>
      <c r="J56" s="68"/>
      <c r="K56" s="75" t="e">
        <f t="shared" si="3"/>
        <v>#DIV/0!</v>
      </c>
      <c r="L56" s="79" t="e">
        <f t="shared" si="2"/>
        <v>#DIV/0!</v>
      </c>
      <c r="M56" t="e">
        <f>IF(AND($B$56-0.4&lt;=MAX($O$37:$O$66),($B$56-0.4)/Input!$J$11=INT(($B$56-0.4)/Input!$J$11)),$B$56,"")</f>
        <v>#DIV/0!</v>
      </c>
      <c r="N56" s="72" t="e">
        <f t="shared" si="4"/>
        <v>#DIV/0!</v>
      </c>
      <c r="O56" s="72" t="str">
        <f>IF(Input!B37="","",Input!A37 +1)</f>
        <v/>
      </c>
    </row>
    <row r="57" spans="2:15" x14ac:dyDescent="0.3">
      <c r="B57">
        <v>21.4</v>
      </c>
      <c r="C57" s="9" t="e">
        <f>IF(AND($B$57-0.4&lt;=MAX($O$37:$O$66),($B$57-0.4)/Input!$J$11=INT(($B$57-0.4)/Input!$J$11)),$B$57,"")</f>
        <v>#DIV/0!</v>
      </c>
      <c r="D57" s="18" t="s">
        <v>181</v>
      </c>
      <c r="E57" s="67" t="e">
        <f>IF(C57="","",Input!$J$5&amp;"_QC"&amp;$N$57)</f>
        <v>#DIV/0!</v>
      </c>
      <c r="F57" s="67" t="e">
        <f t="shared" si="1"/>
        <v>#DIV/0!</v>
      </c>
      <c r="G57" s="67" t="e">
        <f>IF(C57="","",Input!$J$8)</f>
        <v>#DIV/0!</v>
      </c>
      <c r="H57" s="67" t="e">
        <f>IF(C57="","",Input!$J$9)</f>
        <v>#DIV/0!</v>
      </c>
      <c r="I57" s="20">
        <v>0.5</v>
      </c>
      <c r="J57" s="68"/>
      <c r="K57" s="75" t="e">
        <f t="shared" si="3"/>
        <v>#DIV/0!</v>
      </c>
      <c r="L57" s="79" t="e">
        <f t="shared" si="2"/>
        <v>#DIV/0!</v>
      </c>
      <c r="M57" t="e">
        <f>IF(AND($B$57-0.4&lt;=MAX($O$37:$O$66),($B$57-0.4)/Input!$J$11=INT(($B$57-0.4)/Input!$J$11)),$B$57,"")</f>
        <v>#DIV/0!</v>
      </c>
      <c r="N57" s="72" t="e">
        <f t="shared" si="4"/>
        <v>#DIV/0!</v>
      </c>
      <c r="O57" s="72" t="str">
        <f>IF(Input!B38="","",Input!A38 +1)</f>
        <v/>
      </c>
    </row>
    <row r="58" spans="2:15" x14ac:dyDescent="0.3">
      <c r="B58">
        <v>22.4</v>
      </c>
      <c r="C58" s="9" t="e">
        <f>IF(AND($B$58-0.4&lt;=MAX($O$37:$O$66),($B$58-0.4)/Input!$J$11=INT(($B$58-0.4)/Input!$J$11)),$B$58,"")</f>
        <v>#DIV/0!</v>
      </c>
      <c r="D58" s="18" t="s">
        <v>181</v>
      </c>
      <c r="E58" s="67" t="e">
        <f>IF(C58="","",Input!$J$5&amp;"_QC"&amp;$N$58)</f>
        <v>#DIV/0!</v>
      </c>
      <c r="F58" s="67" t="e">
        <f t="shared" si="1"/>
        <v>#DIV/0!</v>
      </c>
      <c r="G58" s="67" t="e">
        <f>IF(C58="","",Input!$J$8)</f>
        <v>#DIV/0!</v>
      </c>
      <c r="H58" s="67" t="e">
        <f>IF(C58="","",Input!$J$9)</f>
        <v>#DIV/0!</v>
      </c>
      <c r="I58" s="20">
        <v>0.5</v>
      </c>
      <c r="J58" s="68"/>
      <c r="K58" s="75" t="e">
        <f t="shared" si="3"/>
        <v>#DIV/0!</v>
      </c>
      <c r="L58" s="79" t="e">
        <f t="shared" si="2"/>
        <v>#DIV/0!</v>
      </c>
      <c r="M58" t="e">
        <f>IF(AND($B$58-0.4&lt;=MAX($O$37:$O$66),($B$58-0.4)/Input!$J$11=INT(($B$58-0.4)/Input!$J$11)),$B$58,"")</f>
        <v>#DIV/0!</v>
      </c>
      <c r="N58" s="72" t="e">
        <f t="shared" si="4"/>
        <v>#DIV/0!</v>
      </c>
      <c r="O58" s="72" t="str">
        <f>IF(Input!B39="","",Input!A39 +1)</f>
        <v/>
      </c>
    </row>
    <row r="59" spans="2:15" x14ac:dyDescent="0.3">
      <c r="B59">
        <v>23.4</v>
      </c>
      <c r="C59" s="9" t="e">
        <f>IF(AND($B$59-0.4&lt;=MAX($O$37:$O$66),($B$59-0.4)/Input!$J$11=INT(($B$59-0.4)/Input!$J$11)),$B$59,"")</f>
        <v>#DIV/0!</v>
      </c>
      <c r="D59" s="18" t="s">
        <v>181</v>
      </c>
      <c r="E59" s="67" t="e">
        <f>IF(C59="","",Input!$J$5&amp;"_QC"&amp;$N$59)</f>
        <v>#DIV/0!</v>
      </c>
      <c r="F59" s="67" t="e">
        <f t="shared" si="1"/>
        <v>#DIV/0!</v>
      </c>
      <c r="G59" s="67" t="e">
        <f>IF(C59="","",Input!$J$8)</f>
        <v>#DIV/0!</v>
      </c>
      <c r="H59" s="67" t="e">
        <f>IF(C59="","",Input!$J$9)</f>
        <v>#DIV/0!</v>
      </c>
      <c r="I59" s="20">
        <v>0.5</v>
      </c>
      <c r="J59" s="68"/>
      <c r="K59" s="75" t="e">
        <f t="shared" si="3"/>
        <v>#DIV/0!</v>
      </c>
      <c r="L59" s="79" t="e">
        <f t="shared" si="2"/>
        <v>#DIV/0!</v>
      </c>
      <c r="M59" t="e">
        <f>IF(AND($B$59-0.4&lt;=MAX($O$37:$O$66),($B$59-0.4)/Input!$J$11=INT(($B$59-0.4)/Input!$J$11)),$B$59,"")</f>
        <v>#DIV/0!</v>
      </c>
      <c r="N59" s="72" t="e">
        <f t="shared" si="4"/>
        <v>#DIV/0!</v>
      </c>
      <c r="O59" s="72" t="str">
        <f>IF(Input!B40="","",Input!A40 +1)</f>
        <v/>
      </c>
    </row>
    <row r="60" spans="2:15" x14ac:dyDescent="0.3">
      <c r="B60">
        <v>24.4</v>
      </c>
      <c r="C60" s="9" t="e">
        <f>IF(AND($B$60-0.4&lt;=MAX($O$37:$O$66),($B$60-0.4)/Input!$J$11=INT(($B$60-0.4)/Input!$J$11)),$B$60,"")</f>
        <v>#DIV/0!</v>
      </c>
      <c r="D60" s="18" t="s">
        <v>181</v>
      </c>
      <c r="E60" s="67" t="e">
        <f>IF(C60="","",Input!$J$5&amp;"_QC"&amp;$N$60)</f>
        <v>#DIV/0!</v>
      </c>
      <c r="F60" s="67" t="e">
        <f t="shared" si="1"/>
        <v>#DIV/0!</v>
      </c>
      <c r="G60" s="67" t="e">
        <f>IF(C60="","",Input!$J$8)</f>
        <v>#DIV/0!</v>
      </c>
      <c r="H60" s="67" t="e">
        <f>IF(C60="","",Input!$J$9)</f>
        <v>#DIV/0!</v>
      </c>
      <c r="I60" s="20">
        <v>0.5</v>
      </c>
      <c r="J60" s="68"/>
      <c r="K60" s="75" t="e">
        <f t="shared" si="3"/>
        <v>#DIV/0!</v>
      </c>
      <c r="L60" s="79" t="e">
        <f t="shared" si="2"/>
        <v>#DIV/0!</v>
      </c>
      <c r="M60" t="e">
        <f>IF(AND($B$60-0.4&lt;=MAX($O$37:$O$66),($B$60-0.4)/Input!$J$11=INT(($B$60-0.4)/Input!$J$11)),$B$60,"")</f>
        <v>#DIV/0!</v>
      </c>
      <c r="N60" s="72" t="e">
        <f t="shared" si="4"/>
        <v>#DIV/0!</v>
      </c>
      <c r="O60" s="72" t="str">
        <f>IF(Input!B41="","",Input!A41 +1)</f>
        <v/>
      </c>
    </row>
    <row r="61" spans="2:15" x14ac:dyDescent="0.3">
      <c r="B61">
        <v>25.4</v>
      </c>
      <c r="C61" s="9" t="e">
        <f>IF(AND($B$61-0.4&lt;=MAX($O$37:$O$66),($B$61-0.4)/Input!$J$11=INT(($B$61-0.4)/Input!$J$11)),$B$61,"")</f>
        <v>#DIV/0!</v>
      </c>
      <c r="D61" s="18" t="s">
        <v>181</v>
      </c>
      <c r="E61" s="67" t="e">
        <f>IF(C61="","",Input!$J$5&amp;"_QC"&amp;$N$61)</f>
        <v>#DIV/0!</v>
      </c>
      <c r="F61" s="67" t="e">
        <f t="shared" si="1"/>
        <v>#DIV/0!</v>
      </c>
      <c r="G61" s="67" t="e">
        <f>IF(C61="","",Input!$J$8)</f>
        <v>#DIV/0!</v>
      </c>
      <c r="H61" s="67" t="e">
        <f>IF(C61="","",Input!$J$9)</f>
        <v>#DIV/0!</v>
      </c>
      <c r="I61" s="20">
        <v>0.5</v>
      </c>
      <c r="J61" s="68"/>
      <c r="K61" s="75" t="e">
        <f t="shared" si="3"/>
        <v>#DIV/0!</v>
      </c>
      <c r="L61" s="79" t="e">
        <f t="shared" si="2"/>
        <v>#DIV/0!</v>
      </c>
      <c r="M61" t="e">
        <f>IF(AND($B$61-0.4&lt;=MAX($O$37:$O$66),($B$61-0.4)/Input!$J$11=INT(($B$61-0.4)/Input!$J$11)),$B$61,"")</f>
        <v>#DIV/0!</v>
      </c>
      <c r="N61" s="72" t="e">
        <f t="shared" si="4"/>
        <v>#DIV/0!</v>
      </c>
      <c r="O61" s="72" t="str">
        <f>IF(Input!B42="","",Input!A42 +1)</f>
        <v/>
      </c>
    </row>
    <row r="62" spans="2:15" x14ac:dyDescent="0.3">
      <c r="B62">
        <v>26.4</v>
      </c>
      <c r="C62" s="9" t="e">
        <f>IF(AND($B$62-0.4&lt;=MAX($O$37:$O$66),($B$62-0.4)/Input!$J$11=INT(($B$62-0.4)/Input!$J$11)),$B$62,"")</f>
        <v>#DIV/0!</v>
      </c>
      <c r="D62" s="18" t="s">
        <v>181</v>
      </c>
      <c r="E62" s="67" t="e">
        <f>IF(C62="","",Input!$J$5&amp;"_QC"&amp;$N$62)</f>
        <v>#DIV/0!</v>
      </c>
      <c r="F62" s="67" t="e">
        <f t="shared" si="1"/>
        <v>#DIV/0!</v>
      </c>
      <c r="G62" s="67" t="e">
        <f>IF(C62="","",Input!$J$8)</f>
        <v>#DIV/0!</v>
      </c>
      <c r="H62" s="67" t="e">
        <f>IF(C62="","",Input!$J$9)</f>
        <v>#DIV/0!</v>
      </c>
      <c r="I62" s="20">
        <v>0.5</v>
      </c>
      <c r="J62" s="68"/>
      <c r="K62" s="75" t="e">
        <f t="shared" si="3"/>
        <v>#DIV/0!</v>
      </c>
      <c r="L62" s="79" t="e">
        <f t="shared" si="2"/>
        <v>#DIV/0!</v>
      </c>
      <c r="M62" t="e">
        <f>IF(AND($B$62-0.4&lt;=MAX($O$37:$O$66),($B$62-0.4)/Input!$J$11=INT(($B$62-0.4)/Input!$J$11)),$B$62,"")</f>
        <v>#DIV/0!</v>
      </c>
      <c r="N62" s="72" t="e">
        <f t="shared" si="4"/>
        <v>#DIV/0!</v>
      </c>
      <c r="O62" s="72" t="str">
        <f>IF(Input!B43="","",Input!A43 +1)</f>
        <v/>
      </c>
    </row>
    <row r="63" spans="2:15" x14ac:dyDescent="0.3">
      <c r="B63">
        <v>27.4</v>
      </c>
      <c r="C63" s="9" t="e">
        <f>IF(AND($B$63-0.4&lt;=MAX($O$37:$O$66),($B$63-0.4)/Input!$J$11=INT(($B$63-0.4)/Input!$J$11)),$B$63,"")</f>
        <v>#DIV/0!</v>
      </c>
      <c r="D63" s="18" t="s">
        <v>181</v>
      </c>
      <c r="E63" s="67" t="e">
        <f>IF(C63="","",Input!$J$5&amp;"_QC"&amp;$N$63)</f>
        <v>#DIV/0!</v>
      </c>
      <c r="F63" s="67" t="e">
        <f t="shared" si="1"/>
        <v>#DIV/0!</v>
      </c>
      <c r="G63" s="67" t="e">
        <f>IF(C63="","",Input!$J$8)</f>
        <v>#DIV/0!</v>
      </c>
      <c r="H63" s="67" t="e">
        <f>IF(C63="","",Input!$J$9)</f>
        <v>#DIV/0!</v>
      </c>
      <c r="I63" s="20">
        <v>0.5</v>
      </c>
      <c r="J63" s="68"/>
      <c r="K63" s="75" t="e">
        <f t="shared" si="3"/>
        <v>#DIV/0!</v>
      </c>
      <c r="L63" s="79" t="e">
        <f t="shared" si="2"/>
        <v>#DIV/0!</v>
      </c>
      <c r="M63" t="e">
        <f>IF(AND($B$63-0.4&lt;=MAX($O$37:$O$66),($B$63-0.4)/Input!$J$11=INT(($B$63-0.4)/Input!$J$11)),$B$63,"")</f>
        <v>#DIV/0!</v>
      </c>
      <c r="N63" s="72" t="e">
        <f t="shared" si="4"/>
        <v>#DIV/0!</v>
      </c>
      <c r="O63" s="72" t="str">
        <f>IF(Input!B44="","",Input!A44 +1)</f>
        <v/>
      </c>
    </row>
    <row r="64" spans="2:15" x14ac:dyDescent="0.3">
      <c r="B64">
        <v>28.4</v>
      </c>
      <c r="C64" s="9" t="e">
        <f>IF(AND($B$64-0.4&lt;=MAX($O$37:$O$66),($B$64-0.4)/Input!$J$11=INT(($B$64-0.4)/Input!$J$11)),$B64,"")</f>
        <v>#DIV/0!</v>
      </c>
      <c r="D64" s="18" t="s">
        <v>181</v>
      </c>
      <c r="E64" s="67" t="e">
        <f>IF(C64="","",Input!$J$5&amp;"_QC"&amp;$N$64)</f>
        <v>#DIV/0!</v>
      </c>
      <c r="F64" s="67" t="e">
        <f t="shared" si="1"/>
        <v>#DIV/0!</v>
      </c>
      <c r="G64" s="67" t="e">
        <f>IF(C64="","",Input!$J$8)</f>
        <v>#DIV/0!</v>
      </c>
      <c r="H64" s="67" t="e">
        <f>IF(C64="","",Input!$J$9)</f>
        <v>#DIV/0!</v>
      </c>
      <c r="I64" s="20">
        <v>0.5</v>
      </c>
      <c r="J64" s="68"/>
      <c r="K64" s="75" t="e">
        <f t="shared" si="3"/>
        <v>#DIV/0!</v>
      </c>
      <c r="L64" s="79" t="e">
        <f t="shared" si="2"/>
        <v>#DIV/0!</v>
      </c>
      <c r="M64" t="e">
        <f>IF(AND($B$64-0.4&lt;=MAX($O$37:$O$66),($B$64-0.4)/Input!$J$11=INT(($B$64-0.4)/Input!$J$11)),$B$64,"")</f>
        <v>#DIV/0!</v>
      </c>
      <c r="N64" s="72" t="e">
        <f t="shared" si="4"/>
        <v>#DIV/0!</v>
      </c>
      <c r="O64" s="72" t="str">
        <f>IF(Input!B45="","",Input!A45 +1)</f>
        <v/>
      </c>
    </row>
    <row r="65" spans="2:15" x14ac:dyDescent="0.3">
      <c r="B65">
        <v>29.4</v>
      </c>
      <c r="C65" s="9" t="e">
        <f>IF(AND($B$65-0.4&lt;=MAX($O$37:$O$66),($B$65-0.4)/Input!$J$11=INT(($B$65-0.4)/Input!$J$11)),$B$65,"")</f>
        <v>#DIV/0!</v>
      </c>
      <c r="D65" s="18" t="s">
        <v>181</v>
      </c>
      <c r="E65" s="67" t="e">
        <f>IF(C65="","",Input!$J$5&amp;"_QC"&amp;$N$65)</f>
        <v>#DIV/0!</v>
      </c>
      <c r="F65" s="67" t="e">
        <f t="shared" si="1"/>
        <v>#DIV/0!</v>
      </c>
      <c r="G65" s="67" t="e">
        <f>IF(C65="","",Input!$J$8)</f>
        <v>#DIV/0!</v>
      </c>
      <c r="H65" s="67" t="e">
        <f>IF(C65="","",Input!$J$9)</f>
        <v>#DIV/0!</v>
      </c>
      <c r="I65" s="20">
        <v>0.5</v>
      </c>
      <c r="J65" s="68"/>
      <c r="K65" s="75" t="e">
        <f t="shared" si="3"/>
        <v>#DIV/0!</v>
      </c>
      <c r="L65" s="79" t="e">
        <f t="shared" si="2"/>
        <v>#DIV/0!</v>
      </c>
      <c r="M65" t="e">
        <f>IF(AND($B$65-0.4&lt;=MAX($O$37:$O$66),($B$65-0.4)/Input!$J$11=INT(($B$65-0.4)/Input!$J$11)),$B$65,"")</f>
        <v>#DIV/0!</v>
      </c>
      <c r="N65" s="72" t="e">
        <f t="shared" si="4"/>
        <v>#DIV/0!</v>
      </c>
      <c r="O65" s="72" t="str">
        <f>IF(Input!B46="","",Input!A46 +1)</f>
        <v/>
      </c>
    </row>
    <row r="66" spans="2:15" ht="15" thickBot="1" x14ac:dyDescent="0.35">
      <c r="B66">
        <v>30.4</v>
      </c>
      <c r="C66" s="9" t="e">
        <f>IF(AND($B$66-0.4&lt;=MAX($O$37:$O$66),($B$66-0.4)/Input!$J$11=INT(($B$66-0.4)/Input!$J$11)),$B$66,"")</f>
        <v>#DIV/0!</v>
      </c>
      <c r="D66" s="69" t="s">
        <v>181</v>
      </c>
      <c r="E66" s="70" t="e">
        <f>IF(C66="","",Input!$J$5&amp;"_QC"&amp;$N$66)</f>
        <v>#DIV/0!</v>
      </c>
      <c r="F66" s="70" t="e">
        <f t="shared" si="1"/>
        <v>#DIV/0!</v>
      </c>
      <c r="G66" s="70" t="e">
        <f>IF(C66="","",Input!$J$8)</f>
        <v>#DIV/0!</v>
      </c>
      <c r="H66" s="70" t="e">
        <f>IF(C66="","",Input!$J$9)</f>
        <v>#DIV/0!</v>
      </c>
      <c r="I66" s="71">
        <v>0.5</v>
      </c>
      <c r="J66" s="81"/>
      <c r="K66" s="76" t="e">
        <f t="shared" si="3"/>
        <v>#DIV/0!</v>
      </c>
      <c r="L66" s="80" t="e">
        <f>IF(E66="","",L$2)</f>
        <v>#DIV/0!</v>
      </c>
      <c r="M66" t="e">
        <f>IF(AND($B$66-0.4&lt;=MAX($O$37:$O$66),($B$66-0.4)/Input!$J$11=INT(($B$66-0.4)/Input!$J$11)),$B$66,"")</f>
        <v>#DIV/0!</v>
      </c>
      <c r="N66" s="72" t="e">
        <f t="shared" si="4"/>
        <v>#DIV/0!</v>
      </c>
      <c r="O66" s="72" t="str">
        <f>IF(Input!B47="","",Input!A47 +1)</f>
        <v/>
      </c>
    </row>
  </sheetData>
  <dataValidations count="1">
    <dataValidation type="list" errorStyle="warning" allowBlank="1" showInputMessage="1" showErrorMessage="1" errorTitle="Unlisted Operator" error="That operator has not been recorded in our system. " sqref="A7" xr:uid="{BEB87C8F-1326-4A9E-939B-7AE808C38CE8}">
      <formula1>"Lavendar, JCPrice"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J2" sqref="J2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1" t="s">
        <v>63</v>
      </c>
      <c r="B1" s="2" t="s">
        <v>7</v>
      </c>
      <c r="C1" s="2" t="s">
        <v>10</v>
      </c>
      <c r="D1" s="2" t="s">
        <v>11</v>
      </c>
      <c r="E1" s="2" t="s">
        <v>54</v>
      </c>
      <c r="L1" s="1" t="s">
        <v>8</v>
      </c>
    </row>
    <row r="2" spans="1:12" x14ac:dyDescent="0.3">
      <c r="A2" t="s">
        <v>62</v>
      </c>
      <c r="B2" t="s">
        <v>191</v>
      </c>
      <c r="C2" t="str">
        <f>CONCATENATE($L$9,A2)</f>
        <v>C:\Xcalibur\methods\45_min_simple.meth</v>
      </c>
      <c r="D2" t="s">
        <v>52</v>
      </c>
      <c r="E2" t="s">
        <v>55</v>
      </c>
      <c r="L2" s="1" t="s">
        <v>12</v>
      </c>
    </row>
    <row r="3" spans="1:12" x14ac:dyDescent="0.3">
      <c r="A3" s="1" t="s">
        <v>70</v>
      </c>
      <c r="B3" s="1" t="s">
        <v>192</v>
      </c>
      <c r="C3" s="1" t="str">
        <f t="shared" ref="C3:C14" si="0">CONCATENATE($L$9,A3)</f>
        <v>C:\Xcalibur\methods\30_min_BSA.meth</v>
      </c>
      <c r="D3" s="1"/>
      <c r="E3" s="1" t="s">
        <v>71</v>
      </c>
      <c r="L3" s="1" t="s">
        <v>9</v>
      </c>
    </row>
    <row r="4" spans="1:12" x14ac:dyDescent="0.3">
      <c r="A4" t="s">
        <v>68</v>
      </c>
      <c r="B4" t="s">
        <v>193</v>
      </c>
      <c r="C4" t="str">
        <f t="shared" si="0"/>
        <v>C:\Xcalibur\methods\30_min_simple.meth</v>
      </c>
      <c r="E4" s="11" t="s">
        <v>56</v>
      </c>
    </row>
    <row r="5" spans="1:12" x14ac:dyDescent="0.3">
      <c r="A5" s="1" t="s">
        <v>69</v>
      </c>
      <c r="B5" s="1" t="s">
        <v>194</v>
      </c>
      <c r="C5" s="1" t="str">
        <f t="shared" si="0"/>
        <v>C:\Xcalibur\methods\4_Hour_From_Elite.meth</v>
      </c>
      <c r="D5" s="1"/>
      <c r="E5" s="1" t="s">
        <v>57</v>
      </c>
    </row>
    <row r="6" spans="1:12" x14ac:dyDescent="0.3">
      <c r="A6" t="s">
        <v>67</v>
      </c>
      <c r="B6" t="s">
        <v>195</v>
      </c>
      <c r="C6" t="str">
        <f t="shared" si="0"/>
        <v>C:\Xcalibur\methods\Standard_2_Hour.meth</v>
      </c>
      <c r="E6" t="s">
        <v>58</v>
      </c>
    </row>
    <row r="7" spans="1:12" x14ac:dyDescent="0.3">
      <c r="A7" s="1" t="s">
        <v>64</v>
      </c>
      <c r="B7" s="1" t="s">
        <v>196</v>
      </c>
      <c r="C7" s="1" t="str">
        <f t="shared" si="0"/>
        <v>C:\Xcalibur\methods\Standard_2_Hour_SILAC.meth</v>
      </c>
      <c r="D7" s="1"/>
      <c r="E7" s="1" t="s">
        <v>59</v>
      </c>
    </row>
    <row r="8" spans="1:12" x14ac:dyDescent="0.3">
      <c r="A8" t="s">
        <v>66</v>
      </c>
      <c r="B8" t="s">
        <v>197</v>
      </c>
      <c r="C8" t="str">
        <f t="shared" si="0"/>
        <v>C:\Xcalibur\methods\Standard_2_Hour_Kinetics.meth</v>
      </c>
      <c r="E8" t="s">
        <v>60</v>
      </c>
    </row>
    <row r="9" spans="1:12" x14ac:dyDescent="0.3">
      <c r="A9" s="1" t="s">
        <v>65</v>
      </c>
      <c r="B9" s="1" t="s">
        <v>198</v>
      </c>
      <c r="C9" s="1" t="str">
        <f t="shared" si="0"/>
        <v>C:\Xcalibur\methods\45_min_SILAC.meth</v>
      </c>
      <c r="D9" s="1"/>
      <c r="E9" s="1" t="s">
        <v>72</v>
      </c>
      <c r="L9" t="s">
        <v>61</v>
      </c>
    </row>
    <row r="10" spans="1:12" x14ac:dyDescent="0.3">
      <c r="A10" t="s">
        <v>76</v>
      </c>
      <c r="B10" t="s">
        <v>199</v>
      </c>
      <c r="C10" s="74" t="str">
        <f t="shared" si="0"/>
        <v>C:\Xcalibur\methods\20_min_BSA_w_seesaw.meth</v>
      </c>
      <c r="E10" t="s">
        <v>77</v>
      </c>
    </row>
    <row r="11" spans="1:12" x14ac:dyDescent="0.3">
      <c r="A11" s="1" t="s">
        <v>78</v>
      </c>
      <c r="B11" s="1" t="s">
        <v>200</v>
      </c>
      <c r="C11" s="1" t="str">
        <f t="shared" si="0"/>
        <v>C:\Xcalibur\methods\Standard_2_Hour_load4uL.meth</v>
      </c>
      <c r="D11" s="1"/>
      <c r="E11" s="1" t="s">
        <v>79</v>
      </c>
    </row>
    <row r="12" spans="1:12" x14ac:dyDescent="0.3">
      <c r="A12" t="s">
        <v>80</v>
      </c>
      <c r="B12" t="s">
        <v>201</v>
      </c>
      <c r="C12" t="str">
        <f t="shared" si="0"/>
        <v>C:\Xcalibur\methods\Standard_2_Hour_TMT</v>
      </c>
      <c r="E12" t="s">
        <v>81</v>
      </c>
    </row>
    <row r="13" spans="1:12" x14ac:dyDescent="0.3">
      <c r="A13" s="1" t="s">
        <v>83</v>
      </c>
      <c r="B13" s="1" t="s">
        <v>202</v>
      </c>
      <c r="C13" s="1" t="str">
        <f t="shared" si="0"/>
        <v>C:\Xcalibur\methods\Standard_2_Hour_load10uL</v>
      </c>
      <c r="D13" s="1"/>
      <c r="E13" s="1" t="s">
        <v>84</v>
      </c>
    </row>
    <row r="14" spans="1:12" x14ac:dyDescent="0.3">
      <c r="A14" t="s">
        <v>85</v>
      </c>
      <c r="B14" t="s">
        <v>203</v>
      </c>
      <c r="C14" s="74" t="str">
        <f t="shared" si="0"/>
        <v>C:\Xcalibur\methods\Flush_method_75min</v>
      </c>
      <c r="E14" t="s">
        <v>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C2" sqref="C2:H2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14" t="s">
        <v>151</v>
      </c>
      <c r="B1" s="114"/>
      <c r="C1" s="114"/>
      <c r="D1" s="114"/>
      <c r="E1" s="114"/>
      <c r="F1" s="114"/>
      <c r="G1" s="114"/>
      <c r="H1" s="115"/>
    </row>
    <row r="2" spans="1:8" x14ac:dyDescent="0.3">
      <c r="A2" s="116" t="s">
        <v>87</v>
      </c>
      <c r="B2" s="117"/>
      <c r="C2" s="117"/>
      <c r="D2" s="117"/>
      <c r="E2" s="117"/>
      <c r="F2" s="117"/>
      <c r="G2" s="117"/>
      <c r="H2" s="117"/>
    </row>
    <row r="4" spans="1:8" x14ac:dyDescent="0.3">
      <c r="A4" s="110" t="s">
        <v>157</v>
      </c>
      <c r="B4" s="110"/>
      <c r="C4" s="110"/>
      <c r="D4" s="110"/>
      <c r="E4" s="110"/>
      <c r="F4" s="110"/>
      <c r="G4" s="110"/>
      <c r="H4" s="110"/>
    </row>
    <row r="5" spans="1:8" x14ac:dyDescent="0.3">
      <c r="A5" s="118" t="s">
        <v>178</v>
      </c>
      <c r="B5" s="118"/>
      <c r="C5" s="118"/>
      <c r="D5" s="118"/>
      <c r="E5" s="118"/>
      <c r="F5" s="118"/>
      <c r="G5" s="118"/>
      <c r="H5" s="118"/>
    </row>
    <row r="6" spans="1:8" x14ac:dyDescent="0.3">
      <c r="A6" s="110" t="s">
        <v>173</v>
      </c>
      <c r="B6" s="110"/>
      <c r="C6" s="110"/>
      <c r="D6" s="110"/>
      <c r="E6" s="110"/>
      <c r="F6" s="110"/>
      <c r="G6" s="110"/>
      <c r="H6" s="110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152</v>
      </c>
      <c r="C9" s="7" t="s">
        <v>153</v>
      </c>
      <c r="D9" s="7" t="s">
        <v>154</v>
      </c>
      <c r="E9" s="7" t="s">
        <v>155</v>
      </c>
      <c r="F9" s="7" t="s">
        <v>156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2019-05-31T22:50:07Z</dcterms:modified>
</cp:coreProperties>
</file>