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hared\PayrollEngine\Repos\PayrollEngine\Examples\WorksheetPayroll\"/>
    </mc:Choice>
  </mc:AlternateContent>
  <xr:revisionPtr revIDLastSave="0" documentId="13_ncr:1_{D79B5602-71D3-45AA-9CE7-BEDA11D8FD2B}" xr6:coauthVersionLast="47" xr6:coauthVersionMax="47" xr10:uidLastSave="{00000000-0000-0000-0000-000000000000}"/>
  <bookViews>
    <workbookView xWindow="-110" yWindow="-110" windowWidth="38620" windowHeight="21220" activeTab="1" xr2:uid="{5CD8CAD1-F902-43D9-ACFF-5D5D08D86486}"/>
  </bookViews>
  <sheets>
    <sheet name="Worksheet" sheetId="3" r:id="rId1"/>
    <sheet name="Višnja Müller" sheetId="1" r:id="rId2"/>
    <sheet name="Leon Stark" sheetId="2" r:id="rId3"/>
  </sheets>
  <definedNames>
    <definedName name="CasualRateFactor">Worksheet!$D$14</definedName>
    <definedName name="EarlyMorningCasualRate">Worksheet!$D$9</definedName>
    <definedName name="EarlyMorningDuration">Worksheet!$D$5</definedName>
    <definedName name="EarlyMorningEnd">Worksheet!$D$6</definedName>
    <definedName name="EarlyMorningFactor">Worksheet!$D$7</definedName>
    <definedName name="EarlyMorningRate">Worksheet!$D$8</definedName>
    <definedName name="EarlyMorningStart">Worksheet!$D$4</definedName>
    <definedName name="OvertimeHighCasualRate">Worksheet!$D$27</definedName>
    <definedName name="OvertimeHighDuration">Worksheet!$D$23</definedName>
    <definedName name="OvertimeHighEnd">Worksheet!$D$24</definedName>
    <definedName name="OvertimeHighFactor">Worksheet!$D$25</definedName>
    <definedName name="OvertimeHighRate">Worksheet!$D$26</definedName>
    <definedName name="OvertimeHighStart">Worksheet!$D$22</definedName>
    <definedName name="OvertimeLowCasualRate">Worksheet!$D$21</definedName>
    <definedName name="OvertimeLowDuration">Worksheet!$D$17</definedName>
    <definedName name="OvertimeLowEnd">Worksheet!$D$18</definedName>
    <definedName name="OvertimeLowFactor">Worksheet!$D$19</definedName>
    <definedName name="OvertimeLowRate">Worksheet!$D$20</definedName>
    <definedName name="OvertimeLowStart">Worksheet!$D$16</definedName>
    <definedName name="RegularCasualRate">Worksheet!$D$15</definedName>
    <definedName name="RegularEnd">Worksheet!$D$12</definedName>
    <definedName name="RegularRate">Worksheet!$D$13</definedName>
    <definedName name="RegularStart">Worksheet!$D$10</definedName>
    <definedName name="RegularWorkTime">Worksheet!$D$11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21" i="2"/>
  <c r="D20" i="2"/>
  <c r="E20" i="2"/>
  <c r="F20" i="2"/>
  <c r="G20" i="2"/>
  <c r="F21" i="2"/>
  <c r="F11" i="2"/>
  <c r="D21" i="2"/>
  <c r="E21" i="2"/>
  <c r="G21" i="2"/>
  <c r="D19" i="2"/>
  <c r="E19" i="2"/>
  <c r="F19" i="2"/>
  <c r="G19" i="2"/>
  <c r="C19" i="2"/>
  <c r="D17" i="2"/>
  <c r="E17" i="2"/>
  <c r="F17" i="2"/>
  <c r="G17" i="2"/>
  <c r="C17" i="2"/>
  <c r="D15" i="2"/>
  <c r="E15" i="2"/>
  <c r="F15" i="2"/>
  <c r="G15" i="2"/>
  <c r="C15" i="2"/>
  <c r="G8" i="2"/>
  <c r="G18" i="2" s="1"/>
  <c r="D27" i="3"/>
  <c r="D26" i="3"/>
  <c r="D21" i="1" s="1"/>
  <c r="D21" i="3"/>
  <c r="D20" i="3"/>
  <c r="D15" i="3"/>
  <c r="D9" i="3" s="1"/>
  <c r="D8" i="3"/>
  <c r="D25" i="3"/>
  <c r="D19" i="3"/>
  <c r="D14" i="3"/>
  <c r="D7" i="3"/>
  <c r="H22" i="1"/>
  <c r="C16" i="1"/>
  <c r="C22" i="1" s="1"/>
  <c r="D16" i="1"/>
  <c r="D22" i="1" s="1"/>
  <c r="E16" i="1"/>
  <c r="E17" i="1" s="1"/>
  <c r="G16" i="1"/>
  <c r="G17" i="1" s="1"/>
  <c r="F16" i="1"/>
  <c r="F17" i="1" s="1"/>
  <c r="C24" i="3"/>
  <c r="C22" i="3"/>
  <c r="C18" i="3"/>
  <c r="C16" i="3"/>
  <c r="C12" i="3"/>
  <c r="C10" i="3"/>
  <c r="D16" i="3"/>
  <c r="D12" i="3"/>
  <c r="D10" i="3"/>
  <c r="D10" i="1"/>
  <c r="E10" i="1"/>
  <c r="F10" i="1"/>
  <c r="G10" i="1"/>
  <c r="D8" i="1"/>
  <c r="D20" i="1" s="1"/>
  <c r="E8" i="1"/>
  <c r="E20" i="1" s="1"/>
  <c r="F8" i="1"/>
  <c r="F20" i="1" s="1"/>
  <c r="G8" i="1"/>
  <c r="G20" i="1" s="1"/>
  <c r="D6" i="1"/>
  <c r="D14" i="1" s="1"/>
  <c r="E6" i="1"/>
  <c r="E14" i="1" s="1"/>
  <c r="F6" i="1"/>
  <c r="F14" i="1" s="1"/>
  <c r="G6" i="1"/>
  <c r="G14" i="1" s="1"/>
  <c r="C10" i="1"/>
  <c r="C8" i="1"/>
  <c r="C20" i="1" s="1"/>
  <c r="C6" i="1"/>
  <c r="C14" i="1" s="1"/>
  <c r="D6" i="2"/>
  <c r="D14" i="2" s="1"/>
  <c r="E6" i="2"/>
  <c r="E14" i="2" s="1"/>
  <c r="F6" i="2"/>
  <c r="F14" i="2" s="1"/>
  <c r="G6" i="2"/>
  <c r="G14" i="2" s="1"/>
  <c r="D8" i="2"/>
  <c r="E8" i="2"/>
  <c r="E18" i="2" s="1"/>
  <c r="F8" i="2"/>
  <c r="F18" i="2" s="1"/>
  <c r="D10" i="2"/>
  <c r="D16" i="2" s="1"/>
  <c r="E10" i="2"/>
  <c r="E16" i="2" s="1"/>
  <c r="F10" i="2"/>
  <c r="F16" i="2" s="1"/>
  <c r="G10" i="2"/>
  <c r="G16" i="2" s="1"/>
  <c r="C10" i="2"/>
  <c r="C16" i="2" s="1"/>
  <c r="C8" i="2"/>
  <c r="C6" i="2"/>
  <c r="C14" i="2" s="1"/>
  <c r="F22" i="2" l="1"/>
  <c r="G22" i="2"/>
  <c r="H17" i="2"/>
  <c r="H21" i="2"/>
  <c r="C18" i="2"/>
  <c r="D18" i="2"/>
  <c r="G11" i="2"/>
  <c r="E11" i="2"/>
  <c r="D11" i="2"/>
  <c r="E21" i="1"/>
  <c r="C21" i="1"/>
  <c r="H21" i="1" s="1"/>
  <c r="G21" i="1"/>
  <c r="F21" i="1"/>
  <c r="G15" i="1"/>
  <c r="D15" i="1"/>
  <c r="E15" i="1"/>
  <c r="F15" i="1"/>
  <c r="C15" i="1"/>
  <c r="G22" i="1"/>
  <c r="F22" i="1"/>
  <c r="E22" i="1"/>
  <c r="D17" i="1"/>
  <c r="E18" i="1"/>
  <c r="E19" i="1" s="1"/>
  <c r="G18" i="1"/>
  <c r="G19" i="1" s="1"/>
  <c r="F18" i="1"/>
  <c r="F19" i="1" s="1"/>
  <c r="D18" i="1"/>
  <c r="D19" i="1" s="1"/>
  <c r="C18" i="1"/>
  <c r="C19" i="1" s="1"/>
  <c r="H19" i="1" s="1"/>
  <c r="C17" i="1"/>
  <c r="D18" i="3"/>
  <c r="D22" i="3" s="1"/>
  <c r="D24" i="3" s="1"/>
  <c r="D11" i="1"/>
  <c r="F11" i="1"/>
  <c r="C11" i="1"/>
  <c r="G11" i="1"/>
  <c r="E11" i="1"/>
  <c r="C11" i="2"/>
  <c r="E22" i="2" l="1"/>
  <c r="C22" i="2"/>
  <c r="D22" i="2"/>
  <c r="H19" i="2"/>
  <c r="H15" i="2"/>
  <c r="H11" i="2"/>
  <c r="H17" i="1"/>
  <c r="H15" i="1"/>
  <c r="H11" i="1"/>
  <c r="H23" i="2" l="1"/>
  <c r="H22" i="2"/>
  <c r="H23" i="1"/>
</calcChain>
</file>

<file path=xl/sharedStrings.xml><?xml version="1.0" encoding="utf-8"?>
<sst xmlns="http://schemas.openxmlformats.org/spreadsheetml/2006/main" count="64" uniqueCount="47">
  <si>
    <t>Employee</t>
  </si>
  <si>
    <t>Višnja Müller</t>
  </si>
  <si>
    <t>Start time</t>
  </si>
  <si>
    <t>End time</t>
  </si>
  <si>
    <t>Break</t>
  </si>
  <si>
    <t>Total</t>
  </si>
  <si>
    <t>Week</t>
  </si>
  <si>
    <t>Leon Stark</t>
  </si>
  <si>
    <t>Early Morning Time</t>
  </si>
  <si>
    <t>RegularRate</t>
  </si>
  <si>
    <t>CasualRateFactor</t>
  </si>
  <si>
    <t>RegularWorkTime</t>
  </si>
  <si>
    <t>EarlyMorningDuration</t>
  </si>
  <si>
    <t>EarlyMorningFactor</t>
  </si>
  <si>
    <t>OvertimeLowDuration</t>
  </si>
  <si>
    <t>OvertimeLowFactor</t>
  </si>
  <si>
    <t>OvertimeHighDuration</t>
  </si>
  <si>
    <t>OvertimeHighFactor</t>
  </si>
  <si>
    <t>Worksheet</t>
  </si>
  <si>
    <t>EarlyMorningStart</t>
  </si>
  <si>
    <t>EarlyMorningEnd</t>
  </si>
  <si>
    <t>RegularStart</t>
  </si>
  <si>
    <t>RegularEnd</t>
  </si>
  <si>
    <t>OvertimeLowStart</t>
  </si>
  <si>
    <t>OvertimeLowEnd</t>
  </si>
  <si>
    <t>OvertimeHighStart</t>
  </si>
  <si>
    <t>OvertimeHighEnd</t>
  </si>
  <si>
    <t>RegularCasualRate</t>
  </si>
  <si>
    <t>Casual=False</t>
  </si>
  <si>
    <t>Casual=True</t>
  </si>
  <si>
    <t>OvertimeLowTime</t>
  </si>
  <si>
    <t>RegularTime</t>
  </si>
  <si>
    <t>OvertimeLowRate</t>
  </si>
  <si>
    <t>OvertimeHighTime</t>
  </si>
  <si>
    <t>OvertimeHighWage</t>
  </si>
  <si>
    <t>OvertimeLowWage</t>
  </si>
  <si>
    <t>RegularWage</t>
  </si>
  <si>
    <t>Early Morning Wage</t>
  </si>
  <si>
    <t>EarlyMorningRate</t>
  </si>
  <si>
    <t>EarlyMorningCasualRate</t>
  </si>
  <si>
    <t>OvertimeLowCasualRate</t>
  </si>
  <si>
    <t>OvertimeHighRate</t>
  </si>
  <si>
    <t>OvertimeHighCasualRate</t>
  </si>
  <si>
    <t>Work time</t>
  </si>
  <si>
    <t>Wage</t>
  </si>
  <si>
    <t>Total Hours</t>
  </si>
  <si>
    <t>User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</si>
</sst>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14" fontId="0" fillId="2" borderId="0" xfId="0" applyNumberFormat="1" applyFill="1" applyAlignment="1">
      <alignment vertical="center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2" borderId="0" xfId="0" applyFill="1" applyAlignment="1">
      <alignment horizontal="right" vertical="center"/>
    </xf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20" fontId="0" fillId="0" borderId="7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9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0" fontId="0" fillId="3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AEF4-255C-4782-8519-88B7F87D828A}">
  <dimension ref="B1:I29"/>
  <sheetViews>
    <sheetView zoomScale="160" zoomScaleNormal="160" workbookViewId="0">
      <selection activeCell="B2" sqref="B2"/>
    </sheetView>
  </sheetViews>
  <sheetFormatPr defaultRowHeight="14.5" x14ac:dyDescent="0.35"/>
  <cols>
    <col min="1" max="1" width="1.26953125" style="1" customWidth="1"/>
    <col min="2" max="2" width="26.54296875" style="1" customWidth="1"/>
    <col min="3" max="3" width="13.453125" style="1" customWidth="1"/>
    <col min="4" max="4" width="18.36328125" style="1" customWidth="1"/>
    <col min="5" max="16384" width="8.7265625" style="1"/>
  </cols>
  <sheetData>
    <row r="1" spans="2:9" ht="3.5" customHeight="1" x14ac:dyDescent="0.35"/>
    <row r="2" spans="2:9" s="8" customFormat="1" ht="26" customHeight="1" x14ac:dyDescent="0.35">
      <c r="B2" s="8" t="s">
        <v>18</v>
      </c>
      <c r="I2" s="9"/>
    </row>
    <row r="3" spans="2:9" ht="7.5" customHeight="1" thickBot="1" x14ac:dyDescent="0.4"/>
    <row r="4" spans="2:9" ht="15" thickTop="1" x14ac:dyDescent="0.35">
      <c r="B4" s="10" t="s">
        <v>19</v>
      </c>
      <c r="C4" s="17"/>
      <c r="D4" s="11">
        <v>0</v>
      </c>
    </row>
    <row r="5" spans="2:9" x14ac:dyDescent="0.35">
      <c r="B5" s="12" t="s">
        <v>12</v>
      </c>
      <c r="D5" s="16">
        <v>7</v>
      </c>
    </row>
    <row r="6" spans="2:9" x14ac:dyDescent="0.35">
      <c r="B6" s="12" t="s">
        <v>20</v>
      </c>
      <c r="D6" s="13">
        <v>7</v>
      </c>
    </row>
    <row r="7" spans="2:9" x14ac:dyDescent="0.35">
      <c r="B7" s="12" t="s">
        <v>13</v>
      </c>
      <c r="C7" s="21">
        <v>0.25</v>
      </c>
      <c r="D7" s="20">
        <f>1+C7</f>
        <v>1.25</v>
      </c>
    </row>
    <row r="8" spans="2:9" x14ac:dyDescent="0.35">
      <c r="B8" s="12" t="s">
        <v>38</v>
      </c>
      <c r="D8" s="13">
        <f>RegularRate*EarlyMorningFactor</f>
        <v>29.849999999999998</v>
      </c>
    </row>
    <row r="9" spans="2:9" ht="15" thickBot="1" x14ac:dyDescent="0.4">
      <c r="B9" s="14" t="s">
        <v>39</v>
      </c>
      <c r="C9" s="18"/>
      <c r="D9" s="15">
        <f>RegularCasualRate*EarlyMorningFactor</f>
        <v>37.3125</v>
      </c>
    </row>
    <row r="10" spans="2:9" ht="15" thickTop="1" x14ac:dyDescent="0.35">
      <c r="B10" s="10" t="s">
        <v>21</v>
      </c>
      <c r="C10" s="19">
        <f>D10/24</f>
        <v>0.29166666666666669</v>
      </c>
      <c r="D10" s="11">
        <f>EarlyMorningEnd</f>
        <v>7</v>
      </c>
    </row>
    <row r="11" spans="2:9" x14ac:dyDescent="0.35">
      <c r="B11" s="12" t="s">
        <v>11</v>
      </c>
      <c r="D11" s="16">
        <v>7.6</v>
      </c>
    </row>
    <row r="12" spans="2:9" x14ac:dyDescent="0.35">
      <c r="B12" s="12" t="s">
        <v>22</v>
      </c>
      <c r="C12" s="3">
        <f>RegularEnd/24</f>
        <v>0.60833333333333328</v>
      </c>
      <c r="D12" s="13">
        <f>EarlyMorningEnd+RegularWorkTime</f>
        <v>14.6</v>
      </c>
    </row>
    <row r="13" spans="2:9" x14ac:dyDescent="0.35">
      <c r="B13" s="12" t="s">
        <v>9</v>
      </c>
      <c r="D13" s="16">
        <v>23.88</v>
      </c>
    </row>
    <row r="14" spans="2:9" x14ac:dyDescent="0.35">
      <c r="B14" s="12" t="s">
        <v>10</v>
      </c>
      <c r="C14" s="21">
        <v>0.25</v>
      </c>
      <c r="D14" s="20">
        <f>1+C14</f>
        <v>1.25</v>
      </c>
    </row>
    <row r="15" spans="2:9" ht="15" thickBot="1" x14ac:dyDescent="0.4">
      <c r="B15" s="14" t="s">
        <v>27</v>
      </c>
      <c r="C15" s="18"/>
      <c r="D15" s="15">
        <f>RegularRate*CasualRateFactor</f>
        <v>29.849999999999998</v>
      </c>
    </row>
    <row r="16" spans="2:9" ht="15" thickTop="1" x14ac:dyDescent="0.35">
      <c r="B16" s="10" t="s">
        <v>23</v>
      </c>
      <c r="C16" s="19">
        <f>OvertimeLowStart/24</f>
        <v>0.60833333333333328</v>
      </c>
      <c r="D16" s="11">
        <f>RegularEnd</f>
        <v>14.6</v>
      </c>
    </row>
    <row r="17" spans="2:4" x14ac:dyDescent="0.35">
      <c r="B17" s="12" t="s">
        <v>14</v>
      </c>
      <c r="D17" s="16">
        <v>2</v>
      </c>
    </row>
    <row r="18" spans="2:4" x14ac:dyDescent="0.35">
      <c r="B18" s="12" t="s">
        <v>24</v>
      </c>
      <c r="C18" s="3">
        <f>OvertimeLowEnd/24</f>
        <v>0.69166666666666676</v>
      </c>
      <c r="D18" s="13">
        <f>OvertimeLowStart+OvertimeLowDuration</f>
        <v>16.600000000000001</v>
      </c>
    </row>
    <row r="19" spans="2:4" x14ac:dyDescent="0.35">
      <c r="B19" s="12" t="s">
        <v>15</v>
      </c>
      <c r="C19" s="21">
        <v>0.5</v>
      </c>
      <c r="D19" s="20">
        <f>1+C19</f>
        <v>1.5</v>
      </c>
    </row>
    <row r="20" spans="2:4" x14ac:dyDescent="0.35">
      <c r="B20" s="12" t="s">
        <v>32</v>
      </c>
      <c r="D20" s="13">
        <f>RegularRate*OvertimeLowFactor</f>
        <v>35.82</v>
      </c>
    </row>
    <row r="21" spans="2:4" ht="15" thickBot="1" x14ac:dyDescent="0.4">
      <c r="B21" s="14" t="s">
        <v>40</v>
      </c>
      <c r="C21" s="18"/>
      <c r="D21" s="15">
        <f>RegularCasualRate*OvertimeLowFactor</f>
        <v>44.774999999999999</v>
      </c>
    </row>
    <row r="22" spans="2:4" ht="15" thickTop="1" x14ac:dyDescent="0.35">
      <c r="B22" s="10" t="s">
        <v>25</v>
      </c>
      <c r="C22" s="19">
        <f>OvertimeHighStart/24</f>
        <v>0.69166666666666676</v>
      </c>
      <c r="D22" s="11">
        <f>OvertimeLowEnd</f>
        <v>16.600000000000001</v>
      </c>
    </row>
    <row r="23" spans="2:4" x14ac:dyDescent="0.35">
      <c r="B23" s="12" t="s">
        <v>16</v>
      </c>
      <c r="D23" s="16">
        <v>7.4</v>
      </c>
    </row>
    <row r="24" spans="2:4" x14ac:dyDescent="0.35">
      <c r="B24" s="12" t="s">
        <v>26</v>
      </c>
      <c r="C24" s="3">
        <f>OvertimeHighEnd/24</f>
        <v>1</v>
      </c>
      <c r="D24" s="13">
        <f>OvertimeHighStart+OvertimeHighDuration</f>
        <v>24</v>
      </c>
    </row>
    <row r="25" spans="2:4" x14ac:dyDescent="0.35">
      <c r="B25" s="12" t="s">
        <v>17</v>
      </c>
      <c r="C25" s="21">
        <v>1</v>
      </c>
      <c r="D25" s="20">
        <f>1+C25</f>
        <v>2</v>
      </c>
    </row>
    <row r="26" spans="2:4" x14ac:dyDescent="0.35">
      <c r="B26" s="12" t="s">
        <v>41</v>
      </c>
      <c r="D26" s="13">
        <f>RegularRate*OvertimeHighFactor</f>
        <v>47.76</v>
      </c>
    </row>
    <row r="27" spans="2:4" ht="15" thickBot="1" x14ac:dyDescent="0.4">
      <c r="B27" s="14" t="s">
        <v>42</v>
      </c>
      <c r="C27" s="18"/>
      <c r="D27" s="15">
        <f>RegularCasualRate*OvertimeHighFactor</f>
        <v>59.699999999999996</v>
      </c>
    </row>
    <row r="28" spans="2:4" ht="15" thickTop="1" x14ac:dyDescent="0.35"/>
    <row r="29" spans="2:4" x14ac:dyDescent="0.35">
      <c r="D29" s="2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EE7B-831F-4B58-9037-E897CADACFED}">
  <dimension ref="B1:I25"/>
  <sheetViews>
    <sheetView tabSelected="1" zoomScale="160" zoomScaleNormal="160" workbookViewId="0">
      <selection activeCell="C15" sqref="C15"/>
    </sheetView>
  </sheetViews>
  <sheetFormatPr defaultRowHeight="14.5" x14ac:dyDescent="0.35"/>
  <cols>
    <col min="1" max="1" width="1.54296875" style="1" customWidth="1"/>
    <col min="2" max="2" width="21.1796875" style="1" customWidth="1"/>
    <col min="3" max="7" width="10.26953125" style="1" bestFit="1" customWidth="1"/>
    <col min="8" max="16384" width="8.7265625" style="1"/>
  </cols>
  <sheetData>
    <row r="1" spans="2:8" ht="9.5" customHeight="1" x14ac:dyDescent="0.35"/>
    <row r="2" spans="2:8" s="8" customFormat="1" ht="26" customHeight="1" x14ac:dyDescent="0.35">
      <c r="B2" s="8" t="s">
        <v>0</v>
      </c>
      <c r="D2" s="8" t="s">
        <v>1</v>
      </c>
      <c r="H2" s="9" t="s">
        <v>28</v>
      </c>
    </row>
    <row r="4" spans="2:8" ht="23" customHeight="1" x14ac:dyDescent="0.35">
      <c r="C4" s="2">
        <v>45747</v>
      </c>
      <c r="D4" s="2">
        <v>45748</v>
      </c>
      <c r="E4" s="2">
        <v>45749</v>
      </c>
      <c r="F4" s="2">
        <v>45750</v>
      </c>
      <c r="G4" s="2">
        <v>45751</v>
      </c>
      <c r="H4" s="6" t="s">
        <v>6</v>
      </c>
    </row>
    <row r="5" spans="2:8" ht="20" customHeight="1" x14ac:dyDescent="0.35">
      <c r="B5" s="1" t="s">
        <v>2</v>
      </c>
      <c r="C5" s="23">
        <v>0.25</v>
      </c>
      <c r="D5" s="23">
        <v>0.26041666666666669</v>
      </c>
      <c r="E5" s="23">
        <v>0.25</v>
      </c>
      <c r="F5" s="23">
        <v>0.35416666666666669</v>
      </c>
      <c r="G5" s="23">
        <v>0.34375</v>
      </c>
    </row>
    <row r="6" spans="2:8" x14ac:dyDescent="0.35">
      <c r="C6" s="24">
        <f>TIMEVALUE(TEXT(C5,"hh:mm"))*24</f>
        <v>6</v>
      </c>
      <c r="D6" s="24">
        <f>TIMEVALUE(TEXT(D5,"hh:mm"))*24</f>
        <v>6.25</v>
      </c>
      <c r="E6" s="24">
        <f>TIMEVALUE(TEXT(E5,"hh:mm"))*24</f>
        <v>6</v>
      </c>
      <c r="F6" s="24">
        <f>TIMEVALUE(TEXT(F5,"hh:mm"))*24</f>
        <v>8.5</v>
      </c>
      <c r="G6" s="24">
        <f>TIMEVALUE(TEXT(G5,"hh:mm"))*24</f>
        <v>8.25</v>
      </c>
    </row>
    <row r="7" spans="2:8" ht="20" customHeight="1" x14ac:dyDescent="0.35">
      <c r="B7" s="1" t="s">
        <v>3</v>
      </c>
      <c r="C7" s="23">
        <v>0.6875</v>
      </c>
      <c r="D7" s="23">
        <v>0.67708333333333337</v>
      </c>
      <c r="E7" s="23">
        <v>0.70833333333333337</v>
      </c>
      <c r="F7" s="23">
        <v>0.79166666666666663</v>
      </c>
      <c r="G7" s="23">
        <v>0.82291666666666663</v>
      </c>
    </row>
    <row r="8" spans="2:8" x14ac:dyDescent="0.35">
      <c r="C8" s="24">
        <f>TIMEVALUE(TEXT(C7,"hh:mm"))*24</f>
        <v>16.5</v>
      </c>
      <c r="D8" s="24">
        <f>TIMEVALUE(TEXT(D7,"hh:mm"))*24</f>
        <v>16.25</v>
      </c>
      <c r="E8" s="24">
        <f>TIMEVALUE(TEXT(E7,"hh:mm"))*24</f>
        <v>17</v>
      </c>
      <c r="F8" s="24">
        <f>TIMEVALUE(TEXT(F7,"hh:mm"))*24</f>
        <v>19</v>
      </c>
      <c r="G8" s="24">
        <f>TIMEVALUE(TEXT(G7,"hh:mm"))*24</f>
        <v>19.75</v>
      </c>
    </row>
    <row r="9" spans="2:8" ht="20" customHeight="1" x14ac:dyDescent="0.35">
      <c r="B9" s="1" t="s">
        <v>4</v>
      </c>
      <c r="C9" s="23">
        <v>2.0833333333333332E-2</v>
      </c>
      <c r="D9" s="23">
        <v>2.0833333333333332E-2</v>
      </c>
      <c r="E9" s="23">
        <v>1.3888888888888888E-2</v>
      </c>
      <c r="F9" s="23">
        <v>1.7361111111111112E-2</v>
      </c>
      <c r="G9" s="23">
        <v>2.0833333333333332E-2</v>
      </c>
    </row>
    <row r="10" spans="2:8" x14ac:dyDescent="0.35">
      <c r="C10" s="24">
        <f>TIMEVALUE(TEXT(C9,"hh:mm"))*24</f>
        <v>0.5</v>
      </c>
      <c r="D10" s="24">
        <f>TIMEVALUE(TEXT(D9,"hh:mm"))*24</f>
        <v>0.5</v>
      </c>
      <c r="E10" s="24">
        <f>TIMEVALUE(TEXT(E9,"hh:mm"))*24</f>
        <v>0.33333333333333331</v>
      </c>
      <c r="F10" s="24">
        <f>TIMEVALUE(TEXT(F9,"hh:mm"))*24</f>
        <v>0.41666666666666669</v>
      </c>
      <c r="G10" s="24">
        <f>TIMEVALUE(TEXT(G9,"hh:mm"))*24</f>
        <v>0.5</v>
      </c>
    </row>
    <row r="11" spans="2:8" ht="20" customHeight="1" x14ac:dyDescent="0.35">
      <c r="B11" s="4" t="s">
        <v>43</v>
      </c>
      <c r="C11" s="5">
        <f>C8-C6-C10</f>
        <v>10</v>
      </c>
      <c r="D11" s="5">
        <f>D8-D6-D10</f>
        <v>9.5</v>
      </c>
      <c r="E11" s="5">
        <f>E8-E6-E10</f>
        <v>10.666666666666666</v>
      </c>
      <c r="F11" s="5">
        <f>F8-F6-F10</f>
        <v>10.083333333333334</v>
      </c>
      <c r="G11" s="5">
        <f>G8-G6-G10</f>
        <v>11</v>
      </c>
      <c r="H11" s="5">
        <f>SUM(C11:G11)</f>
        <v>51.25</v>
      </c>
    </row>
    <row r="14" spans="2:8" x14ac:dyDescent="0.35">
      <c r="B14" s="1" t="s">
        <v>8</v>
      </c>
      <c r="C14" s="7">
        <f>IF(RegularStart-C6&gt;0,RegularStart-C6,0)</f>
        <v>1</v>
      </c>
      <c r="D14" s="7">
        <f>IF(RegularStart-D6&gt;0,RegularStart-D6,0)</f>
        <v>0.75</v>
      </c>
      <c r="E14" s="7">
        <f>IF(RegularStart-E6&gt;0,RegularStart-E6,0)</f>
        <v>1</v>
      </c>
      <c r="F14" s="7">
        <f>IF(RegularStart-F6&gt;0,RegularStart-F6,0)</f>
        <v>0</v>
      </c>
      <c r="G14" s="7">
        <f>IF(RegularStart-G6&gt;0,RegularStart-G6,0)</f>
        <v>0</v>
      </c>
    </row>
    <row r="15" spans="2:8" x14ac:dyDescent="0.35">
      <c r="B15" s="1" t="s">
        <v>37</v>
      </c>
      <c r="C15" s="7">
        <f>C14*EarlyMorningRate</f>
        <v>29.849999999999998</v>
      </c>
      <c r="D15" s="7">
        <f>D14*EarlyMorningRate</f>
        <v>22.387499999999999</v>
      </c>
      <c r="E15" s="7">
        <f>E14*EarlyMorningRate</f>
        <v>29.849999999999998</v>
      </c>
      <c r="F15" s="7">
        <f>F14*EarlyMorningRate</f>
        <v>0</v>
      </c>
      <c r="G15" s="7">
        <f>G14*EarlyMorningRate</f>
        <v>0</v>
      </c>
      <c r="H15" s="24">
        <f>SUM(C15:G15)</f>
        <v>82.087499999999991</v>
      </c>
    </row>
    <row r="16" spans="2:8" x14ac:dyDescent="0.35">
      <c r="B16" s="1" t="s">
        <v>31</v>
      </c>
      <c r="C16" s="7">
        <f>RegularEnd-MAX(RegularStart,C6)-C10</f>
        <v>7.1</v>
      </c>
      <c r="D16" s="7">
        <f>RegularEnd-MAX(RegularStart,D6)-D10</f>
        <v>7.1</v>
      </c>
      <c r="E16" s="7">
        <f>RegularEnd-MAX(RegularStart,E6)-E10</f>
        <v>7.2666666666666666</v>
      </c>
      <c r="F16" s="7">
        <f>RegularEnd-MAX(RegularStart,F6)-F10</f>
        <v>5.6833333333333327</v>
      </c>
      <c r="G16" s="7">
        <f>RegularEnd-MAX(RegularStart,G6)-G10</f>
        <v>5.85</v>
      </c>
    </row>
    <row r="17" spans="2:9" x14ac:dyDescent="0.35">
      <c r="B17" s="1" t="s">
        <v>36</v>
      </c>
      <c r="C17" s="7">
        <f>C16*RegularRate</f>
        <v>169.54799999999997</v>
      </c>
      <c r="D17" s="7">
        <f>D16*RegularRate</f>
        <v>169.54799999999997</v>
      </c>
      <c r="E17" s="7">
        <f>E16*RegularRate</f>
        <v>173.52799999999999</v>
      </c>
      <c r="F17" s="7">
        <f>F16*RegularRate</f>
        <v>135.71799999999999</v>
      </c>
      <c r="G17" s="7">
        <f>G16*RegularRate</f>
        <v>139.69799999999998</v>
      </c>
      <c r="H17" s="24">
        <f>SUM(C17:G17)</f>
        <v>788.03999999999985</v>
      </c>
    </row>
    <row r="18" spans="2:9" x14ac:dyDescent="0.35">
      <c r="B18" s="1" t="s">
        <v>30</v>
      </c>
      <c r="C18" s="7">
        <f>MIN(C8-OvertimeLowStart, OvertimeLowDuration)</f>
        <v>1.9000000000000004</v>
      </c>
      <c r="D18" s="7">
        <f>MIN(D8-OvertimeLowStart, OvertimeLowDuration)</f>
        <v>1.6500000000000004</v>
      </c>
      <c r="E18" s="7">
        <f>MIN(E8-OvertimeLowStart, OvertimeLowDuration)</f>
        <v>2</v>
      </c>
      <c r="F18" s="7">
        <f>MIN(F8-OvertimeLowStart, OvertimeLowDuration)</f>
        <v>2</v>
      </c>
      <c r="G18" s="7">
        <f>MIN(G8-OvertimeLowStart, OvertimeLowDuration)</f>
        <v>2</v>
      </c>
    </row>
    <row r="19" spans="2:9" x14ac:dyDescent="0.35">
      <c r="B19" s="1" t="s">
        <v>35</v>
      </c>
      <c r="C19" s="7">
        <f>C18*OvertimeLowRate</f>
        <v>68.058000000000007</v>
      </c>
      <c r="D19" s="7">
        <f>D18*OvertimeLowRate</f>
        <v>59.103000000000016</v>
      </c>
      <c r="E19" s="7">
        <f>E18*OvertimeLowRate</f>
        <v>71.64</v>
      </c>
      <c r="F19" s="7">
        <f>F18*OvertimeLowRate</f>
        <v>71.64</v>
      </c>
      <c r="G19" s="7">
        <f>G18*OvertimeLowRate</f>
        <v>71.64</v>
      </c>
      <c r="H19" s="24">
        <f>SUM(C19:G19)</f>
        <v>342.08100000000002</v>
      </c>
      <c r="I19" s="24"/>
    </row>
    <row r="20" spans="2:9" x14ac:dyDescent="0.35">
      <c r="B20" s="1" t="s">
        <v>33</v>
      </c>
      <c r="C20" s="7">
        <f>IF(C8-OvertimeHighStart&gt;0,C8-OvertimeHighStart,0)</f>
        <v>0</v>
      </c>
      <c r="D20" s="7">
        <f>IF(D8-OvertimeHighStart&gt;0,D8-OvertimeHighStart,0)</f>
        <v>0</v>
      </c>
      <c r="E20" s="7">
        <f>IF(E8-OvertimeHighStart&gt;0,E8-OvertimeHighStart,0)</f>
        <v>0.39999999999999858</v>
      </c>
      <c r="F20" s="7">
        <f>F8-OvertimeHighStart</f>
        <v>2.3999999999999986</v>
      </c>
      <c r="G20" s="7">
        <f>G8-OvertimeHighStart</f>
        <v>3.1499999999999986</v>
      </c>
    </row>
    <row r="21" spans="2:9" x14ac:dyDescent="0.35">
      <c r="B21" s="1" t="s">
        <v>34</v>
      </c>
      <c r="C21" s="7">
        <f>C20*OvertimeHighRate</f>
        <v>0</v>
      </c>
      <c r="D21" s="7">
        <f>D20*OvertimeHighRate</f>
        <v>0</v>
      </c>
      <c r="E21" s="7">
        <f>E20*OvertimeHighRate</f>
        <v>19.103999999999932</v>
      </c>
      <c r="F21" s="7">
        <f>F20*OvertimeHighRate</f>
        <v>114.62399999999992</v>
      </c>
      <c r="G21" s="7">
        <f>G20*OvertimeHighRate</f>
        <v>150.44399999999993</v>
      </c>
      <c r="H21" s="24">
        <f>SUM(C21:G21)</f>
        <v>284.1719999999998</v>
      </c>
    </row>
    <row r="22" spans="2:9" x14ac:dyDescent="0.35">
      <c r="B22" s="4" t="s">
        <v>45</v>
      </c>
      <c r="C22" s="5">
        <f>C14+C16+C18+C20</f>
        <v>10</v>
      </c>
      <c r="D22" s="5">
        <f t="shared" ref="D22:G22" si="0">D14+D16+D18+D20</f>
        <v>9.5</v>
      </c>
      <c r="E22" s="5">
        <f t="shared" si="0"/>
        <v>10.666666666666664</v>
      </c>
      <c r="F22" s="5">
        <f t="shared" si="0"/>
        <v>10.083333333333332</v>
      </c>
      <c r="G22" s="5">
        <f t="shared" si="0"/>
        <v>10.999999999999998</v>
      </c>
      <c r="H22" s="5">
        <f>SUM(C22:G22)</f>
        <v>51.25</v>
      </c>
    </row>
    <row r="23" spans="2:9" ht="20.5" customHeight="1" x14ac:dyDescent="0.35">
      <c r="B23" s="4" t="s">
        <v>44</v>
      </c>
      <c r="C23" s="4"/>
      <c r="D23" s="4"/>
      <c r="E23" s="4"/>
      <c r="F23" s="4"/>
      <c r="G23" s="4"/>
      <c r="H23" s="5">
        <f>SUM(H15:H21)</f>
        <v>1496.3804999999995</v>
      </c>
    </row>
    <row r="25" spans="2:9" x14ac:dyDescent="0.35">
      <c r="B25" s="2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B5FD-8E2C-4644-8ED8-C422536F4864}">
  <dimension ref="B1:H25"/>
  <sheetViews>
    <sheetView zoomScale="160" zoomScaleNormal="160" workbookViewId="0">
      <selection activeCell="H23" sqref="H23"/>
    </sheetView>
  </sheetViews>
  <sheetFormatPr defaultRowHeight="14.5" x14ac:dyDescent="0.35"/>
  <cols>
    <col min="1" max="1" width="1" style="1" customWidth="1"/>
    <col min="2" max="2" width="16.6328125" style="1" bestFit="1" customWidth="1"/>
    <col min="3" max="7" width="10.36328125" style="1" bestFit="1" customWidth="1"/>
    <col min="8" max="8" width="9.54296875" style="1" bestFit="1" customWidth="1"/>
    <col min="9" max="16384" width="8.7265625" style="1"/>
  </cols>
  <sheetData>
    <row r="1" spans="2:8" ht="3" customHeight="1" x14ac:dyDescent="0.35"/>
    <row r="2" spans="2:8" s="8" customFormat="1" ht="26" customHeight="1" x14ac:dyDescent="0.35">
      <c r="B2" s="8" t="s">
        <v>0</v>
      </c>
      <c r="D2" s="8" t="s">
        <v>7</v>
      </c>
      <c r="H2" s="9" t="s">
        <v>29</v>
      </c>
    </row>
    <row r="4" spans="2:8" ht="23" customHeight="1" x14ac:dyDescent="0.35">
      <c r="C4" s="2">
        <v>45747</v>
      </c>
      <c r="D4" s="2">
        <v>45748</v>
      </c>
      <c r="E4" s="2">
        <v>45749</v>
      </c>
      <c r="F4" s="2">
        <v>45750</v>
      </c>
      <c r="G4" s="2">
        <v>45751</v>
      </c>
      <c r="H4" s="6" t="s">
        <v>6</v>
      </c>
    </row>
    <row r="5" spans="2:8" ht="20" customHeight="1" x14ac:dyDescent="0.35">
      <c r="B5" s="1" t="s">
        <v>2</v>
      </c>
      <c r="C5" s="23">
        <v>0.30208333333333331</v>
      </c>
      <c r="D5" s="23">
        <v>0.30902777777777779</v>
      </c>
      <c r="E5" s="23">
        <v>0.28125</v>
      </c>
      <c r="F5" s="23">
        <v>0.26041666666666669</v>
      </c>
      <c r="G5" s="23">
        <v>0.20833333333333334</v>
      </c>
    </row>
    <row r="6" spans="2:8" x14ac:dyDescent="0.35">
      <c r="C6" s="7">
        <f>(TIMEVALUE(TEXT(C5,"hh:mm"))*24)</f>
        <v>7.25</v>
      </c>
      <c r="D6" s="7">
        <f>(TIMEVALUE(TEXT(D5,"hh:mm"))*24)</f>
        <v>7.416666666666667</v>
      </c>
      <c r="E6" s="7">
        <f>(TIMEVALUE(TEXT(E5,"hh:mm"))*24)</f>
        <v>6.75</v>
      </c>
      <c r="F6" s="7">
        <f>(TIMEVALUE(TEXT(F5,"hh:mm"))*24)</f>
        <v>6.25</v>
      </c>
      <c r="G6" s="7">
        <f>(TIMEVALUE(TEXT(G5,"hh:mm"))*24)</f>
        <v>5</v>
      </c>
    </row>
    <row r="7" spans="2:8" ht="20" customHeight="1" x14ac:dyDescent="0.35">
      <c r="B7" s="1" t="s">
        <v>3</v>
      </c>
      <c r="C7" s="23">
        <v>0.71527777777777779</v>
      </c>
      <c r="D7" s="23">
        <v>0.75347222222222221</v>
      </c>
      <c r="E7" s="23">
        <v>0.70138888888888884</v>
      </c>
      <c r="F7" s="23">
        <v>0.69097222222222221</v>
      </c>
      <c r="G7" s="23">
        <v>0.61458333333333337</v>
      </c>
    </row>
    <row r="8" spans="2:8" x14ac:dyDescent="0.35">
      <c r="C8" s="7">
        <f>TIMEVALUE(TEXT(C7,"hh:mm"))*24</f>
        <v>17.166666666666668</v>
      </c>
      <c r="D8" s="7">
        <f>TIMEVALUE(TEXT(D7,"hh:mm"))*24</f>
        <v>18.083333333333332</v>
      </c>
      <c r="E8" s="7">
        <f>TIMEVALUE(TEXT(E7,"hh:mm"))*24</f>
        <v>16.833333333333332</v>
      </c>
      <c r="F8" s="7">
        <f>TIMEVALUE(TEXT(F7,"hh:mm"))*24</f>
        <v>16.583333333333332</v>
      </c>
      <c r="G8" s="7">
        <f>TIMEVALUE(TEXT(G7,"hh:mm"))*24</f>
        <v>14.75</v>
      </c>
    </row>
    <row r="9" spans="2:8" ht="20" customHeight="1" x14ac:dyDescent="0.35">
      <c r="B9" s="1" t="s">
        <v>4</v>
      </c>
      <c r="C9" s="23">
        <v>2.0833333333333332E-2</v>
      </c>
      <c r="D9" s="23">
        <v>2.4305555555555556E-2</v>
      </c>
      <c r="E9" s="23">
        <v>2.0833333333333332E-2</v>
      </c>
      <c r="F9" s="23">
        <v>2.4305555555555556E-2</v>
      </c>
      <c r="G9" s="23">
        <v>3.125E-2</v>
      </c>
    </row>
    <row r="10" spans="2:8" x14ac:dyDescent="0.35">
      <c r="C10" s="7">
        <f>TIMEVALUE(TEXT(C9,"hh:mm"))*24</f>
        <v>0.5</v>
      </c>
      <c r="D10" s="7">
        <f>TIMEVALUE(TEXT(D9,"hh:mm"))*24</f>
        <v>0.58333333333333337</v>
      </c>
      <c r="E10" s="7">
        <f>TIMEVALUE(TEXT(E9,"hh:mm"))*24</f>
        <v>0.5</v>
      </c>
      <c r="F10" s="7">
        <f>TIMEVALUE(TEXT(F9,"hh:mm"))*24</f>
        <v>0.58333333333333337</v>
      </c>
      <c r="G10" s="7">
        <f>TIMEVALUE(TEXT(G9,"hh:mm"))*24</f>
        <v>0.75</v>
      </c>
    </row>
    <row r="11" spans="2:8" ht="20" customHeight="1" x14ac:dyDescent="0.35">
      <c r="B11" s="4" t="s">
        <v>5</v>
      </c>
      <c r="C11" s="5">
        <f>C8-C6-C10</f>
        <v>9.4166666666666679</v>
      </c>
      <c r="D11" s="5">
        <f>D8-D6-D10</f>
        <v>10.08333333333333</v>
      </c>
      <c r="E11" s="5">
        <f>E8-E6-E10</f>
        <v>9.5833333333333321</v>
      </c>
      <c r="F11" s="5">
        <f>F8-F6-F10</f>
        <v>9.7499999999999982</v>
      </c>
      <c r="G11" s="5">
        <f>G8-G6-G10</f>
        <v>9</v>
      </c>
      <c r="H11" s="5">
        <f>SUM(C11:G11)</f>
        <v>47.833333333333329</v>
      </c>
    </row>
    <row r="14" spans="2:8" x14ac:dyDescent="0.35">
      <c r="B14" s="1" t="s">
        <v>8</v>
      </c>
      <c r="C14" s="7">
        <f>IF(RegularStart-C6&gt;0,RegularStart-C6,0)</f>
        <v>0</v>
      </c>
      <c r="D14" s="7">
        <f>IF(RegularStart-D6&gt;0,RegularStart-D6,0)</f>
        <v>0</v>
      </c>
      <c r="E14" s="7">
        <f>IF(RegularStart-E6&gt;0,RegularStart-E6,0)</f>
        <v>0.25</v>
      </c>
      <c r="F14" s="7">
        <f>IF(RegularStart-F6&gt;0,RegularStart-F6,0)</f>
        <v>0.75</v>
      </c>
      <c r="G14" s="7">
        <f>IF(RegularStart-G6&gt;0,RegularStart-G6,0)</f>
        <v>2</v>
      </c>
    </row>
    <row r="15" spans="2:8" x14ac:dyDescent="0.35">
      <c r="B15" s="1" t="s">
        <v>37</v>
      </c>
      <c r="C15" s="7">
        <f>C14*EarlyMorningCasualRate</f>
        <v>0</v>
      </c>
      <c r="D15" s="7">
        <f>D14*EarlyMorningCasualRate</f>
        <v>0</v>
      </c>
      <c r="E15" s="7">
        <f>E14*EarlyMorningCasualRate</f>
        <v>9.328125</v>
      </c>
      <c r="F15" s="7">
        <f>F14*EarlyMorningCasualRate</f>
        <v>27.984375</v>
      </c>
      <c r="G15" s="7">
        <f>G14*EarlyMorningCasualRate</f>
        <v>74.625</v>
      </c>
      <c r="H15" s="7">
        <f>SUM(C15:G15)</f>
        <v>111.9375</v>
      </c>
    </row>
    <row r="16" spans="2:8" x14ac:dyDescent="0.35">
      <c r="B16" s="1" t="s">
        <v>31</v>
      </c>
      <c r="C16" s="7">
        <f>RegularEnd-MAX(RegularStart,C6)-C10</f>
        <v>6.85</v>
      </c>
      <c r="D16" s="7">
        <f>RegularEnd-MAX(RegularStart,D6)-D10</f>
        <v>6.6</v>
      </c>
      <c r="E16" s="7">
        <f>RegularEnd-MAX(RegularStart,E6)-E10</f>
        <v>7.1</v>
      </c>
      <c r="F16" s="7">
        <f>RegularEnd-MAX(RegularStart,F6)-F10</f>
        <v>7.0166666666666666</v>
      </c>
      <c r="G16" s="7">
        <f>RegularEnd-MAX(RegularStart,G6)-G10</f>
        <v>6.85</v>
      </c>
      <c r="H16" s="24"/>
    </row>
    <row r="17" spans="2:8" x14ac:dyDescent="0.35">
      <c r="B17" s="1" t="s">
        <v>36</v>
      </c>
      <c r="C17" s="7">
        <f>C16*RegularCasualRate</f>
        <v>204.47249999999997</v>
      </c>
      <c r="D17" s="7">
        <f>D16*RegularCasualRate</f>
        <v>197.00999999999996</v>
      </c>
      <c r="E17" s="7">
        <f>E16*RegularCasualRate</f>
        <v>211.93499999999997</v>
      </c>
      <c r="F17" s="7">
        <f>F16*RegularCasualRate</f>
        <v>209.44749999999999</v>
      </c>
      <c r="G17" s="7">
        <f>G16*RegularCasualRate</f>
        <v>204.47249999999997</v>
      </c>
      <c r="H17" s="7">
        <f>SUM(C17:G17)</f>
        <v>1027.3374999999999</v>
      </c>
    </row>
    <row r="18" spans="2:8" x14ac:dyDescent="0.35">
      <c r="B18" s="1" t="s">
        <v>30</v>
      </c>
      <c r="C18" s="7">
        <f>MIN(C8-OvertimeLowStart, OvertimeLowDuration)</f>
        <v>2</v>
      </c>
      <c r="D18" s="7">
        <f>MIN(D8-OvertimeLowStart, OvertimeLowDuration)</f>
        <v>2</v>
      </c>
      <c r="E18" s="7">
        <f>MIN(E8-OvertimeLowStart, OvertimeLowDuration)</f>
        <v>2</v>
      </c>
      <c r="F18" s="7">
        <f>MIN(F8-OvertimeLowStart, OvertimeLowDuration)</f>
        <v>1.9833333333333325</v>
      </c>
      <c r="G18" s="7">
        <f>MIN(G8-OvertimeLowStart, OvertimeLowDuration)</f>
        <v>0.15000000000000036</v>
      </c>
      <c r="H18" s="24"/>
    </row>
    <row r="19" spans="2:8" x14ac:dyDescent="0.35">
      <c r="B19" s="1" t="s">
        <v>35</v>
      </c>
      <c r="C19" s="7">
        <f>C18*OvertimeLowCasualRate</f>
        <v>89.55</v>
      </c>
      <c r="D19" s="7">
        <f>D18*OvertimeLowCasualRate</f>
        <v>89.55</v>
      </c>
      <c r="E19" s="7">
        <f>E18*OvertimeLowCasualRate</f>
        <v>89.55</v>
      </c>
      <c r="F19" s="7">
        <f>F18*OvertimeLowCasualRate</f>
        <v>88.803749999999965</v>
      </c>
      <c r="G19" s="7">
        <f>G18*OvertimeLowCasualRate</f>
        <v>6.7162500000000156</v>
      </c>
      <c r="H19" s="7">
        <f>SUM(C19:G19)</f>
        <v>364.16999999999996</v>
      </c>
    </row>
    <row r="20" spans="2:8" x14ac:dyDescent="0.35">
      <c r="B20" s="1" t="s">
        <v>33</v>
      </c>
      <c r="C20" s="7">
        <f>IF(C8-OvertimeHighStart&gt;0,C8-OvertimeHighStart,0)</f>
        <v>0.56666666666666643</v>
      </c>
      <c r="D20" s="7">
        <f>IF(D8-OvertimeHighStart&gt;0,D8-OvertimeHighStart,0)</f>
        <v>1.4833333333333307</v>
      </c>
      <c r="E20" s="7">
        <f>IF(E8-OvertimeHighStart&gt;0,E8-OvertimeHighStart,0)</f>
        <v>0.23333333333333073</v>
      </c>
      <c r="F20" s="7">
        <f>IF(F8-OvertimeHighStart&gt;0,F8-OvertimeHighStart,0)</f>
        <v>0</v>
      </c>
      <c r="G20" s="7">
        <f>IF(G8-OvertimeHighStart&gt;0,G8-OvertimeHighStart,0)</f>
        <v>0</v>
      </c>
      <c r="H20" s="24"/>
    </row>
    <row r="21" spans="2:8" x14ac:dyDescent="0.35">
      <c r="B21" s="1" t="s">
        <v>34</v>
      </c>
      <c r="C21" s="7">
        <f>C20*OvertimeHighCasualRate</f>
        <v>33.829999999999984</v>
      </c>
      <c r="D21" s="7">
        <f>D20*OvertimeHighCasualRate</f>
        <v>88.554999999999836</v>
      </c>
      <c r="E21" s="7">
        <f>E20*OvertimeHighCasualRate</f>
        <v>13.929999999999843</v>
      </c>
      <c r="F21" s="7">
        <f>F20*OvertimeHighCasualRate</f>
        <v>0</v>
      </c>
      <c r="G21" s="7">
        <f>G20*OvertimeHighCasualRate</f>
        <v>0</v>
      </c>
      <c r="H21" s="7">
        <f>SUM(C21:G21)</f>
        <v>136.31499999999966</v>
      </c>
    </row>
    <row r="22" spans="2:8" x14ac:dyDescent="0.35">
      <c r="B22" s="4" t="s">
        <v>45</v>
      </c>
      <c r="C22" s="5">
        <f>C14+C16+C18+C20</f>
        <v>9.4166666666666661</v>
      </c>
      <c r="D22" s="5">
        <f t="shared" ref="D22:G22" si="0">D14+D16+D18+D20</f>
        <v>10.08333333333333</v>
      </c>
      <c r="E22" s="5">
        <f t="shared" si="0"/>
        <v>9.5833333333333304</v>
      </c>
      <c r="F22" s="5">
        <f t="shared" si="0"/>
        <v>9.75</v>
      </c>
      <c r="G22" s="5">
        <f t="shared" si="0"/>
        <v>9</v>
      </c>
      <c r="H22" s="25">
        <f>SUM(C22:G22)</f>
        <v>47.833333333333329</v>
      </c>
    </row>
    <row r="23" spans="2:8" ht="20.5" customHeight="1" x14ac:dyDescent="0.35">
      <c r="B23" s="4" t="s">
        <v>44</v>
      </c>
      <c r="C23" s="4"/>
      <c r="D23" s="4"/>
      <c r="E23" s="4"/>
      <c r="F23" s="4"/>
      <c r="G23" s="4"/>
      <c r="H23" s="25">
        <f>SUM(H15:H21)</f>
        <v>1639.7599999999993</v>
      </c>
    </row>
    <row r="25" spans="2:8" x14ac:dyDescent="0.35">
      <c r="B25" s="2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Worksheet</vt:lpstr>
      <vt:lpstr>Višnja Müller</vt:lpstr>
      <vt:lpstr>Leon Stark</vt:lpstr>
      <vt:lpstr>CasualRateFactor</vt:lpstr>
      <vt:lpstr>EarlyMorningCasualRate</vt:lpstr>
      <vt:lpstr>EarlyMorningDuration</vt:lpstr>
      <vt:lpstr>EarlyMorningEnd</vt:lpstr>
      <vt:lpstr>EarlyMorningFactor</vt:lpstr>
      <vt:lpstr>EarlyMorningRate</vt:lpstr>
      <vt:lpstr>EarlyMorningStart</vt:lpstr>
      <vt:lpstr>OvertimeHighCasualRate</vt:lpstr>
      <vt:lpstr>OvertimeHighDuration</vt:lpstr>
      <vt:lpstr>OvertimeHighEnd</vt:lpstr>
      <vt:lpstr>OvertimeHighFactor</vt:lpstr>
      <vt:lpstr>OvertimeHighRate</vt:lpstr>
      <vt:lpstr>OvertimeHighStart</vt:lpstr>
      <vt:lpstr>OvertimeLowCasualRate</vt:lpstr>
      <vt:lpstr>OvertimeLowDuration</vt:lpstr>
      <vt:lpstr>OvertimeLowEnd</vt:lpstr>
      <vt:lpstr>OvertimeLowFactor</vt:lpstr>
      <vt:lpstr>OvertimeLowRate</vt:lpstr>
      <vt:lpstr>OvertimeLowStart</vt:lpstr>
      <vt:lpstr>RegularCasualRate</vt:lpstr>
      <vt:lpstr>RegularEnd</vt:lpstr>
      <vt:lpstr>RegularRate</vt:lpstr>
      <vt:lpstr>RegularStart</vt:lpstr>
      <vt:lpstr>RegularWorkTime</vt:lpstr>
    </vt:vector>
  </TitlesOfParts>
  <Company>Software Consulting Giannoudis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Payroll Engine</dc:subject>
  <dc:creator>Jani Giannoudis</dc:creator>
  <cp:lastModifiedBy>Ioannis Giannoudis</cp:lastModifiedBy>
  <dcterms:created xsi:type="dcterms:W3CDTF">2025-03-04T10:49:22Z</dcterms:created>
  <dcterms:modified xsi:type="dcterms:W3CDTF">2025-03-12T09:56:35Z</dcterms:modified>
</cp:coreProperties>
</file>