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priscila_desiderio_prestserv_petrobras_com_br/Documents/Área de Trabalho/"/>
    </mc:Choice>
  </mc:AlternateContent>
  <xr:revisionPtr revIDLastSave="447" documentId="8_{1D2F3A1A-F9A8-47D5-8901-3B0B69B8DFD9}" xr6:coauthVersionLast="47" xr6:coauthVersionMax="47" xr10:uidLastSave="{39EB2E34-63F7-41F4-BBDB-8338084921C1}"/>
  <bookViews>
    <workbookView xWindow="-110" yWindow="-110" windowWidth="19420" windowHeight="10300" xr2:uid="{BF0FC38A-FD02-41A7-8453-1A4201C988AE}"/>
  </bookViews>
  <sheets>
    <sheet name="Planilha1" sheetId="1" r:id="rId1"/>
    <sheet name="Planilha2" sheetId="2" r:id="rId2"/>
  </sheets>
  <definedNames>
    <definedName name="aporte">Planilha1!$D$16</definedName>
    <definedName name="patrimonio">Planilha1!$D$19</definedName>
    <definedName name="qtd_anos">Planilha1!$D$17</definedName>
    <definedName name="rendimento_carteira">Planilha1!$D$12</definedName>
    <definedName name="taxa_mensal">Planilha1!$D$18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 s="1"/>
  <c r="C36" i="1"/>
  <c r="D36" i="1" s="1"/>
  <c r="C37" i="1"/>
  <c r="D37" i="1" s="1"/>
  <c r="C38" i="1"/>
  <c r="D38" i="1" s="1"/>
  <c r="C39" i="1"/>
  <c r="D39" i="1" s="1"/>
  <c r="C34" i="1"/>
  <c r="D34" i="1" s="1"/>
  <c r="H3" i="2"/>
  <c r="A9" i="2"/>
  <c r="A16" i="2"/>
  <c r="A17" i="2"/>
  <c r="A18" i="2"/>
  <c r="A19" i="2"/>
  <c r="A20" i="2"/>
  <c r="A15" i="2"/>
  <c r="A10" i="2"/>
  <c r="A11" i="2"/>
  <c r="A12" i="2"/>
  <c r="A13" i="2"/>
  <c r="A14" i="2"/>
  <c r="A4" i="2"/>
  <c r="A5" i="2"/>
  <c r="A6" i="2"/>
  <c r="A7" i="2"/>
  <c r="A8" i="2"/>
  <c r="A3" i="2"/>
  <c r="D19" i="1"/>
  <c r="D20" i="1" s="1"/>
  <c r="C23" i="1"/>
  <c r="D23" i="1" s="1"/>
  <c r="C24" i="1"/>
  <c r="D24" i="1" s="1"/>
  <c r="C25" i="1"/>
  <c r="D25" i="1" s="1"/>
  <c r="C26" i="1"/>
  <c r="D26" i="1" s="1"/>
  <c r="C27" i="1"/>
  <c r="D27" i="1" s="1"/>
  <c r="D13" i="1"/>
  <c r="D40" i="1" l="1"/>
</calcChain>
</file>

<file path=xl/sharedStrings.xml><?xml version="1.0" encoding="utf-8"?>
<sst xmlns="http://schemas.openxmlformats.org/spreadsheetml/2006/main" count="70" uniqueCount="34">
  <si>
    <t>INVESTIMENTO MENSAL</t>
  </si>
  <si>
    <t>Por Quantos Anos?</t>
  </si>
  <si>
    <t>Quanto investir por mês?</t>
  </si>
  <si>
    <t>Taxa de Rendimento mensal?</t>
  </si>
  <si>
    <t>Dividendos Mensais?</t>
  </si>
  <si>
    <t>Patrimônio Acumulado?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</si>
  <si>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</si>
  <si>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</si>
  <si>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</si>
  <si>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</si>
  <si>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</si>
  <si>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</si>
  <si>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Salário</t>
  </si>
  <si>
    <t>Rendimento de Carteira</t>
  </si>
  <si>
    <t>CONFIGURAÇÕES</t>
  </si>
  <si>
    <t>CENÁRIOS</t>
  </si>
  <si>
    <t>Agressivo</t>
  </si>
  <si>
    <t>VALOR INVESTIDO POR MÊS</t>
  </si>
  <si>
    <t>PERFIL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</si>
  <si>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</si>
  <si>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</si>
  <si>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</si>
  <si>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</si>
  <si>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</si>
  <si>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</si>
  <si>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</si>
  <si>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</si>
  <si>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</si>
  <si>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%</t>
  </si>
  <si>
    <t>Conservador</t>
  </si>
  <si>
    <t>Moderado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</si>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</sst>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4"/>
      <color theme="2" tint="-9.9978637043366805E-2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2"/>
      <color theme="1"/>
      <name val="Segoe UI Light"/>
      <family val="2"/>
    </font>
    <font>
      <b/>
      <sz val="12"/>
      <color theme="1"/>
      <name val="Segoe UI Light"/>
      <family val="2"/>
    </font>
    <font>
      <sz val="12"/>
      <color theme="2" tint="-0.499984740745262"/>
      <name val="Segoe UI Light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 tint="-0.499984740745262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5" fillId="5" borderId="0" xfId="0" applyFont="1" applyFill="1" applyAlignment="1">
      <alignment vertical="center"/>
    </xf>
    <xf numFmtId="0" fontId="6" fillId="2" borderId="6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8" fillId="3" borderId="7" xfId="0" applyFont="1" applyFill="1" applyBorder="1" applyAlignment="1">
      <alignment horizontal="left" indent="5"/>
    </xf>
    <xf numFmtId="0" fontId="8" fillId="3" borderId="10" xfId="0" applyFont="1" applyFill="1" applyBorder="1" applyAlignment="1">
      <alignment horizontal="left" indent="5"/>
    </xf>
    <xf numFmtId="0" fontId="8" fillId="3" borderId="13" xfId="0" applyFont="1" applyFill="1" applyBorder="1" applyAlignment="1">
      <alignment horizontal="left" indent="5"/>
    </xf>
    <xf numFmtId="164" fontId="11" fillId="3" borderId="8" xfId="0" applyNumberFormat="1" applyFont="1" applyFill="1" applyBorder="1" applyAlignment="1">
      <alignment horizontal="center"/>
    </xf>
    <xf numFmtId="164" fontId="11" fillId="3" borderId="9" xfId="0" applyNumberFormat="1" applyFont="1" applyFill="1" applyBorder="1" applyAlignment="1">
      <alignment horizontal="center"/>
    </xf>
    <xf numFmtId="164" fontId="11" fillId="3" borderId="11" xfId="0" applyNumberFormat="1" applyFont="1" applyFill="1" applyBorder="1" applyAlignment="1">
      <alignment horizontal="center"/>
    </xf>
    <xf numFmtId="164" fontId="11" fillId="3" borderId="12" xfId="0" applyNumberFormat="1" applyFont="1" applyFill="1" applyBorder="1" applyAlignment="1">
      <alignment horizontal="center"/>
    </xf>
    <xf numFmtId="164" fontId="11" fillId="3" borderId="14" xfId="0" applyNumberFormat="1" applyFont="1" applyFill="1" applyBorder="1" applyAlignment="1">
      <alignment horizontal="center"/>
    </xf>
    <xf numFmtId="164" fontId="11" fillId="3" borderId="15" xfId="0" applyNumberFormat="1" applyFont="1" applyFill="1" applyBorder="1" applyAlignment="1">
      <alignment horizontal="center"/>
    </xf>
    <xf numFmtId="164" fontId="11" fillId="0" borderId="18" xfId="1" applyNumberFormat="1" applyFont="1" applyBorder="1" applyAlignment="1"/>
    <xf numFmtId="10" fontId="11" fillId="0" borderId="21" xfId="0" applyNumberFormat="1" applyFont="1" applyBorder="1" applyAlignment="1">
      <alignment horizontal="center"/>
    </xf>
    <xf numFmtId="164" fontId="11" fillId="3" borderId="24" xfId="1" applyNumberFormat="1" applyFont="1" applyFill="1" applyBorder="1" applyAlignment="1">
      <alignment horizontal="center"/>
    </xf>
    <xf numFmtId="164" fontId="12" fillId="0" borderId="18" xfId="0" applyNumberFormat="1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10" fontId="12" fillId="0" borderId="21" xfId="0" applyNumberFormat="1" applyFont="1" applyBorder="1" applyAlignment="1">
      <alignment horizontal="center"/>
    </xf>
    <xf numFmtId="8" fontId="12" fillId="3" borderId="21" xfId="0" applyNumberFormat="1" applyFont="1" applyFill="1" applyBorder="1" applyAlignment="1">
      <alignment horizontal="center"/>
    </xf>
    <xf numFmtId="8" fontId="12" fillId="3" borderId="24" xfId="0" applyNumberFormat="1" applyFont="1" applyFill="1" applyBorder="1" applyAlignment="1">
      <alignment horizontal="center"/>
    </xf>
    <xf numFmtId="0" fontId="3" fillId="4" borderId="0" xfId="3"/>
    <xf numFmtId="0" fontId="3" fillId="4" borderId="0" xfId="3" applyBorder="1" applyAlignment="1">
      <alignment horizontal="left"/>
    </xf>
    <xf numFmtId="0" fontId="1" fillId="3" borderId="0" xfId="0" applyFont="1" applyFill="1"/>
    <xf numFmtId="164" fontId="1" fillId="3" borderId="0" xfId="0" applyNumberFormat="1" applyFont="1" applyFill="1" applyAlignment="1">
      <alignment horizontal="center"/>
    </xf>
    <xf numFmtId="0" fontId="3" fillId="4" borderId="0" xfId="3" applyAlignment="1">
      <alignment horizontal="center"/>
    </xf>
    <xf numFmtId="9" fontId="0" fillId="0" borderId="0" xfId="2" applyFont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9" fontId="0" fillId="0" borderId="25" xfId="2" applyFont="1" applyBorder="1" applyAlignment="1">
      <alignment horizontal="center"/>
    </xf>
    <xf numFmtId="9" fontId="3" fillId="4" borderId="0" xfId="2" applyFont="1" applyFill="1"/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indent="5"/>
    </xf>
    <xf numFmtId="0" fontId="8" fillId="3" borderId="20" xfId="0" applyFont="1" applyFill="1" applyBorder="1" applyAlignment="1">
      <alignment horizontal="left" indent="5"/>
    </xf>
    <xf numFmtId="0" fontId="9" fillId="3" borderId="19" xfId="0" applyFont="1" applyFill="1" applyBorder="1" applyAlignment="1">
      <alignment horizontal="left" indent="5"/>
    </xf>
    <xf numFmtId="0" fontId="9" fillId="3" borderId="20" xfId="0" applyFont="1" applyFill="1" applyBorder="1" applyAlignment="1">
      <alignment horizontal="left" indent="5"/>
    </xf>
    <xf numFmtId="0" fontId="9" fillId="3" borderId="22" xfId="0" applyFont="1" applyFill="1" applyBorder="1" applyAlignment="1">
      <alignment horizontal="left" indent="5"/>
    </xf>
    <xf numFmtId="0" fontId="9" fillId="3" borderId="23" xfId="0" applyFont="1" applyFill="1" applyBorder="1" applyAlignment="1">
      <alignment horizontal="left" indent="5"/>
    </xf>
    <xf numFmtId="0" fontId="10" fillId="3" borderId="16" xfId="0" applyFont="1" applyFill="1" applyBorder="1" applyAlignment="1">
      <alignment horizontal="left" indent="5"/>
    </xf>
    <xf numFmtId="0" fontId="10" fillId="3" borderId="17" xfId="0" applyFont="1" applyFill="1" applyBorder="1" applyAlignment="1">
      <alignment horizontal="left" indent="5"/>
    </xf>
    <xf numFmtId="0" fontId="10" fillId="3" borderId="19" xfId="0" applyFont="1" applyFill="1" applyBorder="1" applyAlignment="1">
      <alignment horizontal="left" indent="5"/>
    </xf>
    <xf numFmtId="0" fontId="10" fillId="3" borderId="20" xfId="0" applyFont="1" applyFill="1" applyBorder="1" applyAlignment="1">
      <alignment horizontal="left" indent="5"/>
    </xf>
    <xf numFmtId="0" fontId="10" fillId="3" borderId="22" xfId="0" applyFont="1" applyFill="1" applyBorder="1" applyAlignment="1">
      <alignment horizontal="left" indent="5"/>
    </xf>
    <xf numFmtId="0" fontId="10" fillId="3" borderId="23" xfId="0" applyFont="1" applyFill="1" applyBorder="1" applyAlignment="1">
      <alignment horizontal="left" indent="5"/>
    </xf>
    <xf numFmtId="0" fontId="8" fillId="3" borderId="16" xfId="0" applyFont="1" applyFill="1" applyBorder="1" applyAlignment="1">
      <alignment horizontal="left" indent="5"/>
    </xf>
    <xf numFmtId="0" fontId="8" fillId="3" borderId="17" xfId="0" applyFont="1" applyFill="1" applyBorder="1" applyAlignment="1">
      <alignment horizontal="left" indent="5"/>
    </xf>
    <xf numFmtId="0" fontId="7" fillId="6" borderId="1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18-40A3-857C-15EBAAF7EE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18-40A3-857C-15EBAAF7EE28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18-40A3-857C-15EBAAF7EE28}"/>
              </c:ext>
            </c:extLst>
          </c:dPt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Planilha1!$D$34:$D$39</c:f>
              <c:numCache>
                <c:formatCode>"R$"\ #,##0.00</c:formatCode>
                <c:ptCount val="6"/>
                <c:pt idx="0">
                  <c:v>160</c:v>
                </c:pt>
                <c:pt idx="1">
                  <c:v>200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8-40A3-857C-15EBAAF7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6350</xdr:colOff>
      <xdr:row>0</xdr:row>
      <xdr:rowOff>38099</xdr:rowOff>
    </xdr:from>
    <xdr:to>
      <xdr:col>4</xdr:col>
      <xdr:colOff>19050</xdr:colOff>
      <xdr:row>7</xdr:row>
      <xdr:rowOff>172861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22480FA-E383-47F9-6C2B-39170A1D1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8099"/>
          <a:ext cx="6407150" cy="1423812"/>
        </a:xfrm>
        <a:prstGeom prst="rect">
          <a:avLst/>
        </a:prstGeom>
      </xdr:spPr>
    </xdr:pic>
    <xdr:clientData/>
  </xdr:twoCellAnchor>
  <xdr:twoCellAnchor>
    <xdr:from>
      <xdr:col>1</xdr:col>
      <xdr:colOff>34925</xdr:colOff>
      <xdr:row>41</xdr:row>
      <xdr:rowOff>73025</xdr:rowOff>
    </xdr:from>
    <xdr:to>
      <xdr:col>4</xdr:col>
      <xdr:colOff>19050</xdr:colOff>
      <xdr:row>53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A1B86C-BD96-540D-BADB-69E193255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3E9B-D801-4815-A4F3-D938CE43B927}">
  <dimension ref="A9:G57"/>
  <sheetViews>
    <sheetView showGridLines="0" tabSelected="1" workbookViewId="0">
      <selection activeCell="G49" sqref="G49"/>
    </sheetView>
  </sheetViews>
  <sheetFormatPr defaultColWidth="0" defaultRowHeight="14.5" x14ac:dyDescent="0.35"/>
  <cols>
    <col min="1" max="1" width="4.54296875" customWidth="1"/>
    <col min="2" max="2" width="48.08984375" customWidth="1"/>
    <col min="3" max="3" width="31.90625" customWidth="1"/>
    <col min="4" max="4" width="11.54296875" bestFit="1" customWidth="1"/>
    <col min="5" max="7" width="2.90625" customWidth="1"/>
    <col min="8" max="9" width="8.7265625" hidden="1" customWidth="1"/>
    <col min="10" max="16384" width="8.7265625" hidden="1"/>
  </cols>
  <sheetData>
    <row r="9" spans="2:4" ht="15" thickBot="1" x14ac:dyDescent="0.4"/>
    <row r="10" spans="2:4" ht="21" x14ac:dyDescent="0.35">
      <c r="B10" s="52" t="s">
        <v>14</v>
      </c>
      <c r="C10" s="53"/>
      <c r="D10" s="54"/>
    </row>
    <row r="11" spans="2:4" ht="18" thickBot="1" x14ac:dyDescent="0.5">
      <c r="B11" s="44" t="s">
        <v>12</v>
      </c>
      <c r="C11" s="45"/>
      <c r="D11" s="14">
        <v>5000</v>
      </c>
    </row>
    <row r="12" spans="2:4" ht="18" thickBot="1" x14ac:dyDescent="0.5">
      <c r="B12" s="46" t="s">
        <v>13</v>
      </c>
      <c r="C12" s="47"/>
      <c r="D12" s="15">
        <v>0.01</v>
      </c>
    </row>
    <row r="13" spans="2:4" ht="18" thickBot="1" x14ac:dyDescent="0.5">
      <c r="B13" s="48" t="s">
        <v>33</v>
      </c>
      <c r="C13" s="49"/>
      <c r="D13" s="16">
        <f>D11*30%</f>
        <v>1500</v>
      </c>
    </row>
    <row r="14" spans="2:4" ht="16" customHeight="1" thickBot="1" x14ac:dyDescent="0.4"/>
    <row r="15" spans="2:4" ht="26" customHeight="1" x14ac:dyDescent="0.35">
      <c r="B15" s="55" t="s">
        <v>0</v>
      </c>
      <c r="C15" s="56"/>
      <c r="D15" s="57"/>
    </row>
    <row r="16" spans="2:4" ht="18" thickBot="1" x14ac:dyDescent="0.5">
      <c r="B16" s="50" t="s">
        <v>2</v>
      </c>
      <c r="C16" s="51"/>
      <c r="D16" s="17">
        <v>100</v>
      </c>
    </row>
    <row r="17" spans="1:5" ht="18" thickBot="1" x14ac:dyDescent="0.5">
      <c r="B17" s="38" t="s">
        <v>1</v>
      </c>
      <c r="C17" s="39"/>
      <c r="D17" s="18">
        <v>5</v>
      </c>
    </row>
    <row r="18" spans="1:5" ht="18" thickBot="1" x14ac:dyDescent="0.5">
      <c r="B18" s="38" t="s">
        <v>3</v>
      </c>
      <c r="C18" s="39"/>
      <c r="D18" s="19">
        <v>1.0789999999999999E-2</v>
      </c>
    </row>
    <row r="19" spans="1:5" ht="18" thickBot="1" x14ac:dyDescent="0.5">
      <c r="B19" s="40" t="s">
        <v>5</v>
      </c>
      <c r="C19" s="41"/>
      <c r="D19" s="20">
        <f>FV(taxa_mensal,qtd_anos*12,aporte*-1)</f>
        <v>8377.6913998487635</v>
      </c>
    </row>
    <row r="20" spans="1:5" ht="18" thickBot="1" x14ac:dyDescent="0.5">
      <c r="B20" s="42" t="s">
        <v>4</v>
      </c>
      <c r="C20" s="43"/>
      <c r="D20" s="21">
        <f>patrimonio*rendimento_carteira</f>
        <v>83.776913998487643</v>
      </c>
    </row>
    <row r="21" spans="1:5" ht="15" thickBot="1" x14ac:dyDescent="0.4"/>
    <row r="22" spans="1:5" ht="21" x14ac:dyDescent="0.35">
      <c r="B22" s="36" t="s">
        <v>15</v>
      </c>
      <c r="C22" s="37"/>
      <c r="D22" s="3" t="s">
        <v>11</v>
      </c>
      <c r="E22" s="2"/>
    </row>
    <row r="23" spans="1:5" ht="17.5" x14ac:dyDescent="0.45">
      <c r="A23" s="1">
        <v>2</v>
      </c>
      <c r="B23" s="5" t="s">
        <v>6</v>
      </c>
      <c r="C23" s="8">
        <f>FV(taxa_mensal,$A23*12,$D$16*-1)</f>
        <v>2722.7627297645217</v>
      </c>
      <c r="D23" s="9">
        <f>C23*rendimento_carteira</f>
        <v>27.227627297645217</v>
      </c>
    </row>
    <row r="24" spans="1:5" ht="17.5" x14ac:dyDescent="0.45">
      <c r="A24" s="1">
        <v>5</v>
      </c>
      <c r="B24" s="6" t="s">
        <v>7</v>
      </c>
      <c r="C24" s="10">
        <f>FV(taxa_mensal,$A24*12,$D$16*-1)</f>
        <v>8377.6913998487635</v>
      </c>
      <c r="D24" s="11">
        <f>C24*rendimento_carteira</f>
        <v>83.776913998487643</v>
      </c>
    </row>
    <row r="25" spans="1:5" ht="17.5" x14ac:dyDescent="0.45">
      <c r="A25" s="1">
        <v>10</v>
      </c>
      <c r="B25" s="6" t="s">
        <v>8</v>
      </c>
      <c r="C25" s="10">
        <f>FV(taxa_mensal,$A25*12,$D$16*-1)</f>
        <v>24328.421253017219</v>
      </c>
      <c r="D25" s="11">
        <f>C25*rendimento_carteira</f>
        <v>243.2842125301722</v>
      </c>
    </row>
    <row r="26" spans="1:5" ht="17.5" x14ac:dyDescent="0.45">
      <c r="A26" s="1">
        <v>20</v>
      </c>
      <c r="B26" s="6" t="s">
        <v>9</v>
      </c>
      <c r="C26" s="10">
        <f>FV(taxa_mensal,$A26*12,$D$16*-1)</f>
        <v>112519.84000970806</v>
      </c>
      <c r="D26" s="11">
        <f>C26*rendimento_carteira</f>
        <v>1125.1984000970806</v>
      </c>
    </row>
    <row r="27" spans="1:5" ht="18" thickBot="1" x14ac:dyDescent="0.5">
      <c r="A27" s="1">
        <v>30</v>
      </c>
      <c r="B27" s="7" t="s">
        <v>10</v>
      </c>
      <c r="C27" s="12">
        <f>FV(taxa_mensal,$A27*12,$D$16*-1)</f>
        <v>432216.96550047147</v>
      </c>
      <c r="D27" s="13">
        <f>C27*rendimento_carteira</f>
        <v>4322.1696550047145</v>
      </c>
    </row>
    <row r="30" spans="1:5" x14ac:dyDescent="0.35">
      <c r="B30" s="23" t="s">
        <v>18</v>
      </c>
      <c r="C30" s="26" t="s">
        <v>30</v>
      </c>
      <c r="D30" s="22"/>
    </row>
    <row r="31" spans="1:5" x14ac:dyDescent="0.35">
      <c r="B31" s="24" t="s">
        <v>17</v>
      </c>
      <c r="C31" s="25">
        <v>500</v>
      </c>
      <c r="D31" s="24"/>
    </row>
    <row r="32" spans="1:5" x14ac:dyDescent="0.35">
      <c r="C32" s="4"/>
    </row>
    <row r="33" spans="2:4" x14ac:dyDescent="0.35">
      <c r="B33" s="29" t="s">
        <v>19</v>
      </c>
      <c r="C33" s="29" t="s">
        <v>20</v>
      </c>
      <c r="D33" s="29" t="s">
        <v>21</v>
      </c>
    </row>
    <row r="34" spans="2:4" x14ac:dyDescent="0.35">
      <c r="B34" s="4" t="s">
        <v>22</v>
      </c>
      <c r="C34" s="27">
        <f>VLOOKUP($C$30&amp;"-"&amp;B34,Planilha2!$A:$D,4,)</f>
        <v>0.32</v>
      </c>
      <c r="D34" s="31">
        <f>C34*$C$31</f>
        <v>160</v>
      </c>
    </row>
    <row r="35" spans="2:4" x14ac:dyDescent="0.35">
      <c r="B35" s="4" t="s">
        <v>23</v>
      </c>
      <c r="C35" s="27">
        <f>VLOOKUP($C$30&amp;"-"&amp;B35,Planilha2!$A:$D,4,)</f>
        <v>0.4</v>
      </c>
      <c r="D35" s="31">
        <f t="shared" ref="D35:D39" si="0">C35*$C$31</f>
        <v>200</v>
      </c>
    </row>
    <row r="36" spans="2:4" x14ac:dyDescent="0.35">
      <c r="B36" s="4" t="s">
        <v>24</v>
      </c>
      <c r="C36" s="27">
        <f>VLOOKUP($C$30&amp;"-"&amp;B36,Planilha2!$A:$D,4,)</f>
        <v>0.08</v>
      </c>
      <c r="D36" s="31">
        <f t="shared" si="0"/>
        <v>40</v>
      </c>
    </row>
    <row r="37" spans="2:4" x14ac:dyDescent="0.35">
      <c r="B37" s="4" t="s">
        <v>25</v>
      </c>
      <c r="C37" s="27">
        <f>VLOOKUP($C$30&amp;"-"&amp;B37,Planilha2!$A:$D,4,)</f>
        <v>0.1</v>
      </c>
      <c r="D37" s="31">
        <f t="shared" si="0"/>
        <v>50</v>
      </c>
    </row>
    <row r="38" spans="2:4" x14ac:dyDescent="0.35">
      <c r="B38" s="4" t="s">
        <v>26</v>
      </c>
      <c r="C38" s="27">
        <f>VLOOKUP($C$30&amp;"-"&amp;B38,Planilha2!$A:$D,4,)</f>
        <v>0.1</v>
      </c>
      <c r="D38" s="31">
        <f t="shared" si="0"/>
        <v>50</v>
      </c>
    </row>
    <row r="39" spans="2:4" x14ac:dyDescent="0.35">
      <c r="B39" s="4" t="s">
        <v>27</v>
      </c>
      <c r="C39" s="27">
        <f>VLOOKUP($C$30&amp;"-"&amp;B39,Planilha2!$A:$D,4,)</f>
        <v>0.1</v>
      </c>
      <c r="D39" s="31">
        <f t="shared" si="0"/>
        <v>50</v>
      </c>
    </row>
    <row r="40" spans="2:4" x14ac:dyDescent="0.35">
      <c r="B40" s="28"/>
      <c r="C40" s="28"/>
      <c r="D40" s="30">
        <f>SUM(D34:D39)</f>
        <v>550</v>
      </c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</sheetData>
  <sheetProtection algorithmName="SHA-512" hashValue="A3zNV5mm7j4L9gQgGzMdk+0JwcejDDkWQaZa45hEOhSB+h18lHlYK6i3MzQZL2XBkbHMZ6DWiRzB6qxwjlaczA==" saltValue="RV7LG2IwkQCXofTP9Z+yZg==" spinCount="100000" sheet="1" objects="1" scenarios="1"/>
  <mergeCells count="11">
    <mergeCell ref="B11:C11"/>
    <mergeCell ref="B12:C12"/>
    <mergeCell ref="B13:C13"/>
    <mergeCell ref="B16:C16"/>
    <mergeCell ref="B10:D10"/>
    <mergeCell ref="B15:D15"/>
    <mergeCell ref="B22:C22"/>
    <mergeCell ref="B17:C17"/>
    <mergeCell ref="B18:C18"/>
    <mergeCell ref="B19:C19"/>
    <mergeCell ref="B20:C20"/>
  </mergeCells>
  <dataValidations count="1">
    <dataValidation type="list" allowBlank="1" showInputMessage="1" showErrorMessage="1" sqref="C30" xr:uid="{E63E9CCC-231E-4BDA-8879-42B52056136D}">
      <formula1>"Agressivo,Moderado,Conservador"</formula1>
    </dataValidation>
  </dataValidations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203F-501F-4CD7-AE5A-C3CCEB2903C8}">
  <dimension ref="A2:H20"/>
  <sheetViews>
    <sheetView workbookViewId="0">
      <selection activeCell="H3" sqref="H3"/>
    </sheetView>
  </sheetViews>
  <sheetFormatPr defaultRowHeight="14.5" x14ac:dyDescent="0.35"/>
  <cols>
    <col min="1" max="1" width="17.08984375" bestFit="1" customWidth="1"/>
    <col min="2" max="2" width="11.08984375" bestFit="1" customWidth="1"/>
    <col min="3" max="3" width="17.453125" bestFit="1" customWidth="1"/>
    <col min="4" max="4" width="9.90625" bestFit="1" customWidth="1"/>
    <col min="7" max="7" width="15.26953125" bestFit="1" customWidth="1"/>
  </cols>
  <sheetData>
    <row r="2" spans="1:8" x14ac:dyDescent="0.35">
      <c r="A2" t="s">
        <v>31</v>
      </c>
      <c r="B2" t="s">
        <v>18</v>
      </c>
      <c r="C2" s="29" t="s">
        <v>19</v>
      </c>
      <c r="D2" s="4" t="s">
        <v>28</v>
      </c>
    </row>
    <row r="3" spans="1:8" x14ac:dyDescent="0.35">
      <c r="A3" t="str">
        <f>B3&amp;"-"&amp;C3</f>
        <v>Conservador-PAPEL</v>
      </c>
      <c r="B3" t="s">
        <v>29</v>
      </c>
      <c r="C3" s="4" t="s">
        <v>22</v>
      </c>
      <c r="D3" s="27">
        <v>0.3</v>
      </c>
      <c r="G3" s="22" t="s">
        <v>32</v>
      </c>
      <c r="H3" s="35">
        <f>VLOOKUP(G3,$A:$D,4,FALSE)</f>
        <v>0.4</v>
      </c>
    </row>
    <row r="4" spans="1:8" x14ac:dyDescent="0.35">
      <c r="A4" t="str">
        <f t="shared" ref="A4:A8" si="0">B4&amp;"-"&amp;C4</f>
        <v>Conservador-TIJOLO</v>
      </c>
      <c r="B4" t="s">
        <v>29</v>
      </c>
      <c r="C4" s="4" t="s">
        <v>23</v>
      </c>
      <c r="D4" s="27">
        <v>0.5</v>
      </c>
    </row>
    <row r="5" spans="1:8" x14ac:dyDescent="0.35">
      <c r="A5" t="str">
        <f t="shared" si="0"/>
        <v>Conservador-HIBRIDOS</v>
      </c>
      <c r="B5" t="s">
        <v>29</v>
      </c>
      <c r="C5" s="4" t="s">
        <v>24</v>
      </c>
      <c r="D5" s="27">
        <v>0.1</v>
      </c>
    </row>
    <row r="6" spans="1:8" x14ac:dyDescent="0.35">
      <c r="A6" t="str">
        <f t="shared" si="0"/>
        <v>Conservador-FOFs</v>
      </c>
      <c r="B6" t="s">
        <v>29</v>
      </c>
      <c r="C6" s="4" t="s">
        <v>25</v>
      </c>
      <c r="D6" s="27">
        <v>0.1</v>
      </c>
    </row>
    <row r="7" spans="1:8" x14ac:dyDescent="0.35">
      <c r="A7" t="str">
        <f t="shared" si="0"/>
        <v>Conservador-DESENVOLVIMENTO</v>
      </c>
      <c r="B7" t="s">
        <v>29</v>
      </c>
      <c r="C7" s="4" t="s">
        <v>26</v>
      </c>
      <c r="D7" s="27">
        <v>0</v>
      </c>
    </row>
    <row r="8" spans="1:8" ht="15" thickBot="1" x14ac:dyDescent="0.4">
      <c r="A8" t="str">
        <f t="shared" si="0"/>
        <v>Conservador-HOTELARIAS</v>
      </c>
      <c r="B8" t="s">
        <v>29</v>
      </c>
      <c r="C8" s="4" t="s">
        <v>27</v>
      </c>
      <c r="D8" s="27">
        <v>0</v>
      </c>
    </row>
    <row r="9" spans="1:8" ht="15" thickTop="1" x14ac:dyDescent="0.35">
      <c r="A9" s="32" t="str">
        <f>B9&amp;"-"&amp;C9</f>
        <v>Moderado-PAPEL</v>
      </c>
      <c r="B9" s="32" t="s">
        <v>30</v>
      </c>
      <c r="C9" s="33" t="s">
        <v>22</v>
      </c>
      <c r="D9" s="34">
        <v>0.32</v>
      </c>
    </row>
    <row r="10" spans="1:8" x14ac:dyDescent="0.35">
      <c r="A10" t="str">
        <f t="shared" ref="A10:A14" si="1">B10&amp;"-"&amp;C10</f>
        <v>Moderado-TIJOLO</v>
      </c>
      <c r="B10" t="s">
        <v>30</v>
      </c>
      <c r="C10" s="4" t="s">
        <v>23</v>
      </c>
      <c r="D10" s="27">
        <v>0.4</v>
      </c>
    </row>
    <row r="11" spans="1:8" x14ac:dyDescent="0.35">
      <c r="A11" t="str">
        <f t="shared" si="1"/>
        <v>Moderado-HIBRIDOS</v>
      </c>
      <c r="B11" t="s">
        <v>30</v>
      </c>
      <c r="C11" s="4" t="s">
        <v>24</v>
      </c>
      <c r="D11" s="27">
        <v>0.08</v>
      </c>
    </row>
    <row r="12" spans="1:8" x14ac:dyDescent="0.35">
      <c r="A12" t="str">
        <f t="shared" si="1"/>
        <v>Moderado-FOFs</v>
      </c>
      <c r="B12" t="s">
        <v>30</v>
      </c>
      <c r="C12" s="4" t="s">
        <v>25</v>
      </c>
      <c r="D12" s="27">
        <v>0.1</v>
      </c>
    </row>
    <row r="13" spans="1:8" x14ac:dyDescent="0.35">
      <c r="A13" t="str">
        <f t="shared" si="1"/>
        <v>Moderado-DESENVOLVIMENTO</v>
      </c>
      <c r="B13" t="s">
        <v>30</v>
      </c>
      <c r="C13" s="4" t="s">
        <v>26</v>
      </c>
      <c r="D13" s="27">
        <v>0.1</v>
      </c>
    </row>
    <row r="14" spans="1:8" ht="15" thickBot="1" x14ac:dyDescent="0.4">
      <c r="A14" t="str">
        <f t="shared" si="1"/>
        <v>Moderado-HOTELARIAS</v>
      </c>
      <c r="B14" t="s">
        <v>30</v>
      </c>
      <c r="C14" s="4" t="s">
        <v>27</v>
      </c>
      <c r="D14" s="27">
        <v>0.1</v>
      </c>
    </row>
    <row r="15" spans="1:8" ht="15" thickTop="1" x14ac:dyDescent="0.35">
      <c r="A15" s="32" t="str">
        <f>B15&amp;"-"&amp;C15</f>
        <v>Agressivo-PAPEL</v>
      </c>
      <c r="B15" s="32" t="s">
        <v>16</v>
      </c>
      <c r="C15" s="33" t="s">
        <v>22</v>
      </c>
      <c r="D15" s="34">
        <v>0.5</v>
      </c>
    </row>
    <row r="16" spans="1:8" x14ac:dyDescent="0.35">
      <c r="A16" t="str">
        <f t="shared" ref="A16:A20" si="2">B16&amp;"-"&amp;C16</f>
        <v>Agressivo-TIJOLO</v>
      </c>
      <c r="B16" t="s">
        <v>16</v>
      </c>
      <c r="C16" s="4" t="s">
        <v>23</v>
      </c>
      <c r="D16" s="27">
        <v>0.1</v>
      </c>
    </row>
    <row r="17" spans="1:4" x14ac:dyDescent="0.35">
      <c r="A17" t="str">
        <f t="shared" si="2"/>
        <v>Agressivo-HIBRIDOS</v>
      </c>
      <c r="B17" t="s">
        <v>16</v>
      </c>
      <c r="C17" s="4" t="s">
        <v>24</v>
      </c>
      <c r="D17" s="27">
        <v>0.05</v>
      </c>
    </row>
    <row r="18" spans="1:4" x14ac:dyDescent="0.35">
      <c r="A18" t="str">
        <f t="shared" si="2"/>
        <v>Agressivo-FOFs</v>
      </c>
      <c r="B18" t="s">
        <v>16</v>
      </c>
      <c r="C18" s="4" t="s">
        <v>25</v>
      </c>
      <c r="D18" s="27">
        <v>0.05</v>
      </c>
    </row>
    <row r="19" spans="1:4" x14ac:dyDescent="0.35">
      <c r="A19" t="str">
        <f t="shared" si="2"/>
        <v>Agressivo-DESENVOLVIMENTO</v>
      </c>
      <c r="B19" t="s">
        <v>16</v>
      </c>
      <c r="C19" s="4" t="s">
        <v>26</v>
      </c>
      <c r="D19" s="27">
        <v>0.2</v>
      </c>
    </row>
    <row r="20" spans="1:4" x14ac:dyDescent="0.35">
      <c r="A20" t="str">
        <f t="shared" si="2"/>
        <v>Agressivo-HOTELARIAS</v>
      </c>
      <c r="B20" t="s">
        <v>16</v>
      </c>
      <c r="C20" s="4" t="s">
        <v>27</v>
      </c>
      <c r="D20" s="27">
        <v>0.1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Planilha2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Espindola Macharet Cunha Desiderio - PrestServ</dc:creator>
  <cp:lastModifiedBy>Priscila Espindola Macharet Cunha Desiderio - PrestSer</cp:lastModifiedBy>
  <dcterms:created xsi:type="dcterms:W3CDTF">2025-06-11T21:56:50Z</dcterms:created>
  <dcterms:modified xsi:type="dcterms:W3CDTF">2025-06-20T18:41:21Z</dcterms:modified>
</cp:coreProperties>
</file>