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ml\failure rate estimation\"/>
    </mc:Choice>
  </mc:AlternateContent>
  <xr:revisionPtr revIDLastSave="0" documentId="13_ncr:1_{1CB3F1B8-F575-470B-ACF4-4A856FF7877D}" xr6:coauthVersionLast="36" xr6:coauthVersionMax="36" xr10:uidLastSave="{00000000-0000-0000-0000-000000000000}"/>
  <bookViews>
    <workbookView xWindow="0" yWindow="0" windowWidth="19200" windowHeight="7550" xr2:uid="{AA414A75-DDE2-4545-984B-CAF331FFA5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3" i="1"/>
  <c r="C42" i="1" l="1"/>
  <c r="C8" i="1"/>
  <c r="C35" i="1"/>
  <c r="E35" i="1" s="1"/>
  <c r="C31" i="1" l="1"/>
  <c r="E31" i="1" s="1"/>
  <c r="C32" i="1"/>
  <c r="E32" i="1" s="1"/>
  <c r="C33" i="1"/>
  <c r="E33" i="1" s="1"/>
  <c r="C28" i="1" l="1"/>
  <c r="O8" i="1" l="1"/>
  <c r="Q8" i="1" s="1"/>
  <c r="M8" i="1"/>
  <c r="N8" i="1" s="1"/>
  <c r="C26" i="1"/>
  <c r="M26" i="1" s="1"/>
  <c r="N26" i="1" s="1"/>
  <c r="C25" i="1"/>
  <c r="O25" i="1" s="1"/>
  <c r="Q25" i="1" s="1"/>
  <c r="O26" i="1" l="1"/>
  <c r="Q26" i="1" s="1"/>
  <c r="M25" i="1"/>
  <c r="N25" i="1" s="1"/>
  <c r="C21" i="1"/>
  <c r="M21" i="1" l="1"/>
  <c r="N21" i="1" s="1"/>
  <c r="O21" i="1"/>
  <c r="Q21" i="1" s="1"/>
  <c r="C20" i="1"/>
  <c r="M20" i="1" l="1"/>
  <c r="N20" i="1" s="1"/>
  <c r="O20" i="1"/>
  <c r="Q20" i="1" s="1"/>
  <c r="C11" i="1"/>
  <c r="O11" i="1" l="1"/>
  <c r="Q11" i="1" s="1"/>
  <c r="M11" i="1"/>
  <c r="N11" i="1" s="1"/>
  <c r="C10" i="1"/>
  <c r="C7" i="1"/>
  <c r="C6" i="1"/>
  <c r="C5" i="1"/>
  <c r="O5" i="1" l="1"/>
  <c r="Q5" i="1" s="1"/>
  <c r="M5" i="1"/>
  <c r="N5" i="1" s="1"/>
  <c r="O6" i="1"/>
  <c r="Q6" i="1" s="1"/>
  <c r="M6" i="1"/>
  <c r="N6" i="1" s="1"/>
  <c r="M7" i="1"/>
  <c r="N7" i="1" s="1"/>
  <c r="O7" i="1"/>
  <c r="Q7" i="1" s="1"/>
  <c r="O10" i="1"/>
  <c r="Q10" i="1" s="1"/>
  <c r="M10" i="1"/>
  <c r="N10" i="1" s="1"/>
</calcChain>
</file>

<file path=xl/sharedStrings.xml><?xml version="1.0" encoding="utf-8"?>
<sst xmlns="http://schemas.openxmlformats.org/spreadsheetml/2006/main" count="81" uniqueCount="67">
  <si>
    <t>Component</t>
  </si>
  <si>
    <t>Typical Failure rate</t>
  </si>
  <si>
    <t>Source</t>
  </si>
  <si>
    <t>DC motor</t>
  </si>
  <si>
    <t>https://www.dzgearmotor.com/article/How-long-is-the-service-life-of-a-DC-motor#:~:text=The%20general%20service%20life%20of,and%20significantly%20improved%20commutator%20life.</t>
  </si>
  <si>
    <t>Choosen MTBF</t>
  </si>
  <si>
    <t>Optical Sensor</t>
  </si>
  <si>
    <t>10M - 10G</t>
  </si>
  <si>
    <t>20K-100K</t>
  </si>
  <si>
    <t xml:space="preserve">An Introduction to Reliability of Optical Components and Fiber Optic Sensors, </t>
  </si>
  <si>
    <t>https://www.researchgate.net/publication/226462681_An_Introduction_to_Reliability_of_Optical_Components_and_Fiber_Optic_Sensors</t>
  </si>
  <si>
    <t>100M</t>
  </si>
  <si>
    <t>70K</t>
  </si>
  <si>
    <t>Handbook of reliability prediction</t>
  </si>
  <si>
    <t>Inductive proximity sensor</t>
  </si>
  <si>
    <t>Light barrier sensor</t>
  </si>
  <si>
    <t>Diffuse sensor</t>
  </si>
  <si>
    <t>Solenoid deflector</t>
  </si>
  <si>
    <t>switch</t>
  </si>
  <si>
    <t>219000 hours</t>
  </si>
  <si>
    <t>Compressor</t>
  </si>
  <si>
    <t>Cobot</t>
  </si>
  <si>
    <t>PL-d</t>
  </si>
  <si>
    <t>Emergency stop</t>
  </si>
  <si>
    <t>PL-c</t>
  </si>
  <si>
    <t>data sheet</t>
  </si>
  <si>
    <t>1.6 - 4 years</t>
  </si>
  <si>
    <t>PLC</t>
  </si>
  <si>
    <t>SIS</t>
  </si>
  <si>
    <t>PL-e</t>
  </si>
  <si>
    <t>PLC failure rate</t>
  </si>
  <si>
    <t>0.0082-0.025/year</t>
  </si>
  <si>
    <t>Failure rates for programmable logic controllers</t>
  </si>
  <si>
    <t>https://www.sciencedirect.com/science/article/abs/pii/095183209390007L#:~:text=Failure%20rate%20estimates%20range%20from,with%20different%20control%2Fsafety%20uses.</t>
  </si>
  <si>
    <t>PLC failure rate from Siemens</t>
  </si>
  <si>
    <t>14 years</t>
  </si>
  <si>
    <t>C:\Users\Admin\Desktop\aml\failure rate estimation</t>
  </si>
  <si>
    <t>Cobot web interface</t>
  </si>
  <si>
    <t>https://reliabilityanalyticstoolkit.appspot.com/mechanical_reliability_data</t>
  </si>
  <si>
    <t>FRPY</t>
  </si>
  <si>
    <t>FRPY%</t>
  </si>
  <si>
    <t>R(t)=e(-lambda*t)</t>
  </si>
  <si>
    <t>P(t)=1-R(t)</t>
  </si>
  <si>
    <t>https://www.ti.com/support-quality/reliability/reliability-terminology.html#reliability</t>
  </si>
  <si>
    <t>2771.4 hours according to hours put forward by taking the first performance date as 01.04.2023 at 00:00 and calculation on 25.07.2023 at 11:24 am</t>
  </si>
  <si>
    <t>IO link gateway</t>
  </si>
  <si>
    <t>MTTF 78 years</t>
  </si>
  <si>
    <t>MTBF = MTTF+MTTR</t>
  </si>
  <si>
    <t>https://www.ifm.com/at/de/product/AL1322?tab=details</t>
  </si>
  <si>
    <t>Human error</t>
  </si>
  <si>
    <t>3-5%</t>
  </si>
  <si>
    <t>probability of error</t>
  </si>
  <si>
    <t>Solenoid valve</t>
  </si>
  <si>
    <t>1-3 years</t>
  </si>
  <si>
    <t>https://www.bifold.co.uk/item/Certificates/Safety%20Manuals/SM.001_5%20FP%20Pneumatic%20Solenoid%20Valves.pdf</t>
  </si>
  <si>
    <t>SIL 3</t>
  </si>
  <si>
    <t>https://www.betavalve.com/Wiki/42/Solenoid-Valve-Maintenance---An-overview</t>
  </si>
  <si>
    <t>https://pneumaxspa.com/pneumax-pt/wp-content/uploads/SAFETY-MANUAL-ED-01.pdf</t>
  </si>
  <si>
    <t>Proximity sensor</t>
  </si>
  <si>
    <t>optical sensor</t>
  </si>
  <si>
    <t>Capacitive sensor</t>
  </si>
  <si>
    <t>Ultrasonic sensor</t>
  </si>
  <si>
    <t>https://maxbotix.com/pages/maxsonar-reliability-demonstration-test-report</t>
  </si>
  <si>
    <t>HMI</t>
  </si>
  <si>
    <t>7.7 years</t>
  </si>
  <si>
    <t xml:space="preserve">Switch </t>
  </si>
  <si>
    <t>MTBF 25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</si>
</sst>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earchgate.net/publication/226462681_An_Introduction_to_Reliability_of_Optical_Components_and_Fiber_Optic_Sensors" TargetMode="External"/><Relationship Id="rId2" Type="http://schemas.openxmlformats.org/officeDocument/2006/relationships/hyperlink" Target="https://www.ifm.com/at/de/product/AL1322?tab=details" TargetMode="External"/><Relationship Id="rId1" Type="http://schemas.openxmlformats.org/officeDocument/2006/relationships/hyperlink" Target="https://reliabilityanalyticstoolkit.appspot.com/mechanical_reliability_dat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2378-C844-4487-AAA4-9324113880E3}">
  <dimension ref="A1:S42"/>
  <sheetViews>
    <sheetView tabSelected="1" topLeftCell="A4" workbookViewId="0">
      <selection activeCell="C30" sqref="C30"/>
    </sheetView>
  </sheetViews>
  <sheetFormatPr defaultRowHeight="14.5" x14ac:dyDescent="0.35"/>
  <cols>
    <col min="1" max="1" width="12.7265625" bestFit="1" customWidth="1"/>
    <col min="2" max="2" width="16.54296875" bestFit="1" customWidth="1"/>
    <col min="3" max="3" width="13.453125" bestFit="1" customWidth="1"/>
    <col min="6" max="6" width="12" bestFit="1" customWidth="1"/>
    <col min="12" max="12" width="12" bestFit="1" customWidth="1"/>
  </cols>
  <sheetData>
    <row r="1" spans="1:19" x14ac:dyDescent="0.35">
      <c r="A1" t="s">
        <v>0</v>
      </c>
      <c r="B1" t="s">
        <v>1</v>
      </c>
      <c r="C1" t="s">
        <v>5</v>
      </c>
      <c r="D1" t="s">
        <v>2</v>
      </c>
      <c r="M1" t="s">
        <v>39</v>
      </c>
      <c r="N1" t="s">
        <v>40</v>
      </c>
      <c r="O1" t="s">
        <v>41</v>
      </c>
      <c r="Q1" t="s">
        <v>42</v>
      </c>
      <c r="R1" s="1" t="s">
        <v>43</v>
      </c>
    </row>
    <row r="2" spans="1:19" x14ac:dyDescent="0.35">
      <c r="A2" t="s">
        <v>3</v>
      </c>
      <c r="B2" t="s">
        <v>8</v>
      </c>
      <c r="C2" t="s">
        <v>12</v>
      </c>
      <c r="D2" s="1" t="s">
        <v>4</v>
      </c>
    </row>
    <row r="3" spans="1:19" x14ac:dyDescent="0.35">
      <c r="A3" t="s">
        <v>6</v>
      </c>
      <c r="B3" t="s">
        <v>7</v>
      </c>
      <c r="C3" t="s">
        <v>11</v>
      </c>
      <c r="D3" s="1" t="s">
        <v>9</v>
      </c>
      <c r="E3" s="3" t="s">
        <v>10</v>
      </c>
    </row>
    <row r="5" spans="1:19" x14ac:dyDescent="0.35">
      <c r="A5" t="s">
        <v>6</v>
      </c>
      <c r="C5">
        <f>0.16/1000000</f>
        <v>1.6E-7</v>
      </c>
      <c r="D5" s="1" t="s">
        <v>13</v>
      </c>
      <c r="M5">
        <f>C5*8760</f>
        <v>1.4016E-3</v>
      </c>
      <c r="N5">
        <f>M5*100</f>
        <v>0.14016000000000001</v>
      </c>
      <c r="O5">
        <f>EXP(-(C5*2771.4))</f>
        <v>0.99955667429789219</v>
      </c>
      <c r="Q5">
        <f>1-O5</f>
        <v>4.4332570210781075E-4</v>
      </c>
      <c r="S5" t="s">
        <v>44</v>
      </c>
    </row>
    <row r="6" spans="1:19" x14ac:dyDescent="0.35">
      <c r="A6" t="s">
        <v>14</v>
      </c>
      <c r="C6">
        <f>15.38/1000000</f>
        <v>1.5380000000000002E-5</v>
      </c>
      <c r="D6" s="1" t="s">
        <v>13</v>
      </c>
      <c r="M6">
        <f t="shared" ref="M6:M26" si="0">C6*8760</f>
        <v>0.13472880000000001</v>
      </c>
      <c r="N6">
        <f t="shared" ref="N6:N26" si="1">M6*100</f>
        <v>13.472880000000002</v>
      </c>
      <c r="O6">
        <f t="shared" ref="O6:O11" si="2">EXP(-(C6*2771.4))</f>
        <v>0.95827150597917654</v>
      </c>
      <c r="Q6">
        <f t="shared" ref="Q6:Q11" si="3">1-O6</f>
        <v>4.1728494020823459E-2</v>
      </c>
    </row>
    <row r="7" spans="1:19" x14ac:dyDescent="0.35">
      <c r="A7" t="s">
        <v>16</v>
      </c>
      <c r="C7">
        <f>0.16/1000000</f>
        <v>1.6E-7</v>
      </c>
      <c r="D7" s="1" t="s">
        <v>13</v>
      </c>
      <c r="M7">
        <f t="shared" si="0"/>
        <v>1.4016E-3</v>
      </c>
      <c r="N7">
        <f t="shared" si="1"/>
        <v>0.14016000000000001</v>
      </c>
      <c r="O7">
        <f t="shared" si="2"/>
        <v>0.99955667429789219</v>
      </c>
      <c r="Q7">
        <f t="shared" si="3"/>
        <v>4.4332570210781075E-4</v>
      </c>
    </row>
    <row r="8" spans="1:19" x14ac:dyDescent="0.35">
      <c r="A8" t="s">
        <v>15</v>
      </c>
      <c r="C8" t="e">
        <f>A38Optical sensor=0.16/1000000</f>
        <v>#NAME?</v>
      </c>
      <c r="D8" s="1" t="s">
        <v>13</v>
      </c>
      <c r="M8" t="e">
        <f t="shared" si="0"/>
        <v>#NAME?</v>
      </c>
      <c r="N8" t="e">
        <f t="shared" si="1"/>
        <v>#NAME?</v>
      </c>
      <c r="O8" t="e">
        <f t="shared" si="2"/>
        <v>#NAME?</v>
      </c>
      <c r="Q8" t="e">
        <f t="shared" si="3"/>
        <v>#NAME?</v>
      </c>
    </row>
    <row r="10" spans="1:19" x14ac:dyDescent="0.35">
      <c r="A10" t="s">
        <v>17</v>
      </c>
      <c r="C10">
        <f>3.5/1000000</f>
        <v>3.4999999999999999E-6</v>
      </c>
      <c r="D10" s="1" t="s">
        <v>13</v>
      </c>
      <c r="M10">
        <f t="shared" si="0"/>
        <v>3.066E-2</v>
      </c>
      <c r="N10">
        <f t="shared" si="1"/>
        <v>3.0659999999999998</v>
      </c>
      <c r="O10">
        <f t="shared" si="2"/>
        <v>0.99034699229068512</v>
      </c>
      <c r="Q10">
        <f t="shared" si="3"/>
        <v>9.6530077093148758E-3</v>
      </c>
    </row>
    <row r="11" spans="1:19" x14ac:dyDescent="0.35">
      <c r="A11" t="s">
        <v>18</v>
      </c>
      <c r="B11" t="s">
        <v>19</v>
      </c>
      <c r="C11">
        <f>1/219000</f>
        <v>4.5662100456621006E-6</v>
      </c>
      <c r="D11" s="1" t="s">
        <v>25</v>
      </c>
      <c r="M11">
        <f t="shared" si="0"/>
        <v>0.04</v>
      </c>
      <c r="N11">
        <f t="shared" si="1"/>
        <v>4</v>
      </c>
      <c r="O11">
        <f t="shared" si="2"/>
        <v>0.98742494069298525</v>
      </c>
      <c r="Q11">
        <f t="shared" si="3"/>
        <v>1.2575059307014747E-2</v>
      </c>
    </row>
    <row r="13" spans="1:19" x14ac:dyDescent="0.35">
      <c r="A13" t="s">
        <v>20</v>
      </c>
      <c r="B13" t="s">
        <v>26</v>
      </c>
      <c r="C13" t="s">
        <v>24</v>
      </c>
    </row>
    <row r="15" spans="1:19" x14ac:dyDescent="0.35">
      <c r="A15" t="s">
        <v>37</v>
      </c>
      <c r="C15" t="s">
        <v>22</v>
      </c>
    </row>
    <row r="16" spans="1:19" x14ac:dyDescent="0.35">
      <c r="A16" t="s">
        <v>21</v>
      </c>
      <c r="C16" t="s">
        <v>22</v>
      </c>
    </row>
    <row r="17" spans="1:17" x14ac:dyDescent="0.35">
      <c r="A17" t="s">
        <v>23</v>
      </c>
      <c r="C17" t="s">
        <v>24</v>
      </c>
    </row>
    <row r="19" spans="1:17" x14ac:dyDescent="0.35">
      <c r="A19" t="s">
        <v>27</v>
      </c>
      <c r="B19" t="s">
        <v>28</v>
      </c>
      <c r="C19" t="s">
        <v>29</v>
      </c>
      <c r="D19" s="1" t="s">
        <v>32</v>
      </c>
      <c r="E19" t="s">
        <v>33</v>
      </c>
    </row>
    <row r="20" spans="1:17" x14ac:dyDescent="0.35">
      <c r="A20" t="s">
        <v>30</v>
      </c>
      <c r="B20" t="s">
        <v>31</v>
      </c>
      <c r="C20">
        <f>0.0082/8760</f>
        <v>9.3607305936073071E-7</v>
      </c>
      <c r="D20" s="1" t="s">
        <v>36</v>
      </c>
      <c r="M20">
        <f t="shared" si="0"/>
        <v>8.2000000000000007E-3</v>
      </c>
      <c r="N20">
        <f t="shared" si="1"/>
        <v>0.82000000000000006</v>
      </c>
      <c r="O20">
        <f t="shared" ref="O20:O26" si="4">EXP(-(C20*2771.4))</f>
        <v>0.99740912923739955</v>
      </c>
      <c r="Q20">
        <f t="shared" ref="Q20:Q26" si="5">1-O20</f>
        <v>2.5908707626004501E-3</v>
      </c>
    </row>
    <row r="21" spans="1:17" x14ac:dyDescent="0.35">
      <c r="A21" t="s">
        <v>34</v>
      </c>
      <c r="B21" t="s">
        <v>35</v>
      </c>
      <c r="C21">
        <f>1/(14*8760)</f>
        <v>8.1539465101108939E-6</v>
      </c>
      <c r="M21">
        <f t="shared" si="0"/>
        <v>7.1428571428571425E-2</v>
      </c>
      <c r="N21">
        <f t="shared" si="1"/>
        <v>7.1428571428571423</v>
      </c>
      <c r="O21">
        <f t="shared" si="4"/>
        <v>0.9776555714982712</v>
      </c>
      <c r="Q21">
        <f t="shared" si="5"/>
        <v>2.2344428501728797E-2</v>
      </c>
    </row>
    <row r="23" spans="1:17" x14ac:dyDescent="0.35">
      <c r="A23" t="s">
        <v>63</v>
      </c>
      <c r="B23" t="s">
        <v>64</v>
      </c>
      <c r="C23">
        <f>1/(7.7*8760)</f>
        <v>1.4825357291110715E-5</v>
      </c>
      <c r="D23" s="1" t="s">
        <v>36</v>
      </c>
    </row>
    <row r="25" spans="1:17" x14ac:dyDescent="0.35">
      <c r="A25" t="s">
        <v>3</v>
      </c>
      <c r="B25">
        <v>6.46</v>
      </c>
      <c r="C25">
        <f>1/56595</f>
        <v>1.7669405424507466E-5</v>
      </c>
      <c r="D25" s="3" t="s">
        <v>38</v>
      </c>
      <c r="M25">
        <f t="shared" si="0"/>
        <v>0.15478399151868541</v>
      </c>
      <c r="N25">
        <f t="shared" si="1"/>
        <v>15.47839915186854</v>
      </c>
      <c r="O25">
        <f t="shared" si="4"/>
        <v>0.95221065710892605</v>
      </c>
      <c r="Q25">
        <f t="shared" si="5"/>
        <v>4.7789342891073949E-2</v>
      </c>
    </row>
    <row r="26" spans="1:17" x14ac:dyDescent="0.35">
      <c r="A26" t="s">
        <v>20</v>
      </c>
      <c r="B26">
        <v>10</v>
      </c>
      <c r="C26">
        <f>1/(10*8760)</f>
        <v>1.1415525114155251E-5</v>
      </c>
      <c r="D26" s="1" t="s">
        <v>38</v>
      </c>
      <c r="M26">
        <f t="shared" si="0"/>
        <v>0.1</v>
      </c>
      <c r="N26">
        <f t="shared" si="1"/>
        <v>10</v>
      </c>
      <c r="O26">
        <f t="shared" si="4"/>
        <v>0.96885822705781632</v>
      </c>
      <c r="Q26">
        <f t="shared" si="5"/>
        <v>3.1141772942183676E-2</v>
      </c>
    </row>
    <row r="28" spans="1:17" x14ac:dyDescent="0.35">
      <c r="A28" t="s">
        <v>45</v>
      </c>
      <c r="B28" t="s">
        <v>46</v>
      </c>
      <c r="C28">
        <f>1/(78*8760)</f>
        <v>1.4635288607891348E-6</v>
      </c>
      <c r="D28" s="3" t="s">
        <v>48</v>
      </c>
    </row>
    <row r="29" spans="1:17" x14ac:dyDescent="0.35">
      <c r="B29" t="s">
        <v>47</v>
      </c>
    </row>
    <row r="30" spans="1:17" x14ac:dyDescent="0.35">
      <c r="A30" t="s">
        <v>65</v>
      </c>
      <c r="B30" t="s">
        <v>66</v>
      </c>
      <c r="C30">
        <f>1/(25*8760)</f>
        <v>4.5662100456621006E-6</v>
      </c>
      <c r="E30" t="s">
        <v>51</v>
      </c>
    </row>
    <row r="31" spans="1:17" x14ac:dyDescent="0.35">
      <c r="A31" t="s">
        <v>49</v>
      </c>
      <c r="B31" s="2">
        <v>0.03</v>
      </c>
      <c r="C31">
        <f>0.03/(365*24)</f>
        <v>3.424657534246575E-6</v>
      </c>
      <c r="E31">
        <f>1-(EXP(-C31*8760))</f>
        <v>2.9554466451491845E-2</v>
      </c>
    </row>
    <row r="32" spans="1:17" x14ac:dyDescent="0.35">
      <c r="A32" t="s">
        <v>50</v>
      </c>
      <c r="B32" s="2">
        <v>0.04</v>
      </c>
      <c r="C32">
        <f>0.04/(365*24)</f>
        <v>4.5662100456621006E-6</v>
      </c>
      <c r="E32">
        <f t="shared" ref="E32:E35" si="6">1-(EXP(-C32*8760))</f>
        <v>3.9210560847676823E-2</v>
      </c>
    </row>
    <row r="33" spans="1:6" x14ac:dyDescent="0.35">
      <c r="B33" s="2">
        <v>0.05</v>
      </c>
      <c r="C33">
        <f>0.05/(365*24)</f>
        <v>5.7077625570776257E-6</v>
      </c>
      <c r="E33">
        <f t="shared" si="6"/>
        <v>4.8770575499285984E-2</v>
      </c>
    </row>
    <row r="35" spans="1:6" x14ac:dyDescent="0.35">
      <c r="A35" t="s">
        <v>52</v>
      </c>
      <c r="B35" t="s">
        <v>53</v>
      </c>
      <c r="C35">
        <f>1/(365*24*3)</f>
        <v>3.8051750380517507E-5</v>
      </c>
      <c r="E35">
        <f t="shared" si="6"/>
        <v>0.28346868942621073</v>
      </c>
      <c r="F35" t="s">
        <v>56</v>
      </c>
    </row>
    <row r="36" spans="1:6" x14ac:dyDescent="0.35">
      <c r="B36" t="s">
        <v>55</v>
      </c>
      <c r="F36" t="s">
        <v>54</v>
      </c>
    </row>
    <row r="37" spans="1:6" x14ac:dyDescent="0.35">
      <c r="B37" t="s">
        <v>55</v>
      </c>
      <c r="F37" t="s">
        <v>57</v>
      </c>
    </row>
    <row r="38" spans="1:6" x14ac:dyDescent="0.35">
      <c r="A38" t="s">
        <v>58</v>
      </c>
      <c r="C38">
        <v>1.5379999999999998E-5</v>
      </c>
    </row>
    <row r="40" spans="1:6" x14ac:dyDescent="0.35">
      <c r="A40" t="s">
        <v>59</v>
      </c>
      <c r="B40">
        <v>1.5999999999999999E-6</v>
      </c>
      <c r="D40" s="1" t="s">
        <v>13</v>
      </c>
    </row>
    <row r="41" spans="1:6" x14ac:dyDescent="0.35">
      <c r="A41" t="s">
        <v>60</v>
      </c>
      <c r="B41">
        <v>1.0699999999999999E-5</v>
      </c>
      <c r="D41" s="1" t="s">
        <v>13</v>
      </c>
    </row>
    <row r="42" spans="1:6" x14ac:dyDescent="0.35">
      <c r="A42" t="s">
        <v>61</v>
      </c>
      <c r="B42" s="4">
        <v>232896</v>
      </c>
      <c r="C42">
        <f>1/B42</f>
        <v>4.2937620225336629E-6</v>
      </c>
      <c r="D42" t="s">
        <v>62</v>
      </c>
    </row>
  </sheetData>
  <hyperlinks>
    <hyperlink ref="D25" r:id="rId1" xr:uid="{4AC18112-0B63-4FE1-A550-3FF52E360C16}"/>
    <hyperlink ref="D28" r:id="rId2" xr:uid="{8CF66A87-4F6D-476F-B6D6-D56AF1782D36}"/>
    <hyperlink ref="E3" r:id="rId3" xr:uid="{F97753B0-5627-407B-891D-80333F54BBB0}"/>
  </hyperlinks>
  <pageMargins left="0.7" right="0.7" top="0.75" bottom="0.75" header="0.3" footer="0.3"/>
  <pageSetup paperSize="9" orientation="portrait" r:id="rId4"/>
  <ignoredErrors>
    <ignoredError sqref="C6 C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2023-07-24T15:19:12Z</dcterms:created>
  <dcterms:modified xsi:type="dcterms:W3CDTF">2023-08-23T11:24:49Z</dcterms:modified>
</cp:coreProperties>
</file>