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GE73VR\Desktop\3º\econometria-master\"/>
    </mc:Choice>
  </mc:AlternateContent>
  <xr:revisionPtr revIDLastSave="0" documentId="13_ncr:1_{1E534893-601C-45DA-8709-5D9B242301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D20" i="1"/>
  <c r="D19" i="1"/>
  <c r="D18" i="1"/>
  <c r="D17" i="1"/>
  <c r="D16" i="1"/>
  <c r="D15" i="1"/>
  <c r="D14" i="1"/>
  <c r="D13" i="1"/>
  <c r="D12" i="1"/>
  <c r="D11" i="1"/>
  <c r="D10" i="1"/>
  <c r="D2" i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<sst xmlns="http://schemas.openxmlformats.org/spreadsheetml/2006/main" count="31" uniqueCount="31">
  <si>
    <t xml:space="preserve">Comunidad </t>
  </si>
  <si>
    <t>robo</t>
  </si>
  <si>
    <t>PIB</t>
  </si>
  <si>
    <t>libro</t>
  </si>
  <si>
    <t>paro</t>
  </si>
  <si>
    <t>Andalucía</t>
  </si>
  <si>
    <t>Aragón</t>
  </si>
  <si>
    <t>Asturias</t>
  </si>
  <si>
    <t>Islas Baleares</t>
  </si>
  <si>
    <t>Canarias</t>
  </si>
  <si>
    <t>Cantabria</t>
  </si>
  <si>
    <t>Castilla y León</t>
  </si>
  <si>
    <t>Castilla - La Mancha</t>
  </si>
  <si>
    <t>Cataluña</t>
  </si>
  <si>
    <t>Comunidad Valenciana</t>
  </si>
  <si>
    <t>Extremadura</t>
  </si>
  <si>
    <t>Galicia</t>
  </si>
  <si>
    <t>Madrid</t>
  </si>
  <si>
    <t>Murcia</t>
  </si>
  <si>
    <t>Navarra</t>
  </si>
  <si>
    <t>País Vasco</t>
  </si>
  <si>
    <t>La Rioja</t>
  </si>
  <si>
    <t>Ceuta</t>
  </si>
  <si>
    <t>Melilla</t>
  </si>
  <si>
    <t>pobreza</t>
  </si>
  <si>
    <t>ext</t>
  </si>
  <si>
    <t>ext2</t>
  </si>
  <si>
    <t>lparo</t>
  </si>
  <si>
    <t>llibro</t>
  </si>
  <si>
    <t>lpobreza</t>
  </si>
  <si>
    <t>Npobreza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</si>
</sst>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0"/>
  </numFmts>
  <fonts count="9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11"/>
      <color theme="0"/>
      <name val="Calibri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rgb="FF1E1E1E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A5A5A5"/>
        <bgColor rgb="FFA5A5A5"/>
      </patternFill>
    </fill>
    <fill>
      <patternFill patternType="solid">
        <fgColor rgb="FFA5A5A5"/>
      </patternFill>
    </fill>
    <fill>
      <patternFill patternType="solid">
        <fgColor theme="7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4">
    <xf numFmtId="0" fontId="0" fillId="0" borderId="0"/>
    <xf numFmtId="0" fontId="6" fillId="4" borderId="3" applyNumberFormat="0" applyAlignment="0" applyProtection="0"/>
    <xf numFmtId="0" fontId="1" fillId="5" borderId="0" applyNumberFormat="0" applyBorder="0" applyAlignment="0" applyProtection="0"/>
    <xf numFmtId="0" fontId="7" fillId="0" borderId="0"/>
  </cellStyleXfs>
  <cellXfs count="21">
    <xf numFmtId="0" fontId="0" fillId="0" borderId="0" xfId="0" applyFont="1" applyAlignment="1"/>
    <xf numFmtId="0" fontId="2" fillId="0" borderId="0" xfId="0" applyFont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/>
    <xf numFmtId="0" fontId="3" fillId="3" borderId="2" xfId="0" applyFont="1" applyFill="1" applyBorder="1" applyAlignment="1"/>
    <xf numFmtId="0" fontId="5" fillId="3" borderId="2" xfId="0" applyFont="1" applyFill="1" applyBorder="1"/>
    <xf numFmtId="0" fontId="1" fillId="5" borderId="1" xfId="2" applyBorder="1"/>
    <xf numFmtId="0" fontId="1" fillId="5" borderId="1" xfId="2" applyBorder="1" applyAlignment="1"/>
    <xf numFmtId="3" fontId="1" fillId="5" borderId="1" xfId="2" applyNumberFormat="1" applyBorder="1" applyAlignment="1"/>
    <xf numFmtId="2" fontId="1" fillId="5" borderId="1" xfId="2" applyNumberFormat="1" applyBorder="1" applyAlignment="1">
      <alignment horizontal="right"/>
    </xf>
    <xf numFmtId="164" fontId="1" fillId="5" borderId="1" xfId="2" applyNumberFormat="1" applyBorder="1"/>
    <xf numFmtId="164" fontId="1" fillId="5" borderId="1" xfId="2" applyNumberFormat="1" applyBorder="1" applyAlignment="1"/>
    <xf numFmtId="2" fontId="1" fillId="5" borderId="0" xfId="2" applyNumberFormat="1" applyAlignment="1"/>
    <xf numFmtId="0" fontId="6" fillId="4" borderId="3" xfId="1"/>
    <xf numFmtId="0" fontId="6" fillId="4" borderId="3" xfId="1" applyAlignment="1"/>
    <xf numFmtId="3" fontId="1" fillId="5" borderId="4" xfId="2" applyNumberFormat="1" applyBorder="1" applyAlignment="1">
      <alignment horizontal="right"/>
    </xf>
    <xf numFmtId="2" fontId="1" fillId="5" borderId="4" xfId="2" applyNumberFormat="1" applyBorder="1" applyAlignment="1">
      <alignment horizontal="right"/>
    </xf>
    <xf numFmtId="0" fontId="6" fillId="4" borderId="0" xfId="1" applyBorder="1" applyAlignment="1"/>
    <xf numFmtId="0" fontId="0" fillId="0" borderId="0" xfId="0" applyNumberFormat="1" applyFont="1" applyAlignment="1"/>
    <xf numFmtId="0" fontId="8" fillId="0" borderId="0" xfId="0" applyNumberFormat="1" applyFont="1" applyAlignment="1"/>
  </cellXfs>
  <cellStyles count="4">
    <cellStyle name="20% - Énfasis4" xfId="2" builtinId="42"/>
    <cellStyle name="Celda de comprobación" xfId="1" builtinId="23"/>
    <cellStyle name="Normal" xfId="0" builtinId="0"/>
    <cellStyle name="Normal 2" xfId="3" xr:uid="{456E6B28-E7C7-48B3-98CF-333997978A72}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numFmt numFmtId="2" formatCode="0.00"/>
      <border outline="0">
        <right style="thin">
          <color indexed="9"/>
        </right>
      </border>
    </dxf>
    <dxf>
      <numFmt numFmtId="2" formatCode="0.00"/>
      <border outline="0">
        <left style="thin">
          <color rgb="FF000000"/>
        </left>
        <right/>
      </border>
    </dxf>
    <dxf>
      <numFmt numFmtId="164" formatCode="#,##0.0000"/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</dxfs>
  <tableStyles count="1">
    <tableStyle name="Hoja1-style" pivot="0" count="3" xr9:uid="{00000000-0011-0000-FFFF-FFFF00000000}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N20" headerRowCount="0">
  <tableColumns count="13">
    <tableColumn id="1" xr3:uid="{00000000-0010-0000-0000-000001000000}" name="Column1"/>
    <tableColumn id="2" xr3:uid="{00000000-0010-0000-0000-000002000000}" name="Column2" dataDxfId="11"/>
    <tableColumn id="3" xr3:uid="{00000000-0010-0000-0000-000003000000}" name="Column3" dataDxfId="10"/>
    <tableColumn id="4" xr3:uid="{00000000-0010-0000-0000-000004000000}" name="Column4" dataDxfId="9"/>
    <tableColumn id="5" xr3:uid="{30152ED2-A19A-4146-96F7-E18C6964834D}" name="Columna1" dataDxfId="8" dataCellStyle="20% - Énfasis4"/>
    <tableColumn id="6" xr3:uid="{1093D8BA-9377-4F75-8373-DF8865FD317D}" name="Columna2" dataDxfId="7" dataCellStyle="20% - Énfasis4"/>
    <tableColumn id="7" xr3:uid="{8ADD97F8-FD73-44E0-9277-12E48F05765E}" name="Columna3" dataDxfId="6" dataCellStyle="20% - Énfasis4"/>
    <tableColumn id="8" xr3:uid="{5F4284B4-D3CE-462F-8ABE-B7621955F38D}" name="Columna4" dataDxfId="5">
      <calculatedColumnFormula>LOG10(F2)</calculatedColumnFormula>
    </tableColumn>
    <tableColumn id="9" xr3:uid="{6FE0CD41-E366-41A3-8559-46BF9605C8D6}" name="Columna5" dataDxfId="4">
      <calculatedColumnFormula>LOG10(Table_1[[#This Row],[Column4]])</calculatedColumnFormula>
    </tableColumn>
    <tableColumn id="10" xr3:uid="{8EBA39AD-0440-481C-9A70-D89D10D4722E}" name="Columna6" dataDxfId="3">
      <calculatedColumnFormula>LOG10(Table_1[[#This Row],[Column3]])</calculatedColumnFormula>
    </tableColumn>
    <tableColumn id="11" xr3:uid="{7170D9F4-75EC-482F-80D5-F071047DC453}" name="Columna7" dataDxfId="2">
      <calculatedColumnFormula>AVERAGE(Table_1[[#All],[Columna1]])</calculatedColumnFormula>
    </tableColumn>
    <tableColumn id="12" xr3:uid="{209F7BF8-D10B-4117-8757-F366C0A36B08}" name="Columna8" dataDxfId="0">
      <calculatedColumnFormula>(Table_1[[#This Row],[Columna1]]-Table_1[[#This Row],[Columna7]])/Table_1[[#This Row],[Columna9]]</calculatedColumnFormula>
    </tableColumn>
    <tableColumn id="13" xr3:uid="{BE2F74CD-7018-4387-B27A-D334E610BCB0}" name="Columna9" dataDxfId="1">
      <calculatedColumnFormula>_xlfn.STDEV.P(Table_1[[#All],[Columna1]])</calculatedColumnFormula>
    </tableColumn>
  </tableColumns>
  <tableStyleInfo name="Hoja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6"/>
  <sheetViews>
    <sheetView tabSelected="1" workbookViewId="0">
      <selection activeCell="M3" sqref="M3"/>
    </sheetView>
  </sheetViews>
  <sheetFormatPr baseColWidth="10" defaultColWidth="12.625" defaultRowHeight="15" customHeight="1" x14ac:dyDescent="0.2"/>
  <cols>
    <col min="1" max="1" width="26" customWidth="1"/>
    <col min="2" max="2" width="11.375" customWidth="1"/>
    <col min="3" max="3" width="13.875" customWidth="1"/>
    <col min="4" max="4" width="16.5" customWidth="1"/>
    <col min="5" max="23" width="8" customWidth="1"/>
  </cols>
  <sheetData>
    <row r="1" spans="1:14" ht="16.5" thickTop="1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4" t="s">
        <v>24</v>
      </c>
      <c r="G1" s="15" t="s">
        <v>25</v>
      </c>
      <c r="H1" s="15" t="s">
        <v>26</v>
      </c>
      <c r="I1" s="18" t="s">
        <v>29</v>
      </c>
      <c r="J1" s="18" t="s">
        <v>27</v>
      </c>
      <c r="K1" s="18" t="s">
        <v>28</v>
      </c>
      <c r="M1" s="18" t="s">
        <v>30</v>
      </c>
    </row>
    <row r="2" spans="1:14" ht="18.75" thickTop="1" thickBot="1" x14ac:dyDescent="0.35">
      <c r="A2" s="5" t="s">
        <v>5</v>
      </c>
      <c r="B2" s="7">
        <v>14.9</v>
      </c>
      <c r="C2" s="7">
        <v>2.726</v>
      </c>
      <c r="D2" s="11">
        <f>4620648/1000000</f>
        <v>4.6206480000000001</v>
      </c>
      <c r="E2" s="10">
        <v>22.85</v>
      </c>
      <c r="F2" s="13">
        <v>32</v>
      </c>
      <c r="G2" s="17">
        <v>20938</v>
      </c>
      <c r="H2" s="16">
        <v>29982</v>
      </c>
      <c r="I2">
        <f t="shared" ref="I2:I20" si="0">LOG10(F2)</f>
        <v>1.505149978319906</v>
      </c>
      <c r="J2">
        <f>LOG10(Table_1[[#This Row],[Column4]])</f>
        <v>1.3588862044058692</v>
      </c>
      <c r="K2">
        <f>LOG10(Table_1[[#This Row],[Column3]])</f>
        <v>0.66470288531585986</v>
      </c>
      <c r="L2" s="19">
        <f>AVERAGE(Table_1[[#All],[Columna1]])</f>
        <v>21.478947368421057</v>
      </c>
      <c r="M2" s="20">
        <f>(Table_1[[#This Row],[Columna1]]-Table_1[[#This Row],[Columna7]])/Table_1[[#This Row],[Columna9]]</f>
        <v>1.1717532177663494</v>
      </c>
      <c r="N2" s="19">
        <f>_xlfn.STDEV.P(Table_1[[#All],[Columna1]])</f>
        <v>8.978898006898298</v>
      </c>
    </row>
    <row r="3" spans="1:14" ht="16.5" thickTop="1" thickBot="1" x14ac:dyDescent="0.3">
      <c r="A3" s="6" t="s">
        <v>6</v>
      </c>
      <c r="B3" s="8">
        <v>9.9</v>
      </c>
      <c r="C3" s="8">
        <v>2.6429999999999998</v>
      </c>
      <c r="D3" s="12">
        <f>1683290/1000000</f>
        <v>1.68329</v>
      </c>
      <c r="E3" s="10">
        <v>9.8699999999999992</v>
      </c>
      <c r="F3" s="13">
        <v>14.2</v>
      </c>
      <c r="G3" s="17">
        <v>5860</v>
      </c>
      <c r="H3" s="16">
        <v>5947</v>
      </c>
      <c r="I3">
        <f t="shared" si="0"/>
        <v>1.1522883443830565</v>
      </c>
      <c r="J3">
        <f>LOG10(Table_1[[#This Row],[Column4]])</f>
        <v>0.99431715266963672</v>
      </c>
      <c r="K3">
        <f>LOG10(Table_1[[#This Row],[Column3]])</f>
        <v>0.22615894339714732</v>
      </c>
      <c r="L3" s="19">
        <f>AVERAGE(Table_1[[#All],[Columna1]])</f>
        <v>21.478947368421057</v>
      </c>
      <c r="M3" s="19">
        <f>(Table_1[[#This Row],[Columna1]]-Table_1[[#This Row],[Columna7]])/Table_1[[#This Row],[Columna9]]</f>
        <v>-0.81067268642864587</v>
      </c>
      <c r="N3" s="19">
        <f>_xlfn.STDEV.P(Table_1[[#All],[Columna1]])</f>
        <v>8.978898006898298</v>
      </c>
    </row>
    <row r="4" spans="1:14" ht="16.5" thickTop="1" thickBot="1" x14ac:dyDescent="0.3">
      <c r="A4" s="5" t="s">
        <v>7</v>
      </c>
      <c r="B4" s="8">
        <v>5.0999999999999996</v>
      </c>
      <c r="C4" s="8">
        <v>2.0649999999999999</v>
      </c>
      <c r="D4" s="12">
        <f>914705/1000000</f>
        <v>0.91470499999999999</v>
      </c>
      <c r="E4" s="10">
        <v>13.45</v>
      </c>
      <c r="F4" s="13">
        <v>14</v>
      </c>
      <c r="G4" s="17">
        <v>667</v>
      </c>
      <c r="H4" s="16">
        <v>4322</v>
      </c>
      <c r="I4">
        <f t="shared" si="0"/>
        <v>1.146128035678238</v>
      </c>
      <c r="J4">
        <f>LOG10(Table_1[[#This Row],[Column4]])</f>
        <v>1.1287222843384268</v>
      </c>
      <c r="K4">
        <f>LOG10(Table_1[[#This Row],[Column3]])</f>
        <v>-3.8718946949203512E-2</v>
      </c>
      <c r="L4" s="19">
        <f>AVERAGE(Table_1[[#All],[Columna1]])</f>
        <v>21.478947368421057</v>
      </c>
      <c r="M4" s="19">
        <f>(Table_1[[#This Row],[Columna1]]-Table_1[[#This Row],[Columna7]])/Table_1[[#This Row],[Columna9]]</f>
        <v>-0.8329471347903874</v>
      </c>
      <c r="N4" s="19">
        <f>_xlfn.STDEV.P(Table_1[[#All],[Columna1]])</f>
        <v>8.978898006898298</v>
      </c>
    </row>
    <row r="5" spans="1:14" ht="16.5" thickTop="1" thickBot="1" x14ac:dyDescent="0.3">
      <c r="A5" s="5" t="s">
        <v>8</v>
      </c>
      <c r="B5" s="8">
        <v>9.4</v>
      </c>
      <c r="C5" s="8">
        <v>1.4239999999999999</v>
      </c>
      <c r="D5" s="12">
        <f>726809/1000000</f>
        <v>0.72680900000000004</v>
      </c>
      <c r="E5" s="10">
        <v>7.16</v>
      </c>
      <c r="F5" s="13">
        <v>15.4</v>
      </c>
      <c r="G5" s="17">
        <v>4438</v>
      </c>
      <c r="H5" s="16">
        <v>15532</v>
      </c>
      <c r="I5">
        <f t="shared" si="0"/>
        <v>1.1875207208364631</v>
      </c>
      <c r="J5">
        <f>LOG10(Table_1[[#This Row],[Column4]])</f>
        <v>0.8549130223078556</v>
      </c>
      <c r="K5">
        <f>LOG10(Table_1[[#This Row],[Column3]])</f>
        <v>-0.13857970350745838</v>
      </c>
      <c r="L5" s="19">
        <f>AVERAGE(Table_1[[#All],[Columna1]])</f>
        <v>21.478947368421057</v>
      </c>
      <c r="M5" s="19">
        <f>(Table_1[[#This Row],[Columna1]]-Table_1[[#This Row],[Columna7]])/Table_1[[#This Row],[Columna9]]</f>
        <v>-0.67702599625819671</v>
      </c>
      <c r="N5" s="19">
        <f>_xlfn.STDEV.P(Table_1[[#All],[Columna1]])</f>
        <v>8.978898006898298</v>
      </c>
    </row>
    <row r="6" spans="1:14" ht="16.5" thickTop="1" thickBot="1" x14ac:dyDescent="0.3">
      <c r="A6" s="6" t="s">
        <v>9</v>
      </c>
      <c r="B6" s="8">
        <v>9.6999999999999993</v>
      </c>
      <c r="C6" s="8">
        <v>1.0860000000000001</v>
      </c>
      <c r="D6" s="12">
        <f>945566/1000000</f>
        <v>0.94556600000000002</v>
      </c>
      <c r="E6" s="10">
        <v>19.64</v>
      </c>
      <c r="F6" s="13">
        <v>32.1</v>
      </c>
      <c r="G6" s="17">
        <v>6489</v>
      </c>
      <c r="H6" s="16">
        <v>29768</v>
      </c>
      <c r="I6">
        <f t="shared" si="0"/>
        <v>1.5065050324048721</v>
      </c>
      <c r="J6">
        <f>LOG10(Table_1[[#This Row],[Column4]])</f>
        <v>1.2931414834509309</v>
      </c>
      <c r="K6">
        <f>LOG10(Table_1[[#This Row],[Column3]])</f>
        <v>-2.4308152238892704E-2</v>
      </c>
      <c r="L6" s="19">
        <f>AVERAGE(Table_1[[#All],[Columna1]])</f>
        <v>21.478947368421057</v>
      </c>
      <c r="M6" s="19">
        <f>(Table_1[[#This Row],[Columna1]]-Table_1[[#This Row],[Columna7]])/Table_1[[#This Row],[Columna9]]</f>
        <v>1.1828904419472204</v>
      </c>
      <c r="N6" s="19">
        <f>_xlfn.STDEV.P(Table_1[[#All],[Columna1]])</f>
        <v>8.978898006898298</v>
      </c>
    </row>
    <row r="7" spans="1:14" ht="16.5" thickTop="1" thickBot="1" x14ac:dyDescent="0.3">
      <c r="A7" s="6" t="s">
        <v>10</v>
      </c>
      <c r="B7" s="8">
        <v>4.3</v>
      </c>
      <c r="C7" s="8">
        <v>2.0640000000000001</v>
      </c>
      <c r="D7" s="12">
        <f>523434/1000000</f>
        <v>0.52343399999999995</v>
      </c>
      <c r="E7" s="10">
        <v>8.99</v>
      </c>
      <c r="F7" s="13">
        <v>19.899999999999999</v>
      </c>
      <c r="G7" s="17">
        <v>548</v>
      </c>
      <c r="H7" s="16">
        <v>2822</v>
      </c>
      <c r="I7">
        <f t="shared" si="0"/>
        <v>1.2988530764097066</v>
      </c>
      <c r="J7">
        <f>LOG10(Table_1[[#This Row],[Column4]])</f>
        <v>0.95375969173322883</v>
      </c>
      <c r="K7">
        <f>LOG10(Table_1[[#This Row],[Column3]])</f>
        <v>-0.28113807089597298</v>
      </c>
      <c r="L7" s="19">
        <f>AVERAGE(Table_1[[#All],[Columna1]])</f>
        <v>21.478947368421057</v>
      </c>
      <c r="M7" s="19">
        <f>(Table_1[[#This Row],[Columna1]]-Table_1[[#This Row],[Columna7]])/Table_1[[#This Row],[Columna9]]</f>
        <v>-0.17585090811901266</v>
      </c>
      <c r="N7" s="19">
        <f>_xlfn.STDEV.P(Table_1[[#All],[Columna1]])</f>
        <v>8.978898006898298</v>
      </c>
    </row>
    <row r="8" spans="1:14" ht="16.5" thickTop="1" thickBot="1" x14ac:dyDescent="0.3">
      <c r="A8" s="6" t="s">
        <v>11</v>
      </c>
      <c r="B8" s="8">
        <v>6.2</v>
      </c>
      <c r="C8" s="8">
        <v>3.5880000000000001</v>
      </c>
      <c r="D8" s="12">
        <f>3411394/1000000</f>
        <v>3.411394</v>
      </c>
      <c r="E8" s="10">
        <v>11.3</v>
      </c>
      <c r="F8" s="13">
        <v>16.100000000000001</v>
      </c>
      <c r="G8" s="17">
        <v>3392</v>
      </c>
      <c r="H8" s="16">
        <v>8736</v>
      </c>
      <c r="I8">
        <f t="shared" si="0"/>
        <v>1.2068258760318498</v>
      </c>
      <c r="J8">
        <f>LOG10(Table_1[[#This Row],[Column4]])</f>
        <v>1.0530784434834197</v>
      </c>
      <c r="K8">
        <f>LOG10(Table_1[[#This Row],[Column3]])</f>
        <v>0.53293188127903934</v>
      </c>
      <c r="L8" s="19">
        <f>AVERAGE(Table_1[[#All],[Columna1]])</f>
        <v>21.478947368421057</v>
      </c>
      <c r="M8" s="19">
        <f>(Table_1[[#This Row],[Columna1]]-Table_1[[#This Row],[Columna7]])/Table_1[[#This Row],[Columna9]]</f>
        <v>-0.59906542699210119</v>
      </c>
      <c r="N8" s="19">
        <f>_xlfn.STDEV.P(Table_1[[#All],[Columna1]])</f>
        <v>8.978898006898298</v>
      </c>
    </row>
    <row r="9" spans="1:14" ht="16.5" thickTop="1" thickBot="1" x14ac:dyDescent="0.3">
      <c r="A9" s="6" t="s">
        <v>12</v>
      </c>
      <c r="B9" s="8">
        <v>6.8</v>
      </c>
      <c r="C9" s="8">
        <v>3.45</v>
      </c>
      <c r="D9" s="12">
        <f>2100534/1000000</f>
        <v>2.1005340000000001</v>
      </c>
      <c r="E9" s="10">
        <v>16.71</v>
      </c>
      <c r="F9" s="13">
        <v>29.9</v>
      </c>
      <c r="G9" s="17">
        <v>3599</v>
      </c>
      <c r="H9" s="16">
        <v>8632</v>
      </c>
      <c r="I9">
        <f t="shared" si="0"/>
        <v>1.4756711883244296</v>
      </c>
      <c r="J9">
        <f>LOG10(Table_1[[#This Row],[Column4]])</f>
        <v>1.2229764498933913</v>
      </c>
      <c r="K9">
        <f>LOG10(Table_1[[#This Row],[Column3]])</f>
        <v>0.32232971557783374</v>
      </c>
      <c r="L9" s="19">
        <f>AVERAGE(Table_1[[#All],[Columna1]])</f>
        <v>21.478947368421057</v>
      </c>
      <c r="M9" s="19">
        <f>(Table_1[[#This Row],[Columna1]]-Table_1[[#This Row],[Columna7]])/Table_1[[#This Row],[Columna9]]</f>
        <v>0.93787150996806334</v>
      </c>
      <c r="N9" s="19">
        <f>_xlfn.STDEV.P(Table_1[[#All],[Columna1]])</f>
        <v>8.978898006898298</v>
      </c>
    </row>
    <row r="10" spans="1:14" ht="16.5" thickTop="1" thickBot="1" x14ac:dyDescent="0.3">
      <c r="A10" s="6" t="s">
        <v>13</v>
      </c>
      <c r="B10" s="8">
        <v>11.1</v>
      </c>
      <c r="C10" s="8">
        <v>1.268</v>
      </c>
      <c r="D10" s="12">
        <f>11451505/1000000</f>
        <v>11.451504999999999</v>
      </c>
      <c r="E10" s="10">
        <v>10.63</v>
      </c>
      <c r="F10" s="13">
        <v>13.6</v>
      </c>
      <c r="G10" s="17">
        <v>32115</v>
      </c>
      <c r="H10" s="16">
        <v>79104</v>
      </c>
      <c r="I10">
        <f t="shared" si="0"/>
        <v>1.1335389083702174</v>
      </c>
      <c r="J10">
        <f>LOG10(Table_1[[#This Row],[Column4]])</f>
        <v>1.0265332645232967</v>
      </c>
      <c r="K10">
        <f>LOG10(Table_1[[#This Row],[Column3]])</f>
        <v>1.0588625670464942</v>
      </c>
      <c r="L10" s="19">
        <f>AVERAGE(Table_1[[#All],[Columna1]])</f>
        <v>21.478947368421057</v>
      </c>
      <c r="M10" s="19">
        <f>(Table_1[[#This Row],[Columna1]]-Table_1[[#This Row],[Columna7]])/Table_1[[#This Row],[Columna9]]</f>
        <v>-0.87749603151387046</v>
      </c>
      <c r="N10" s="19">
        <f>_xlfn.STDEV.P(Table_1[[#All],[Columna1]])</f>
        <v>8.978898006898298</v>
      </c>
    </row>
    <row r="11" spans="1:14" ht="16.5" thickTop="1" thickBot="1" x14ac:dyDescent="0.3">
      <c r="A11" s="5" t="s">
        <v>14</v>
      </c>
      <c r="B11" s="8">
        <v>6.8</v>
      </c>
      <c r="C11" s="8">
        <v>1.7430000000000001</v>
      </c>
      <c r="D11" s="12">
        <f>3952299/1000000</f>
        <v>3.952299</v>
      </c>
      <c r="E11" s="10">
        <v>15.29</v>
      </c>
      <c r="F11" s="13">
        <v>26</v>
      </c>
      <c r="G11" s="17">
        <v>17469</v>
      </c>
      <c r="H11" s="16">
        <v>42812</v>
      </c>
      <c r="I11">
        <f t="shared" si="0"/>
        <v>1.414973347970818</v>
      </c>
      <c r="J11">
        <f>LOG10(Table_1[[#This Row],[Column4]])</f>
        <v>1.1844074854123201</v>
      </c>
      <c r="K11">
        <f>LOG10(Table_1[[#This Row],[Column3]])</f>
        <v>0.5968497924788736</v>
      </c>
      <c r="L11" s="19">
        <f>AVERAGE(Table_1[[#All],[Columna1]])</f>
        <v>21.478947368421057</v>
      </c>
      <c r="M11" s="19">
        <f>(Table_1[[#This Row],[Columna1]]-Table_1[[#This Row],[Columna7]])/Table_1[[#This Row],[Columna9]]</f>
        <v>0.50351976691410394</v>
      </c>
      <c r="N11" s="19">
        <f>_xlfn.STDEV.P(Table_1[[#All],[Columna1]])</f>
        <v>8.978898006898298</v>
      </c>
    </row>
    <row r="12" spans="1:14" ht="16.5" thickTop="1" thickBot="1" x14ac:dyDescent="0.3">
      <c r="A12" s="6" t="s">
        <v>15</v>
      </c>
      <c r="B12" s="8">
        <v>2.5</v>
      </c>
      <c r="C12" s="8">
        <v>2.395</v>
      </c>
      <c r="D12" s="12">
        <f>813096/1000000</f>
        <v>0.81309600000000004</v>
      </c>
      <c r="E12" s="10">
        <v>21.68</v>
      </c>
      <c r="F12" s="13">
        <v>37.6</v>
      </c>
      <c r="G12" s="17">
        <v>1312</v>
      </c>
      <c r="H12" s="16">
        <v>1165</v>
      </c>
      <c r="I12">
        <f t="shared" si="0"/>
        <v>1.5751878449276611</v>
      </c>
      <c r="J12">
        <f>LOG10(Table_1[[#This Row],[Column4]])</f>
        <v>1.3360592778663494</v>
      </c>
      <c r="K12">
        <f>LOG10(Table_1[[#This Row],[Column3]])</f>
        <v>-8.9858175428170164E-2</v>
      </c>
      <c r="L12" s="19">
        <f>AVERAGE(Table_1[[#All],[Columna1]])</f>
        <v>21.478947368421057</v>
      </c>
      <c r="M12" s="19">
        <f>(Table_1[[#This Row],[Columna1]]-Table_1[[#This Row],[Columna7]])/Table_1[[#This Row],[Columna9]]</f>
        <v>1.7954377718951122</v>
      </c>
      <c r="N12" s="19">
        <f>_xlfn.STDEV.P(Table_1[[#All],[Columna1]])</f>
        <v>8.978898006898298</v>
      </c>
    </row>
    <row r="13" spans="1:14" ht="16.5" thickTop="1" thickBot="1" x14ac:dyDescent="0.3">
      <c r="A13" s="6" t="s">
        <v>16</v>
      </c>
      <c r="B13" s="8">
        <v>7.6</v>
      </c>
      <c r="C13" s="8">
        <v>2.1579999999999999</v>
      </c>
      <c r="D13" s="12">
        <f>2572347/1000000</f>
        <v>2.5723470000000002</v>
      </c>
      <c r="E13" s="10">
        <v>12.24</v>
      </c>
      <c r="F13" s="13">
        <v>18.8</v>
      </c>
      <c r="G13" s="17">
        <v>682</v>
      </c>
      <c r="H13" s="16">
        <v>15443</v>
      </c>
      <c r="I13">
        <f t="shared" si="0"/>
        <v>1.2741578492636798</v>
      </c>
      <c r="J13">
        <f>LOG10(Table_1[[#This Row],[Column4]])</f>
        <v>1.0877814178095424</v>
      </c>
      <c r="K13">
        <f>LOG10(Table_1[[#This Row],[Column3]])</f>
        <v>0.41032955290705125</v>
      </c>
      <c r="L13" s="19">
        <f>AVERAGE(Table_1[[#All],[Columna1]])</f>
        <v>21.478947368421057</v>
      </c>
      <c r="M13" s="19">
        <f>(Table_1[[#This Row],[Columna1]]-Table_1[[#This Row],[Columna7]])/Table_1[[#This Row],[Columna9]]</f>
        <v>-0.29836037410859079</v>
      </c>
      <c r="N13" s="19">
        <f>_xlfn.STDEV.P(Table_1[[#All],[Columna1]])</f>
        <v>8.978898006898298</v>
      </c>
    </row>
    <row r="14" spans="1:14" ht="16.5" thickTop="1" thickBot="1" x14ac:dyDescent="0.3">
      <c r="A14" s="5" t="s">
        <v>17</v>
      </c>
      <c r="B14" s="8">
        <v>17.600000000000001</v>
      </c>
      <c r="C14" s="8">
        <v>1.746</v>
      </c>
      <c r="D14" s="12">
        <f>6548787/1000000</f>
        <v>6.5487869999999999</v>
      </c>
      <c r="E14" s="10">
        <v>11.86</v>
      </c>
      <c r="F14" s="13">
        <v>16.100000000000001</v>
      </c>
      <c r="G14" s="17">
        <v>16071</v>
      </c>
      <c r="H14" s="16">
        <v>75356</v>
      </c>
      <c r="I14">
        <f t="shared" si="0"/>
        <v>1.2068258760318498</v>
      </c>
      <c r="J14">
        <f>LOG10(Table_1[[#This Row],[Column4]])</f>
        <v>1.0740846890282438</v>
      </c>
      <c r="K14">
        <f>LOG10(Table_1[[#This Row],[Column3]])</f>
        <v>0.81616086518387998</v>
      </c>
      <c r="L14" s="19">
        <f>AVERAGE(Table_1[[#All],[Columna1]])</f>
        <v>21.478947368421057</v>
      </c>
      <c r="M14" s="19">
        <f>(Table_1[[#This Row],[Columna1]]-Table_1[[#This Row],[Columna7]])/Table_1[[#This Row],[Columna9]]</f>
        <v>-0.59906542699210119</v>
      </c>
      <c r="N14" s="19">
        <f>_xlfn.STDEV.P(Table_1[[#All],[Columna1]])</f>
        <v>8.978898006898298</v>
      </c>
    </row>
    <row r="15" spans="1:14" ht="16.5" thickTop="1" thickBot="1" x14ac:dyDescent="0.3">
      <c r="A15" s="5" t="s">
        <v>18</v>
      </c>
      <c r="B15" s="8">
        <v>10.7</v>
      </c>
      <c r="C15" s="8">
        <v>-0.125</v>
      </c>
      <c r="D15" s="12">
        <f>995555/1000000</f>
        <v>0.99555499999999997</v>
      </c>
      <c r="E15" s="10">
        <v>16.329999999999998</v>
      </c>
      <c r="F15" s="13">
        <v>28.6</v>
      </c>
      <c r="G15" s="17">
        <v>8852</v>
      </c>
      <c r="H15" s="16">
        <v>11808</v>
      </c>
      <c r="I15">
        <f t="shared" si="0"/>
        <v>1.4563660331290431</v>
      </c>
      <c r="J15">
        <f>LOG10(Table_1[[#This Row],[Column4]])</f>
        <v>1.2129861847366681</v>
      </c>
      <c r="K15">
        <f>LOG10(Table_1[[#This Row],[Column3]])</f>
        <v>-1.9347421290987312E-3</v>
      </c>
      <c r="L15" s="19">
        <f>AVERAGE(Table_1[[#All],[Columna1]])</f>
        <v>21.478947368421057</v>
      </c>
      <c r="M15" s="19">
        <f>(Table_1[[#This Row],[Columna1]]-Table_1[[#This Row],[Columna7]])/Table_1[[#This Row],[Columna9]]</f>
        <v>0.7930875956167438</v>
      </c>
      <c r="N15" s="19">
        <f>_xlfn.STDEV.P(Table_1[[#All],[Columna1]])</f>
        <v>8.978898006898298</v>
      </c>
    </row>
    <row r="16" spans="1:14" ht="16.5" thickTop="1" thickBot="1" x14ac:dyDescent="0.3">
      <c r="A16" s="5" t="s">
        <v>19</v>
      </c>
      <c r="B16" s="8">
        <v>7.7</v>
      </c>
      <c r="C16" s="9">
        <v>0.95499999999999996</v>
      </c>
      <c r="D16" s="12">
        <f>759308/1000000</f>
        <v>0.75930799999999998</v>
      </c>
      <c r="E16" s="10">
        <v>9.65</v>
      </c>
      <c r="F16" s="13">
        <v>8.9</v>
      </c>
      <c r="G16" s="17">
        <v>1709</v>
      </c>
      <c r="H16" s="16">
        <v>4174</v>
      </c>
      <c r="I16">
        <f t="shared" si="0"/>
        <v>0.9493900066449128</v>
      </c>
      <c r="J16">
        <f>LOG10(Table_1[[#This Row],[Column4]])</f>
        <v>0.98452731334379262</v>
      </c>
      <c r="K16">
        <f>LOG10(Table_1[[#This Row],[Column3]])</f>
        <v>-0.11958202441083296</v>
      </c>
      <c r="L16" s="19">
        <f>AVERAGE(Table_1[[#All],[Columna1]])</f>
        <v>21.478947368421057</v>
      </c>
      <c r="M16" s="19">
        <f>(Table_1[[#This Row],[Columna1]]-Table_1[[#This Row],[Columna7]])/Table_1[[#This Row],[Columna9]]</f>
        <v>-1.4009455680147962</v>
      </c>
      <c r="N16" s="19">
        <f>_xlfn.STDEV.P(Table_1[[#All],[Columna1]])</f>
        <v>8.978898006898298</v>
      </c>
    </row>
    <row r="17" spans="1:14" ht="16.5" thickTop="1" thickBot="1" x14ac:dyDescent="0.3">
      <c r="A17" s="6" t="s">
        <v>20</v>
      </c>
      <c r="B17" s="8">
        <v>9.5</v>
      </c>
      <c r="C17" s="8">
        <v>1.7769999999999999</v>
      </c>
      <c r="D17" s="12">
        <f>2425410/1000000</f>
        <v>2.4254099999999998</v>
      </c>
      <c r="E17" s="10">
        <v>9.42</v>
      </c>
      <c r="F17" s="13">
        <v>8.6</v>
      </c>
      <c r="G17" s="17">
        <v>2327</v>
      </c>
      <c r="H17" s="16">
        <v>8847</v>
      </c>
      <c r="I17">
        <f t="shared" si="0"/>
        <v>0.93449845124356767</v>
      </c>
      <c r="J17">
        <f>LOG10(Table_1[[#This Row],[Column4]])</f>
        <v>0.97405090279287732</v>
      </c>
      <c r="K17">
        <f>LOG10(Table_1[[#This Row],[Column3]])</f>
        <v>0.38478516384002248</v>
      </c>
      <c r="L17" s="19">
        <f>AVERAGE(Table_1[[#All],[Columna1]])</f>
        <v>21.478947368421057</v>
      </c>
      <c r="M17" s="19">
        <f>(Table_1[[#This Row],[Columna1]]-Table_1[[#This Row],[Columna7]])/Table_1[[#This Row],[Columna9]]</f>
        <v>-1.4343572405574085</v>
      </c>
      <c r="N17" s="19">
        <f>_xlfn.STDEV.P(Table_1[[#All],[Columna1]])</f>
        <v>8.978898006898298</v>
      </c>
    </row>
    <row r="18" spans="1:14" ht="15.75" customHeight="1" thickTop="1" thickBot="1" x14ac:dyDescent="0.3">
      <c r="A18" s="5" t="s">
        <v>21</v>
      </c>
      <c r="B18" s="8">
        <v>6.8</v>
      </c>
      <c r="C18" s="8">
        <v>1.7589999999999999</v>
      </c>
      <c r="D18" s="12">
        <f>349774/1000000</f>
        <v>0.34977399999999997</v>
      </c>
      <c r="E18" s="10">
        <v>9.1</v>
      </c>
      <c r="F18" s="13">
        <v>16.600000000000001</v>
      </c>
      <c r="G18" s="17">
        <v>1249</v>
      </c>
      <c r="H18" s="16">
        <v>1771</v>
      </c>
      <c r="I18">
        <f t="shared" si="0"/>
        <v>1.2201080880400552</v>
      </c>
      <c r="J18">
        <f>LOG10(Table_1[[#This Row],[Column4]])</f>
        <v>0.95904139232109353</v>
      </c>
      <c r="K18">
        <f>LOG10(Table_1[[#This Row],[Column3]])</f>
        <v>-0.45621247637876733</v>
      </c>
      <c r="L18" s="19">
        <f>AVERAGE(Table_1[[#All],[Columna1]])</f>
        <v>21.478947368421057</v>
      </c>
      <c r="M18" s="19">
        <f>(Table_1[[#This Row],[Columna1]]-Table_1[[#This Row],[Columna7]])/Table_1[[#This Row],[Columna9]]</f>
        <v>-0.54337930608774743</v>
      </c>
      <c r="N18" s="19">
        <f>_xlfn.STDEV.P(Table_1[[#All],[Columna1]])</f>
        <v>8.978898006898298</v>
      </c>
    </row>
    <row r="19" spans="1:14" ht="15.75" customHeight="1" thickTop="1" thickBot="1" x14ac:dyDescent="0.3">
      <c r="A19" s="6" t="s">
        <v>22</v>
      </c>
      <c r="B19" s="8">
        <v>6</v>
      </c>
      <c r="C19" s="8">
        <v>1.982</v>
      </c>
      <c r="D19" s="12">
        <f>23382/1000000</f>
        <v>2.3382E-2</v>
      </c>
      <c r="E19" s="10">
        <v>30.79</v>
      </c>
      <c r="F19" s="13">
        <v>38.299999999999997</v>
      </c>
      <c r="G19" s="17">
        <v>598</v>
      </c>
      <c r="H19" s="16">
        <v>0</v>
      </c>
      <c r="I19">
        <f t="shared" si="0"/>
        <v>1.5831987739686226</v>
      </c>
      <c r="J19">
        <f>LOG10(Table_1[[#This Row],[Column4]])</f>
        <v>1.4884096889031981</v>
      </c>
      <c r="K19">
        <f>LOG10(Table_1[[#This Row],[Column3]])</f>
        <v>-1.6311183438236661</v>
      </c>
      <c r="L19" s="19">
        <f>AVERAGE(Table_1[[#All],[Columna1]])</f>
        <v>21.478947368421057</v>
      </c>
      <c r="M19" s="19">
        <f>(Table_1[[#This Row],[Columna1]]-Table_1[[#This Row],[Columna7]])/Table_1[[#This Row],[Columna9]]</f>
        <v>1.8733983411612072</v>
      </c>
      <c r="N19" s="19">
        <f>_xlfn.STDEV.P(Table_1[[#All],[Columna1]])</f>
        <v>8.978898006898298</v>
      </c>
    </row>
    <row r="20" spans="1:14" ht="15.75" customHeight="1" thickTop="1" thickBot="1" x14ac:dyDescent="0.3">
      <c r="A20" s="6" t="s">
        <v>23</v>
      </c>
      <c r="B20" s="8">
        <v>21.1</v>
      </c>
      <c r="C20" s="8">
        <v>2.383</v>
      </c>
      <c r="D20" s="12">
        <f>10934/1000000</f>
        <v>1.0933999999999999E-2</v>
      </c>
      <c r="E20" s="10">
        <v>24.01</v>
      </c>
      <c r="F20" s="13">
        <v>21.4</v>
      </c>
      <c r="G20" s="17">
        <v>1780</v>
      </c>
      <c r="H20" s="16">
        <v>50</v>
      </c>
      <c r="I20">
        <f t="shared" si="0"/>
        <v>1.3304137733491908</v>
      </c>
      <c r="J20">
        <f>LOG10(Table_1[[#This Row],[Column4]])</f>
        <v>1.3803921600570273</v>
      </c>
      <c r="K20">
        <f>LOG10(Table_1[[#This Row],[Column3]])</f>
        <v>-1.9612209304444617</v>
      </c>
      <c r="L20" s="19">
        <f>AVERAGE(Table_1[[#All],[Columna1]])</f>
        <v>21.478947368421057</v>
      </c>
      <c r="M20" s="19">
        <f>(Table_1[[#This Row],[Columna1]]-Table_1[[#This Row],[Columna7]])/Table_1[[#This Row],[Columna9]]</f>
        <v>-8.7925454059512454E-3</v>
      </c>
      <c r="N20" s="19">
        <f>_xlfn.STDEV.P(Table_1[[#All],[Columna1]])</f>
        <v>8.978898006898298</v>
      </c>
    </row>
    <row r="21" spans="1:14" ht="15.75" customHeight="1" thickTop="1" x14ac:dyDescent="0.2"/>
    <row r="22" spans="1:14" ht="15.75" customHeight="1" x14ac:dyDescent="0.2"/>
    <row r="23" spans="1:14" ht="15.75" customHeight="1" x14ac:dyDescent="0.2"/>
    <row r="24" spans="1:14" ht="15.75" customHeight="1" x14ac:dyDescent="0.2"/>
    <row r="25" spans="1:14" ht="15.75" customHeight="1" x14ac:dyDescent="0.2"/>
    <row r="26" spans="1:14" ht="15.75" customHeight="1" x14ac:dyDescent="0.2"/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/>
    <row r="31" spans="1:14" ht="15.75" customHeight="1" x14ac:dyDescent="0.2"/>
    <row r="32" spans="1:1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GE73VR</dc:creator>
  <cp:lastModifiedBy>GE73VR</cp:lastModifiedBy>
  <dcterms:created xsi:type="dcterms:W3CDTF">2015-06-05T18:19:34Z</dcterms:created>
  <dcterms:modified xsi:type="dcterms:W3CDTF">2021-11-30T15:58:31Z</dcterms:modified>
</cp:coreProperties>
</file>