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iltauacil-my.sharepoint.com/personal/mordecaib_mail_tau_ac_il/Documents/Sync1/2M/JBphonology/"/>
    </mc:Choice>
  </mc:AlternateContent>
  <xr:revisionPtr revIDLastSave="1263" documentId="8_{998C6C56-34BF-4493-B46D-84E9B688B05E}" xr6:coauthVersionLast="47" xr6:coauthVersionMax="47" xr10:uidLastSave="{FA71E27B-0579-466A-B408-0CF73C79BBBD}"/>
  <bookViews>
    <workbookView xWindow="3855" yWindow="5850" windowWidth="22635" windowHeight="11100" xr2:uid="{00000000-000D-0000-FFFF-FFFF00000000}"/>
  </bookViews>
  <sheets>
    <sheet name="Verbs" sheetId="9" r:id="rId1"/>
    <sheet name="Radicals" sheetId="6" r:id="rId2"/>
    <sheet name="nouns" sheetId="5" r:id="rId3"/>
    <sheet name="CVCC_nouns" sheetId="18" r:id="rId4"/>
    <sheet name="XL_control" sheetId="4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1pl" localSheetId="3">[1]XL_control!$B$43</definedName>
    <definedName name="_1pl">XL_control!$B$43</definedName>
    <definedName name="_1s" localSheetId="3">[1]XL_control!$B$41</definedName>
    <definedName name="_1s">XL_control!$B$41</definedName>
    <definedName name="_2p" localSheetId="3">[1]XL_control!$C$43</definedName>
    <definedName name="_2p">XL_control!$C$43</definedName>
    <definedName name="_2sf" localSheetId="3">[1]XL_control!$D$41</definedName>
    <definedName name="_2sf">XL_control!$D$41</definedName>
    <definedName name="_2sm" localSheetId="3">[1]XL_control!$C$41</definedName>
    <definedName name="_2sm">XL_control!$C$41</definedName>
    <definedName name="_2sm_f" localSheetId="3">[1]XL_control!$D$42</definedName>
    <definedName name="_2sm_f">XL_control!$D$42</definedName>
    <definedName name="_3" localSheetId="3">[1]XL_control!$F$43</definedName>
    <definedName name="_3">XL_control!$F$43</definedName>
    <definedName name="_3pl" localSheetId="3">[2]XL_control!$E$43</definedName>
    <definedName name="_3pl">XL_control!$E$43</definedName>
    <definedName name="_3sf" localSheetId="3">[3]XL_control!$F$41</definedName>
    <definedName name="_3sf">XL_control!$F$41</definedName>
    <definedName name="_3sm" localSheetId="3">[2]XL_control!$E$41</definedName>
    <definedName name="_3sm">XL_control!$E$41</definedName>
    <definedName name="_xlnm._FilterDatabase" localSheetId="3" hidden="1">CVCC_nouns!$A$4:$Q$240</definedName>
    <definedName name="_xlnm._FilterDatabase" localSheetId="1" hidden="1">Radicals!$B$2:$M$325</definedName>
    <definedName name="_xlnm._FilterDatabase" localSheetId="0" hidden="1">Verbs!$B$6:$L$465</definedName>
    <definedName name="_ftn2" localSheetId="0">Verbs!$B$467</definedName>
    <definedName name="_ftn3" localSheetId="0">Verbs!$B$468</definedName>
    <definedName name="_ftn4" localSheetId="0">Verbs!$B$469</definedName>
    <definedName name="_ftn5" localSheetId="0">Verbs!$B$470</definedName>
    <definedName name="_ftnref1" localSheetId="0">Verbs!$C$138</definedName>
    <definedName name="_ftnref2" localSheetId="0">Verbs!$C$120</definedName>
    <definedName name="_ftnref3" localSheetId="0">Verbs!$C$115</definedName>
    <definedName name="_ftnref4" localSheetId="0">Verbs!$C$141</definedName>
    <definedName name="_ftnref5" localSheetId="0">Verbs!$C$150</definedName>
    <definedName name="_not_ap" localSheetId="0">XL_control!$B$42</definedName>
    <definedName name="_Onset" localSheetId="3">[4]Clusters_coda_onset!$A$2</definedName>
    <definedName name="_Onset">[4]Clusters_coda_onset!$C$3</definedName>
    <definedName name="Coda" localSheetId="3">[4]Clusters_coda_onset!$A$1</definedName>
    <definedName name="Coda">[4]Clusters_coda_onset!$C$2</definedName>
    <definedName name="F_R13_24" localSheetId="3">[1]XL_control!$D$52</definedName>
    <definedName name="F_R13_24">XL_control!$D$52</definedName>
    <definedName name="F_R1j">XL_control!$C$53</definedName>
    <definedName name="F_R1w" localSheetId="3">[1]XL_control!$B$53</definedName>
    <definedName name="F_R1w">XL_control!$B$53</definedName>
    <definedName name="F_R2_j" localSheetId="3">[1]XL_control!$C$50</definedName>
    <definedName name="F_R2_j">XL_control!$C$50</definedName>
    <definedName name="F_R2_w" localSheetId="3">[2]XL_control!$B$50</definedName>
    <definedName name="F_R2_w">XL_control!$B$50</definedName>
    <definedName name="F_R2R3" localSheetId="3">[1]XL_control!$B$52</definedName>
    <definedName name="F_R2R3">XL_control!$B$52</definedName>
    <definedName name="F_R3_j" localSheetId="3">[3]XL_control!$B$51</definedName>
    <definedName name="F_R3_j">XL_control!$B$51</definedName>
    <definedName name="F_R3_w" localSheetId="3">[1]XL_control!$C$51</definedName>
    <definedName name="F_R3_w">XL_control!$C$51</definedName>
    <definedName name="F_R4" localSheetId="3">[1]XL_control!$C$52</definedName>
    <definedName name="F_R4">XL_control!$C$52</definedName>
    <definedName name="F_Strng_ɑ" localSheetId="3">[1]XL_control!$B$49</definedName>
    <definedName name="F_Strng_ɑ">XL_control!$B$49</definedName>
    <definedName name="F_Strng_ə" localSheetId="3">[1]XL_control!$B$48</definedName>
    <definedName name="F_Strng_ə">XL_control!$B$48</definedName>
    <definedName name="faːaʕal" localSheetId="3">[1]XL_control!$D$38</definedName>
    <definedName name="faːaʕal">XL_control!$D$38</definedName>
    <definedName name="faʕal" localSheetId="3">[2]XL_control!$B$38</definedName>
    <definedName name="faʕal">XL_control!$B$38</definedName>
    <definedName name="faʕʕal" localSheetId="3">[1]XL_control!$C$38</definedName>
    <definedName name="faʕʕal">XL_control!$C$38</definedName>
    <definedName name="feːʕal" localSheetId="3">[1]XL_control!$G$38</definedName>
    <definedName name="feːʕal">XL_control!$G$38</definedName>
    <definedName name="foːʕal" localSheetId="3">[1]XL_control!$H$38</definedName>
    <definedName name="foːʕal">XL_control!$H$38</definedName>
    <definedName name="fʕɑll" localSheetId="3">[1]XL_control!$E$39</definedName>
    <definedName name="fʕɑll">XL_control!$E$39</definedName>
    <definedName name="imperative" localSheetId="3">[1]XL_control!$D$40</definedName>
    <definedName name="imperative">XL_control!$D$40</definedName>
    <definedName name="imperfect" localSheetId="3">[1]XL_control!$C$40</definedName>
    <definedName name="imperfect">XL_control!$C$40</definedName>
    <definedName name="infmat_A">[4]elicitations!$A$1</definedName>
    <definedName name="infmat_ean">[4]elicitations!$A$4</definedName>
    <definedName name="Infmat_S">[4]elicitations!$A$2</definedName>
    <definedName name="Last_vec01">CVCC_nouns!$C$6:$C$239</definedName>
    <definedName name="nfáʕal" localSheetId="3">[1]XL_control!$C$39</definedName>
    <definedName name="nfáʕal">XL_control!$C$39</definedName>
    <definedName name="perfect" localSheetId="3">[2]XL_control!$B$40</definedName>
    <definedName name="perfect">XL_control!$B$40</definedName>
    <definedName name="qɑ" localSheetId="3">[1]XL_control!$E$40</definedName>
    <definedName name="qɑ">XL_control!$E$40</definedName>
    <definedName name="R_bdj">Radicals!$B$3</definedName>
    <definedName name="R_bɣbʕ">Radicals!$B$4</definedName>
    <definedName name="R_bɣd">Radicals!$B$5</definedName>
    <definedName name="R_bɣk">Radicals!$B$6</definedName>
    <definedName name="R_bhdl">Radicals!$B$7</definedName>
    <definedName name="R_bjðˤ">Radicals!$B$8</definedName>
    <definedName name="R_blj">Radicals!$B$9</definedName>
    <definedName name="R_bqw">Radicals!$B$10</definedName>
    <definedName name="R_brk">Radicals!$B$6</definedName>
    <definedName name="R_brtˤm">Radicals!$B$11</definedName>
    <definedName name="R_btˁʔ">Radicals!$B$12</definedName>
    <definedName name="R_bws">Radicals!$B$13</definedName>
    <definedName name="R_bʕbsˁ">Radicals!$B$14</definedName>
    <definedName name="R_bʕbʕ">Radicals!$B$15</definedName>
    <definedName name="R_bʕθ">Radicals!$B$16</definedName>
    <definedName name="R_dfʕ">Radicals!$B$18</definedName>
    <definedName name="R_ðˁɣb">Radicals!$B$29</definedName>
    <definedName name="R_dhn">Radicals!$B$19</definedName>
    <definedName name="R_djɣ">Radicals!$B$20</definedName>
    <definedName name="R_ðˁjq">Radicals!$B$30</definedName>
    <definedName name="R_ðˤjʕ">Radicals!$B$31</definedName>
    <definedName name="R_ðˤll">Radicals!$B$32</definedName>
    <definedName name="R_ðˁmn">Radicals!$B$33</definedName>
    <definedName name="R_dqq">Radicals!$B$21</definedName>
    <definedName name="R_ðwq">Radicals!$B$34</definedName>
    <definedName name="R_dwr">Radicals!$B$22</definedName>
    <definedName name="R_dws">Radicals!$B$23</definedName>
    <definedName name="R_dwχ">Radicals!$B$24</definedName>
    <definedName name="R_d͡ʒbr">Radicals!$B$35</definedName>
    <definedName name="R_d͡ʒɣb">Radicals!$B$36</definedName>
    <definedName name="R_d͡ʒɣɣ">Radicals!$B$37</definedName>
    <definedName name="R_d͡ʒjb" localSheetId="3">[1]Radicals!$B$27</definedName>
    <definedName name="R_d͡ʒjb">Radicals!$B$39</definedName>
    <definedName name="R_d͡ʒjʔ">Radicals!$B$40</definedName>
    <definedName name="R_d͡ʒmʕ">Radicals!$B$41</definedName>
    <definedName name="R_d͡ʒnn">Radicals!$B$42</definedName>
    <definedName name="R_d͡ʒtˁl">Radicals!$B$44</definedName>
    <definedName name="R_d͡ʒwb">Radicals!$B$45</definedName>
    <definedName name="R_d͡ʒwʕ">Radicals!$B$46</definedName>
    <definedName name="R_dʕbl">Radicals!$B$25</definedName>
    <definedName name="R_dʕj">Radicals!$B$26</definedName>
    <definedName name="R_dʕm">Radicals!$B$27</definedName>
    <definedName name="R_dχl">Radicals!$B$28</definedName>
    <definedName name="R_fðˤl">Radicals!$B$47</definedName>
    <definedName name="R_fɣd͡ʒ">Radicals!$B$48</definedName>
    <definedName name="R_fɣɣ">Radicals!$B$49</definedName>
    <definedName name="R_fhm">Radicals!$B$50</definedName>
    <definedName name="R_fjd">Radicals!$B$51</definedName>
    <definedName name="R_fkɣ">Radicals!$B$52</definedName>
    <definedName name="R_fll">Radicals!$B$53</definedName>
    <definedName name="R_frd͡ʒ">Radicals!$B$54</definedName>
    <definedName name="R_frɣ">Radicals!$B$56</definedName>
    <definedName name="R_frr" localSheetId="3">[3]Radicals!$B$40</definedName>
    <definedName name="R_frr">Radicals!$B$55</definedName>
    <definedName name="R_fʃχ">Radicals!$B$57</definedName>
    <definedName name="R_ftft">Radicals!$B$58</definedName>
    <definedName name="R_ftħ">Radicals!$B$59</definedName>
    <definedName name="R_fwr">Radicals!$B$60</definedName>
    <definedName name="R_ɣbj">Radicals!$B$64</definedName>
    <definedName name="R_ɣdd">Radicals!$B$65</definedName>
    <definedName name="R_ɣdj">Radicals!$B$66</definedName>
    <definedName name="R_ɣdw">Radicals!$B$67</definedName>
    <definedName name="R_ɣfʕ">Radicals!$B$68</definedName>
    <definedName name="R_ɣħl">Radicals!$B$69</definedName>
    <definedName name="R_ɣjd">Radicals!$B$70</definedName>
    <definedName name="R_ɣjħ">Radicals!$B$71</definedName>
    <definedName name="R_ɣjq">Radicals!$B$72</definedName>
    <definedName name="R_ɣlb">Radicals!$B$73</definedName>
    <definedName name="R_gld͡ʒ">Radicals!$B$61</definedName>
    <definedName name="R_ɣlj">Radicals!$B$74</definedName>
    <definedName name="R_ɣltˁ">Radicals!$B$75</definedName>
    <definedName name="R_ɣlw">Radicals!$B$76</definedName>
    <definedName name="R_ɣmz">Radicals!$B$77</definedName>
    <definedName name="R_gndɣ">Radicals!$B$62</definedName>
    <definedName name="R_ɣnj">Radicals!$B$78</definedName>
    <definedName name="R_ɣrb">Radicals!$B$79</definedName>
    <definedName name="R_grgm">Radicals!$B$63</definedName>
    <definedName name="R_ɣtˤj">Radicals!$B$80</definedName>
    <definedName name="R_ɣwħ">Radicals!$B$81</definedName>
    <definedName name="R_ɣwj">Radicals!$B$82</definedName>
    <definedName name="R_ħbb">Radicals!$B$86</definedName>
    <definedName name="R_ħðˁn">Radicals!$B$87</definedName>
    <definedName name="R_ħd͡ʒ_d͡ʒ">Radicals!$B$88</definedName>
    <definedName name="R_ħɣɣ">Radicals!$B$89</definedName>
    <definedName name="R_ħɣq">Radicals!$B$90</definedName>
    <definedName name="R_ħjɣ">Radicals!$B$91</definedName>
    <definedName name="R_ħkj">Radicals!$B$93</definedName>
    <definedName name="R_ħkk">Radicals!$B$94</definedName>
    <definedName name="R_hlhl">Radicals!$B$83</definedName>
    <definedName name="R_ħll">Radicals!$B$95</definedName>
    <definedName name="R_ħlq">Radicals!$B$96</definedName>
    <definedName name="R_ħlw">Radicals!$B$97</definedName>
    <definedName name="R_ħmɣ">Radicals!$B$98</definedName>
    <definedName name="R_ħmj">Radicals!$B$99</definedName>
    <definedName name="R_ħml">Radicals!$B$100</definedName>
    <definedName name="R_hmm">Radicals!$B$84</definedName>
    <definedName name="R_hnj">Radicals!$B$85</definedName>
    <definedName name="R_ħqq">Radicals!$B$101</definedName>
    <definedName name="R_ħrb">Radicals!$B$102</definedName>
    <definedName name="R_ħrk">Radicals!$B$103</definedName>
    <definedName name="R_ħsb">Radicals!$B$104</definedName>
    <definedName name="R_ħsˁl">Radicals!$B$105</definedName>
    <definedName name="R_ħtˤtˤ" localSheetId="3">[2]Radicals!$B$20</definedName>
    <definedName name="R_ħtˤtˤ">Radicals!$B$106</definedName>
    <definedName name="R_ħwk">Radicals!$B$107</definedName>
    <definedName name="R_ħwl">Radicals!$B$108</definedName>
    <definedName name="R_jbs">Radicals!$B$109</definedName>
    <definedName name="R_kml">Radicals!$B$111</definedName>
    <definedName name="R_krm">Radicals!$B$112</definedName>
    <definedName name="R_kʃf">Radicals!$B$110</definedName>
    <definedName name="R_ksr">Radicals!$B$113</definedName>
    <definedName name="R_ktb">Radicals!$B$114</definedName>
    <definedName name="R_kwn">Radicals!$B$115</definedName>
    <definedName name="R_lðˁm">Radicals!$B$116</definedName>
    <definedName name="R_ld͡ʒm">Radicals!$B$117</definedName>
    <definedName name="R_lhj">Radicals!$B$118</definedName>
    <definedName name="R_lmlm">Radicals!$B$119</definedName>
    <definedName name="R_lmm">Radicals!$B$120</definedName>
    <definedName name="R_lmʕ">Radicals!$B$121</definedName>
    <definedName name="R_lqj">Radicals!$B$122</definedName>
    <definedName name="R_ltˁf">Radicals!$B$123</definedName>
    <definedName name="R_ltˁm">Radicals!$B$124</definedName>
    <definedName name="R_lzm">Radicals!$B$125</definedName>
    <definedName name="R_lzq">Radicals!$B$126</definedName>
    <definedName name="R_lʕb">Radicals!$B$127</definedName>
    <definedName name="R_mɣʕl">Radicals!$B$128</definedName>
    <definedName name="R_mkn">Radicals!$B$129</definedName>
    <definedName name="R_mnj">Radicals!$B$130</definedName>
    <definedName name="R_mnʕ">Radicals!$B$131</definedName>
    <definedName name="R_mʃj">Radicals!$B$132</definedName>
    <definedName name="R_mwt">Radicals!$B$133</definedName>
    <definedName name="R_mθl">Radicals!$B$134</definedName>
    <definedName name="R_nðˁf">Radicals!$B$136</definedName>
    <definedName name="R_nðˤɣ">Radicals!$B$137</definedName>
    <definedName name="R_ndm">Radicals!$B$135</definedName>
    <definedName name="R_nðˤr">Radicals!$B$138</definedName>
    <definedName name="R_nfʕ">Radicals!$B$139</definedName>
    <definedName name="R_nfχ">Radicals!$B$140</definedName>
    <definedName name="R_nhb">Radicals!$B$141</definedName>
    <definedName name="R_nhj">Radicals!$B$142</definedName>
    <definedName name="R_nħr">Radicals!$B$143</definedName>
    <definedName name="R_njk">Radicals!$B$144</definedName>
    <definedName name="R_njm">Radicals!$B$145</definedName>
    <definedName name="R_nkf">Radicals!$B$146</definedName>
    <definedName name="R_nqj">Radicals!$B$148</definedName>
    <definedName name="R_nqm">Radicals!$B$147</definedName>
    <definedName name="R_nqʕ">Radicals!$B$149</definedName>
    <definedName name="R_nsj">Radicals!$B$150</definedName>
    <definedName name="R_nʃl">Radicals!$B$151</definedName>
    <definedName name="R_ntˁɣ">Radicals!$B$153</definedName>
    <definedName name="R_ntl">Radicals!$B$152</definedName>
    <definedName name="R_ntˤtˤ">Radicals!$B$154</definedName>
    <definedName name="R_nwʃ">Radicals!$B$155</definedName>
    <definedName name="R_nzl">Radicals!$B$156</definedName>
    <definedName name="R_qbl">Radicals!$B$157</definedName>
    <definedName name="R_qdɣ">Radicals!$B$158</definedName>
    <definedName name="R_qðˁj">Radicals!$B$160</definedName>
    <definedName name="R_qɣʔ">Radicals!$B$161</definedName>
    <definedName name="R_qħħ">Radicals!$B$159</definedName>
    <definedName name="R_qlb">Radicals!$B$162</definedName>
    <definedName name="R_qlj">Radicals!$B$163</definedName>
    <definedName name="R_qnʕ">Radicals!$B$164</definedName>
    <definedName name="R_qʃmr">Radicals!$B$165</definedName>
    <definedName name="R_qsˁqsˁ">Radicals!$B$167</definedName>
    <definedName name="R_qsˁsˁ">Radicals!$B$168</definedName>
    <definedName name="R_qʃʕ">Radicals!$B$166</definedName>
    <definedName name="R_qtl">Radicals!$B$169</definedName>
    <definedName name="R_qwl" localSheetId="3">[1]Radicals!$B$145</definedName>
    <definedName name="R_qwl">Radicals!$B$170</definedName>
    <definedName name="R_rkðˁ">Radicals!$B$171</definedName>
    <definedName name="R_sˤbɣ">Radicals!$B$219</definedName>
    <definedName name="R_ʃbh">Radicals!$B$194</definedName>
    <definedName name="R_sdd">Radicals!$B$172</definedName>
    <definedName name="R_ʃdd">Radicals!$B$195</definedName>
    <definedName name="R_sˤdq">Radicals!$B$220</definedName>
    <definedName name="R_sfɣ">Radicals!$B$173</definedName>
    <definedName name="R_sˤfɣ">Radicals!$B$222</definedName>
    <definedName name="R_sˁfn">Radicals!$B$221</definedName>
    <definedName name="R_sfq">Radicals!$B$174</definedName>
    <definedName name="R_sˤftˤ">Radicals!$B$223</definedName>
    <definedName name="R_ʃfʕ">Radicals!$B$196</definedName>
    <definedName name="R_ʃɣb">Radicals!$B$197</definedName>
    <definedName name="R_ʃɣɣ">Radicals!$B$198</definedName>
    <definedName name="R_ʃɣj">Radicals!$B$199</definedName>
    <definedName name="R_shɣ">Radicals!$B$175</definedName>
    <definedName name="R_sħj">Radicals!$B$92</definedName>
    <definedName name="R_ʃhj">Radicals!$B$201</definedName>
    <definedName name="R_shl">Radicals!$B$176</definedName>
    <definedName name="R_sħq">Radicals!$B$179</definedName>
    <definedName name="R_sħsl">Radicals!$B$180</definedName>
    <definedName name="R_sjb">Radicals!$B$181</definedName>
    <definedName name="R_sˁjb">Radicals!$B$224</definedName>
    <definedName name="R_ʃjb">Radicals!$B$202</definedName>
    <definedName name="R_sjɣ">Radicals!$B$182</definedName>
    <definedName name="R_sˤjħ">Radicals!$B$225</definedName>
    <definedName name="R_sjl" localSheetId="3">[1]Radicals!$B$134</definedName>
    <definedName name="R_sjl">Radicals!$B$183</definedName>
    <definedName name="R_ʃjl">Radicals!$B$203</definedName>
    <definedName name="R_skɣ">Radicals!$B$177</definedName>
    <definedName name="R_ʃkj">Radicals!$B$204</definedName>
    <definedName name="R_ʃkl">Radicals!$B$205</definedName>
    <definedName name="R_skt">Radicals!$B$178</definedName>
    <definedName name="R_ʃkw">Radicals!$B$206</definedName>
    <definedName name="R_ʃkχ">Radicals!$B$207</definedName>
    <definedName name="R_slf">Radicals!$B$184</definedName>
    <definedName name="R_sˁlj">Radicals!$B$226</definedName>
    <definedName name="R_slm">Radicals!$B$185</definedName>
    <definedName name="R_smj">Radicals!$B$186</definedName>
    <definedName name="R_ʃmm">Radicals!$B$208</definedName>
    <definedName name="R_sˤmtˤ">Radicals!$B$227</definedName>
    <definedName name="R_smʕ">Radicals!$B$187</definedName>
    <definedName name="R_sqj">Radicals!$B$188</definedName>
    <definedName name="R_ʃqj">Radicals!$B$209</definedName>
    <definedName name="R_ʃqq">Radicals!$B$210</definedName>
    <definedName name="R_sˁqtˁ">Radicals!$B$228</definedName>
    <definedName name="R_ʃrd">Radicals!$B$211</definedName>
    <definedName name="R_ʃrk">Radicals!$B$200</definedName>
    <definedName name="R_stɣ">Radicals!$B$189</definedName>
    <definedName name="R_ʃtˤħ">Radicals!$B$212</definedName>
    <definedName name="R_ʃtl">Radicals!$B$213</definedName>
    <definedName name="R_ʃtm">Radicals!$B$214</definedName>
    <definedName name="R_swd">Radicals!$B$190</definedName>
    <definedName name="R_ʃwf">Radicals!$B$215</definedName>
    <definedName name="R_ʃwɣ">Radicals!$B$216</definedName>
    <definedName name="R_swj">Radicals!$B$191</definedName>
    <definedName name="R_ʃwj">Radicals!$B$217</definedName>
    <definedName name="R_swq">Radicals!$B$192</definedName>
    <definedName name="R_sʕd">Radicals!$B$193</definedName>
    <definedName name="R_sˤʕd">Radicals!$B$229</definedName>
    <definedName name="R_ʃʕl">Radicals!$B$218</definedName>
    <definedName name="R_sˤχm">Radicals!$B$230</definedName>
    <definedName name="R_tˤbx">Radicals!$B$236</definedName>
    <definedName name="R_tˤfj">Radicals!$B$237</definedName>
    <definedName name="R_tˀɣq">Radicals!$B$239</definedName>
    <definedName name="R_tɣs">Radicals!$B$231</definedName>
    <definedName name="R_tkj">Radicals!$B$232</definedName>
    <definedName name="R_tˁlʕ">Radicals!$B$240</definedName>
    <definedName name="R_tˤqq">Radicals!$B$241</definedName>
    <definedName name="R_tˤrd">Radicals!$B$238</definedName>
    <definedName name="R_trd͡ʒm">Radicals!$B$242</definedName>
    <definedName name="R_trk">Radicals!$B$233</definedName>
    <definedName name="R_tˤrs">Radicals!$B$243</definedName>
    <definedName name="R_t͡ʃbb">Radicals!$B$244</definedName>
    <definedName name="R_t͡ʃqlb">Radicals!$B$245</definedName>
    <definedName name="R_tˤss">Radicals!$B$246</definedName>
    <definedName name="R_tˁwj">Radicals!$B$247</definedName>
    <definedName name="R_tˁwl">Radicals!$B$248</definedName>
    <definedName name="R_tˤwq">Radicals!$B$249</definedName>
    <definedName name="R_tʕb">Radicals!$B$234</definedName>
    <definedName name="R_tˁʕj">Radicals!$B$250</definedName>
    <definedName name="R_tχm">Radicals!$B$235</definedName>
    <definedName name="R_wdj" localSheetId="3">[1]Radicals!$B$192</definedName>
    <definedName name="R_wdj">Radicals!$B$251</definedName>
    <definedName name="R_wd͡ʒʕ">Radicals!$B$252</definedName>
    <definedName name="R_wfq">Radicals!$B$253</definedName>
    <definedName name="R_wħd">Radicals!$B$254</definedName>
    <definedName name="R_wħʃ">Radicals!$B$255</definedName>
    <definedName name="R_wkħ">Radicals!$B$256</definedName>
    <definedName name="R_wkl">Radicals!$B$257</definedName>
    <definedName name="R_wld">Radicals!$B$258</definedName>
    <definedName name="R_wns">Radicals!$B$259</definedName>
    <definedName name="R_wqf">Radicals!$B$260</definedName>
    <definedName name="R_wqʕ">Radicals!$B$261</definedName>
    <definedName name="R_wsˤj">Radicals!$B$262</definedName>
    <definedName name="R_wsl">Radicals!$B$263</definedName>
    <definedName name="R_wsˤl">Radicals!$B$264</definedName>
    <definedName name="R_wsws">Radicals!$B$265</definedName>
    <definedName name="R_wʃwʃ">Radicals!$B$266</definedName>
    <definedName name="R_wsˤwsˤ">Radicals!$B$267</definedName>
    <definedName name="R_wsʕ">Radicals!$B$268</definedName>
    <definedName name="R_wzn">Radicals!$B$269</definedName>
    <definedName name="R_wzʕ">Radicals!$B$270</definedName>
    <definedName name="R_wʕd">Radicals!$B$271</definedName>
    <definedName name="R_xlj">Radicals!$B$315</definedName>
    <definedName name="R_zɣq">Radicals!$B$272</definedName>
    <definedName name="R_zjd">Radicals!$B$273</definedName>
    <definedName name="R_zlq">Radicals!$B$274</definedName>
    <definedName name="R_znd͡ʒɣ">Radicals!$B$275</definedName>
    <definedName name="R_zwd">Radicals!$B$276</definedName>
    <definedName name="R_zwd͡ʒ">Radicals!$B$277</definedName>
    <definedName name="R_zʕl">Radicals!$B$278</definedName>
    <definedName name="R_ʕdd">Radicals!$B$279</definedName>
    <definedName name="R_ʕðˤðˤ">Radicals!$B$280</definedName>
    <definedName name="R_ʔdj">Radicals!$B$281</definedName>
    <definedName name="R_ʕdw">Radicals!$B$282</definedName>
    <definedName name="R_ʕd͡ʒb">Radicals!$B$283</definedName>
    <definedName name="R_ʕd͡ʒl">Radicals!$B$284</definedName>
    <definedName name="R_ʕɣf">Radicals!$B$285</definedName>
    <definedName name="R_ʔhl">Radicals!$B$286</definedName>
    <definedName name="R_ʕjb">Radicals!$B$287</definedName>
    <definedName name="R_ʕjn">Radicals!$B$288</definedName>
    <definedName name="R_ʕjʃ">Radicals!$B$289</definedName>
    <definedName name="R_ʕkf">Radicals!$B$290</definedName>
    <definedName name="R_ʔkl">Radicals!$B$291</definedName>
    <definedName name="R_ʕlm">Radicals!$B$292</definedName>
    <definedName name="R_ʕlq">Radicals!$B$293</definedName>
    <definedName name="R_ʕmd">Radicals!$B$294</definedName>
    <definedName name="R_ʕmj">Radicals!$B$295</definedName>
    <definedName name="R_ʕml">Radicals!$B$296</definedName>
    <definedName name="R_ʕʃɣ">Radicals!$B$298</definedName>
    <definedName name="R_ʕʃj">Radicals!$B$297</definedName>
    <definedName name="R_ʕtq">Radicals!$B$299</definedName>
    <definedName name="R_ʕwz">Radicals!$B$300</definedName>
    <definedName name="R_ʕwʕw">Radicals!$B$301</definedName>
    <definedName name="R_ʕzj">Radicals!$B$302</definedName>
    <definedName name="R_ʕzm">Radicals!$B$303</definedName>
    <definedName name="R_ʔθr">Radicals!$B$304</definedName>
    <definedName name="R_Θmn">Radicals!$B$305</definedName>
    <definedName name="R_χbɣ">Radicals!$B$306</definedName>
    <definedName name="R_χbsˁ">Radicals!$B$307</definedName>
    <definedName name="R_χdɣ">Radicals!$B$308</definedName>
    <definedName name="R_χðˤɣ">Radicals!$B$309</definedName>
    <definedName name="R_χɣɣ">Radicals!$B$310</definedName>
    <definedName name="R_χɣʔ">Radicals!$B$311</definedName>
    <definedName name="R_χɣʕ">Radicals!$B$312</definedName>
    <definedName name="R_χɣχɣ">Radicals!$B$313</definedName>
    <definedName name="R_χlf">Radicals!$B$314</definedName>
    <definedName name="R_χlq">Radicals!$B$316</definedName>
    <definedName name="R_χltˁ">Radicals!$B$317</definedName>
    <definedName name="R_χmɣ">Radicals!$B$318</definedName>
    <definedName name="R_χml">Radicals!$B$319</definedName>
    <definedName name="R_χnq">Radicals!$B$320</definedName>
    <definedName name="R_χtˁb">Radicals!$B$322</definedName>
    <definedName name="R_χtˁɣ">Radicals!$B$323</definedName>
    <definedName name="R_Χtl">Radicals!$B$321</definedName>
    <definedName name="R_χwf">Radicals!$B$324</definedName>
    <definedName name="s_2m_3f">XL_control!$C$42</definedName>
    <definedName name="stafʕal" localSheetId="3">[1]XL_control!$F$39</definedName>
    <definedName name="stafʕal">XL_control!$F$39</definedName>
    <definedName name="tfáːʕal" localSheetId="3">[1]XL_control!$F$38</definedName>
    <definedName name="tfáːʕal">XL_control!$F$38</definedName>
    <definedName name="tfaʕal" localSheetId="3">[1]XL_control!$D$39</definedName>
    <definedName name="tfaʕal">XL_control!$D$39</definedName>
    <definedName name="tfáʕʕal" localSheetId="3">[1]XL_control!$E$38</definedName>
    <definedName name="tfáʕʕal">XL_control!$E$38</definedName>
    <definedName name="v_gloss" localSheetId="3">#REF!</definedName>
    <definedName name="v_gloss">#REF!</definedName>
    <definedName name="vect01">CVCC_nouns!$C$299:$C$310</definedName>
    <definedName name="xx">[3]XL_control!$C$50</definedName>
    <definedName name="xxxx">[5]XL_control!$B$49</definedName>
    <definedName name="אהרון">[4]elicitations!$A$1</definedName>
    <definedName name="סמיר">[4]elicitations!$A$2</definedName>
    <definedName name="סססס">XL_control!$B$38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8" i="9" l="1"/>
  <c r="I208" i="9"/>
  <c r="H208" i="9"/>
  <c r="G208" i="9"/>
  <c r="K212" i="9"/>
  <c r="J211" i="9"/>
  <c r="I211" i="9"/>
  <c r="H211" i="9"/>
  <c r="G211" i="9"/>
  <c r="J212" i="9"/>
  <c r="I212" i="9"/>
  <c r="H212" i="9"/>
  <c r="G212" i="9"/>
  <c r="K214" i="9"/>
  <c r="J124" i="9"/>
  <c r="I124" i="9"/>
  <c r="G124" i="9"/>
  <c r="H124" i="9"/>
  <c r="K71" i="9"/>
  <c r="J71" i="9"/>
  <c r="I71" i="9"/>
  <c r="H71" i="9"/>
  <c r="G71" i="9"/>
  <c r="I381" i="9"/>
  <c r="G381" i="9"/>
  <c r="J381" i="9"/>
  <c r="K381" i="9"/>
  <c r="H381" i="9"/>
  <c r="C204" i="6"/>
  <c r="K275" i="9"/>
  <c r="J275" i="9"/>
  <c r="J274" i="9"/>
  <c r="I275" i="9"/>
  <c r="I274" i="9"/>
  <c r="H275" i="9"/>
  <c r="G275" i="9"/>
  <c r="H274" i="9"/>
  <c r="G274" i="9"/>
  <c r="L413" i="9"/>
  <c r="J413" i="9"/>
  <c r="J412" i="9"/>
  <c r="J411" i="9"/>
  <c r="I413" i="9"/>
  <c r="H413" i="9"/>
  <c r="I412" i="9"/>
  <c r="H412" i="9"/>
  <c r="I411" i="9"/>
  <c r="H411" i="9"/>
  <c r="G413" i="9"/>
  <c r="G412" i="9"/>
  <c r="G411" i="9"/>
  <c r="L198" i="9"/>
  <c r="J198" i="9"/>
  <c r="I198" i="9"/>
  <c r="H198" i="9"/>
  <c r="G198" i="9"/>
  <c r="J195" i="9"/>
  <c r="L197" i="9"/>
  <c r="J197" i="9"/>
  <c r="J196" i="9"/>
  <c r="I197" i="9"/>
  <c r="I196" i="9"/>
  <c r="I195" i="9"/>
  <c r="H197" i="9"/>
  <c r="G197" i="9"/>
  <c r="H196" i="9"/>
  <c r="G196" i="9"/>
  <c r="H195" i="9"/>
  <c r="G195" i="9"/>
  <c r="L206" i="9"/>
  <c r="J206" i="9"/>
  <c r="J205" i="9"/>
  <c r="J204" i="9"/>
  <c r="I206" i="9"/>
  <c r="H206" i="9"/>
  <c r="G206" i="9"/>
  <c r="I205" i="9"/>
  <c r="H205" i="9"/>
  <c r="G205" i="9"/>
  <c r="I204" i="9"/>
  <c r="H204" i="9"/>
  <c r="G204" i="9"/>
  <c r="K171" i="9"/>
  <c r="J171" i="9"/>
  <c r="I171" i="9"/>
  <c r="H171" i="9"/>
  <c r="G171" i="9"/>
  <c r="J233" i="9"/>
  <c r="K234" i="9"/>
  <c r="J234" i="9"/>
  <c r="I234" i="9"/>
  <c r="H234" i="9"/>
  <c r="G234" i="9"/>
  <c r="I233" i="9"/>
  <c r="H233" i="9"/>
  <c r="G233" i="9"/>
  <c r="G59" i="9"/>
  <c r="I348" i="9"/>
  <c r="J348" i="9"/>
  <c r="H348" i="9"/>
  <c r="G348" i="9"/>
  <c r="J447" i="9"/>
  <c r="I447" i="9"/>
  <c r="H447" i="9"/>
  <c r="G447" i="9"/>
  <c r="L425" i="9"/>
  <c r="J425" i="9"/>
  <c r="I425" i="9"/>
  <c r="H425" i="9"/>
  <c r="G425" i="9"/>
  <c r="J422" i="9"/>
  <c r="I422" i="9"/>
  <c r="H422" i="9"/>
  <c r="G422" i="9"/>
  <c r="J410" i="9"/>
  <c r="I410" i="9"/>
  <c r="H410" i="9"/>
  <c r="G410" i="9"/>
  <c r="K56" i="9"/>
  <c r="H56" i="9"/>
  <c r="L55" i="9"/>
  <c r="J55" i="9"/>
  <c r="I55" i="9"/>
  <c r="H55" i="9"/>
  <c r="G55" i="9"/>
  <c r="G56" i="9"/>
  <c r="I181" i="9"/>
  <c r="I180" i="9"/>
  <c r="I179" i="9"/>
  <c r="J181" i="9"/>
  <c r="J180" i="9"/>
  <c r="H181" i="9"/>
  <c r="H180" i="9"/>
  <c r="G181" i="9"/>
  <c r="G180" i="9"/>
  <c r="C297" i="6"/>
  <c r="C66" i="6"/>
  <c r="C159" i="6"/>
  <c r="K143" i="9"/>
  <c r="J143" i="9"/>
  <c r="J142" i="9"/>
  <c r="I143" i="9"/>
  <c r="H143" i="9"/>
  <c r="I142" i="9"/>
  <c r="H142" i="9"/>
  <c r="G143" i="9"/>
  <c r="G142" i="9"/>
  <c r="K462" i="9"/>
  <c r="J462" i="9"/>
  <c r="J461" i="9"/>
  <c r="I462" i="9"/>
  <c r="I461" i="9"/>
  <c r="H462" i="9"/>
  <c r="H461" i="9"/>
  <c r="G462" i="9"/>
  <c r="G461" i="9"/>
  <c r="L131" i="9"/>
  <c r="K131" i="9"/>
  <c r="J131" i="9"/>
  <c r="I131" i="9"/>
  <c r="H131" i="9"/>
  <c r="G131" i="9"/>
  <c r="K304" i="9"/>
  <c r="J304" i="9"/>
  <c r="I304" i="9"/>
  <c r="H304" i="9"/>
  <c r="G304" i="9"/>
  <c r="J383" i="9"/>
  <c r="J382" i="9"/>
  <c r="I382" i="9"/>
  <c r="H382" i="9"/>
  <c r="G382" i="9"/>
  <c r="J336" i="9"/>
  <c r="C15" i="6"/>
  <c r="I393" i="9"/>
  <c r="J332" i="9"/>
  <c r="J331" i="9"/>
  <c r="K165" i="9"/>
  <c r="J164" i="9"/>
  <c r="I164" i="9"/>
  <c r="H164" i="9"/>
  <c r="G164" i="9"/>
  <c r="J161" i="9"/>
  <c r="I161" i="9"/>
  <c r="H161" i="9"/>
  <c r="G161" i="9"/>
  <c r="J165" i="9"/>
  <c r="I165" i="9"/>
  <c r="H165" i="9"/>
  <c r="G165" i="9"/>
  <c r="G116" i="9"/>
  <c r="I116" i="9"/>
  <c r="H116" i="9"/>
  <c r="L116" i="9"/>
  <c r="J116" i="9"/>
  <c r="K116" i="9"/>
  <c r="J388" i="9"/>
  <c r="I388" i="9"/>
  <c r="H388" i="9"/>
  <c r="G388" i="9"/>
  <c r="H332" i="9"/>
  <c r="H331" i="9"/>
  <c r="H330" i="9"/>
  <c r="B23" i="4"/>
  <c r="B22" i="4"/>
  <c r="B21" i="4"/>
  <c r="B20" i="4"/>
  <c r="B19" i="4"/>
  <c r="B18" i="4"/>
  <c r="B17" i="4"/>
  <c r="B16" i="4"/>
  <c r="C30" i="6"/>
  <c r="J94" i="9"/>
  <c r="I94" i="9"/>
  <c r="B310" i="18"/>
  <c r="A310" i="18"/>
  <c r="B309" i="18"/>
  <c r="A309" i="18"/>
  <c r="B308" i="18"/>
  <c r="A308" i="18"/>
  <c r="B307" i="18"/>
  <c r="A307" i="18"/>
  <c r="B306" i="18"/>
  <c r="A306" i="18"/>
  <c r="B305" i="18"/>
  <c r="A305" i="18"/>
  <c r="B304" i="18"/>
  <c r="A304" i="18"/>
  <c r="B303" i="18"/>
  <c r="A303" i="18"/>
  <c r="B302" i="18"/>
  <c r="A302" i="18"/>
  <c r="B301" i="18"/>
  <c r="A301" i="18"/>
  <c r="B300" i="18"/>
  <c r="A300" i="18"/>
  <c r="B299" i="18"/>
  <c r="A299" i="18"/>
  <c r="C287" i="18"/>
  <c r="B287" i="18" s="1"/>
  <c r="C244" i="18"/>
  <c r="B240" i="18"/>
  <c r="A240" i="18"/>
  <c r="C239" i="18"/>
  <c r="B239" i="18" s="1"/>
  <c r="C238" i="18"/>
  <c r="B238" i="18" s="1"/>
  <c r="C237" i="18"/>
  <c r="B237" i="18" s="1"/>
  <c r="C236" i="18"/>
  <c r="C235" i="18"/>
  <c r="B235" i="18" s="1"/>
  <c r="C234" i="18"/>
  <c r="B234" i="18" s="1"/>
  <c r="C233" i="18"/>
  <c r="B233" i="18" s="1"/>
  <c r="C232" i="18"/>
  <c r="C231" i="18"/>
  <c r="A231" i="18" s="1"/>
  <c r="B231" i="18"/>
  <c r="C230" i="18"/>
  <c r="B230" i="18" s="1"/>
  <c r="C229" i="18"/>
  <c r="B229" i="18" s="1"/>
  <c r="C228" i="18"/>
  <c r="C227" i="18"/>
  <c r="B227" i="18" s="1"/>
  <c r="C226" i="18"/>
  <c r="B226" i="18" s="1"/>
  <c r="C225" i="18"/>
  <c r="B225" i="18" s="1"/>
  <c r="C224" i="18"/>
  <c r="C223" i="18"/>
  <c r="B223" i="18"/>
  <c r="A223" i="18"/>
  <c r="C222" i="18"/>
  <c r="B222" i="18" s="1"/>
  <c r="C221" i="18"/>
  <c r="B221" i="18" s="1"/>
  <c r="C220" i="18"/>
  <c r="C219" i="18"/>
  <c r="B219" i="18" s="1"/>
  <c r="A219" i="18"/>
  <c r="C218" i="18"/>
  <c r="B218" i="18" s="1"/>
  <c r="C217" i="18"/>
  <c r="B217" i="18" s="1"/>
  <c r="C216" i="18"/>
  <c r="C215" i="18"/>
  <c r="B215" i="18" s="1"/>
  <c r="A215" i="18"/>
  <c r="C214" i="18"/>
  <c r="B214" i="18" s="1"/>
  <c r="A214" i="18"/>
  <c r="C213" i="18"/>
  <c r="B213" i="18" s="1"/>
  <c r="C212" i="18"/>
  <c r="C211" i="18"/>
  <c r="B211" i="18" s="1"/>
  <c r="A211" i="18"/>
  <c r="C210" i="18"/>
  <c r="B210" i="18" s="1"/>
  <c r="A210" i="18"/>
  <c r="C209" i="18"/>
  <c r="B209" i="18" s="1"/>
  <c r="C208" i="18"/>
  <c r="C207" i="18"/>
  <c r="B207" i="18" s="1"/>
  <c r="C206" i="18"/>
  <c r="B206" i="18" s="1"/>
  <c r="A206" i="18"/>
  <c r="C205" i="18"/>
  <c r="B205" i="18" s="1"/>
  <c r="C204" i="18"/>
  <c r="C203" i="18"/>
  <c r="B203" i="18" s="1"/>
  <c r="C202" i="18"/>
  <c r="B202" i="18" s="1"/>
  <c r="A202" i="18"/>
  <c r="C201" i="18"/>
  <c r="B201" i="18" s="1"/>
  <c r="C200" i="18"/>
  <c r="C199" i="18"/>
  <c r="B199" i="18" s="1"/>
  <c r="C198" i="18"/>
  <c r="B198" i="18" s="1"/>
  <c r="A198" i="18"/>
  <c r="C197" i="18"/>
  <c r="B197" i="18" s="1"/>
  <c r="C196" i="18"/>
  <c r="C195" i="18"/>
  <c r="B195" i="18"/>
  <c r="A195" i="18"/>
  <c r="C194" i="18"/>
  <c r="B194" i="18" s="1"/>
  <c r="C193" i="18"/>
  <c r="B193" i="18" s="1"/>
  <c r="C192" i="18"/>
  <c r="C191" i="18"/>
  <c r="A191" i="18" s="1"/>
  <c r="B191" i="18"/>
  <c r="C190" i="18"/>
  <c r="B190" i="18"/>
  <c r="A190" i="18"/>
  <c r="C189" i="18"/>
  <c r="B189" i="18" s="1"/>
  <c r="C188" i="18"/>
  <c r="C187" i="18"/>
  <c r="B187" i="18"/>
  <c r="A187" i="18"/>
  <c r="C186" i="18"/>
  <c r="B186" i="18" s="1"/>
  <c r="C185" i="18"/>
  <c r="B185" i="18" s="1"/>
  <c r="C184" i="18"/>
  <c r="C183" i="18"/>
  <c r="A183" i="18" s="1"/>
  <c r="B183" i="18"/>
  <c r="C182" i="18"/>
  <c r="B182" i="18"/>
  <c r="A182" i="18"/>
  <c r="C181" i="18"/>
  <c r="B181" i="18" s="1"/>
  <c r="C180" i="18"/>
  <c r="C179" i="18"/>
  <c r="A179" i="18" s="1"/>
  <c r="B179" i="18"/>
  <c r="C178" i="18"/>
  <c r="A178" i="18" s="1"/>
  <c r="B178" i="18"/>
  <c r="C177" i="18"/>
  <c r="B177" i="18" s="1"/>
  <c r="A177" i="18"/>
  <c r="C176" i="18"/>
  <c r="C175" i="18"/>
  <c r="A175" i="18" s="1"/>
  <c r="B175" i="18"/>
  <c r="C174" i="18"/>
  <c r="B174" i="18" s="1"/>
  <c r="A174" i="18"/>
  <c r="C173" i="18"/>
  <c r="B173" i="18" s="1"/>
  <c r="C172" i="18"/>
  <c r="C171" i="18"/>
  <c r="A171" i="18" s="1"/>
  <c r="B171" i="18"/>
  <c r="C170" i="18"/>
  <c r="A170" i="18" s="1"/>
  <c r="B170" i="18"/>
  <c r="C169" i="18"/>
  <c r="B169" i="18" s="1"/>
  <c r="A169" i="18"/>
  <c r="C168" i="18"/>
  <c r="C167" i="18"/>
  <c r="A167" i="18" s="1"/>
  <c r="B167" i="18"/>
  <c r="C166" i="18"/>
  <c r="B166" i="18" s="1"/>
  <c r="A166" i="18"/>
  <c r="C165" i="18"/>
  <c r="B165" i="18" s="1"/>
  <c r="C164" i="18"/>
  <c r="C163" i="18"/>
  <c r="A163" i="18" s="1"/>
  <c r="B163" i="18"/>
  <c r="C162" i="18"/>
  <c r="A162" i="18" s="1"/>
  <c r="B162" i="18"/>
  <c r="C161" i="18"/>
  <c r="B161" i="18" s="1"/>
  <c r="C160" i="18"/>
  <c r="C159" i="18"/>
  <c r="A159" i="18" s="1"/>
  <c r="B159" i="18"/>
  <c r="C158" i="18"/>
  <c r="B158" i="18" s="1"/>
  <c r="A158" i="18"/>
  <c r="C157" i="18"/>
  <c r="B157" i="18" s="1"/>
  <c r="C156" i="18"/>
  <c r="C155" i="18"/>
  <c r="A155" i="18" s="1"/>
  <c r="B155" i="18"/>
  <c r="C154" i="18"/>
  <c r="A154" i="18" s="1"/>
  <c r="B154" i="18"/>
  <c r="C153" i="18"/>
  <c r="B153" i="18" s="1"/>
  <c r="C152" i="18"/>
  <c r="C151" i="18"/>
  <c r="A151" i="18" s="1"/>
  <c r="B151" i="18"/>
  <c r="C150" i="18"/>
  <c r="B150" i="18" s="1"/>
  <c r="A150" i="18"/>
  <c r="C149" i="18"/>
  <c r="B149" i="18" s="1"/>
  <c r="C148" i="18"/>
  <c r="C147" i="18"/>
  <c r="A147" i="18" s="1"/>
  <c r="B147" i="18"/>
  <c r="C146" i="18"/>
  <c r="A146" i="18" s="1"/>
  <c r="B146" i="18"/>
  <c r="C145" i="18"/>
  <c r="B145" i="18" s="1"/>
  <c r="C144" i="18"/>
  <c r="C143" i="18"/>
  <c r="A143" i="18" s="1"/>
  <c r="B143" i="18"/>
  <c r="C142" i="18"/>
  <c r="B142" i="18" s="1"/>
  <c r="A142" i="18"/>
  <c r="C141" i="18"/>
  <c r="B141" i="18" s="1"/>
  <c r="C140" i="18"/>
  <c r="C139" i="18"/>
  <c r="A139" i="18" s="1"/>
  <c r="B139" i="18"/>
  <c r="C138" i="18"/>
  <c r="A138" i="18" s="1"/>
  <c r="B138" i="18"/>
  <c r="C137" i="18"/>
  <c r="B137" i="18" s="1"/>
  <c r="A137" i="18"/>
  <c r="C136" i="18"/>
  <c r="C135" i="18"/>
  <c r="A135" i="18" s="1"/>
  <c r="C134" i="18"/>
  <c r="B134" i="18" s="1"/>
  <c r="C133" i="18"/>
  <c r="B133" i="18" s="1"/>
  <c r="A133" i="18"/>
  <c r="C132" i="18"/>
  <c r="C131" i="18"/>
  <c r="A131" i="18" s="1"/>
  <c r="B131" i="18"/>
  <c r="C130" i="18"/>
  <c r="A130" i="18" s="1"/>
  <c r="B130" i="18"/>
  <c r="C129" i="18"/>
  <c r="B129" i="18" s="1"/>
  <c r="A129" i="18"/>
  <c r="C128" i="18"/>
  <c r="C127" i="18"/>
  <c r="A127" i="18" s="1"/>
  <c r="C126" i="18"/>
  <c r="B126" i="18" s="1"/>
  <c r="C125" i="18"/>
  <c r="B125" i="18"/>
  <c r="A125" i="18"/>
  <c r="C124" i="18"/>
  <c r="C123" i="18"/>
  <c r="A123" i="18" s="1"/>
  <c r="B123" i="18"/>
  <c r="C122" i="18"/>
  <c r="B122" i="18"/>
  <c r="A122" i="18"/>
  <c r="C121" i="18"/>
  <c r="B121" i="18" s="1"/>
  <c r="C120" i="18"/>
  <c r="C119" i="18"/>
  <c r="A119" i="18" s="1"/>
  <c r="C118" i="18"/>
  <c r="B118" i="18"/>
  <c r="A118" i="18"/>
  <c r="C117" i="18"/>
  <c r="A117" i="18" s="1"/>
  <c r="B117" i="18"/>
  <c r="C116" i="18"/>
  <c r="C115" i="18"/>
  <c r="A115" i="18" s="1"/>
  <c r="B115" i="18"/>
  <c r="C114" i="18"/>
  <c r="A114" i="18" s="1"/>
  <c r="B114" i="18"/>
  <c r="C113" i="18"/>
  <c r="B113" i="18" s="1"/>
  <c r="A113" i="18"/>
  <c r="C112" i="18"/>
  <c r="C111" i="18"/>
  <c r="A111" i="18" s="1"/>
  <c r="B111" i="18"/>
  <c r="C110" i="18"/>
  <c r="B110" i="18"/>
  <c r="A110" i="18"/>
  <c r="C109" i="18"/>
  <c r="B109" i="18"/>
  <c r="A109" i="18"/>
  <c r="C108" i="18"/>
  <c r="C107" i="18"/>
  <c r="A107" i="18" s="1"/>
  <c r="B107" i="18"/>
  <c r="C106" i="18"/>
  <c r="B106" i="18"/>
  <c r="A106" i="18"/>
  <c r="C105" i="18"/>
  <c r="B105" i="18" s="1"/>
  <c r="C104" i="18"/>
  <c r="C103" i="18"/>
  <c r="A103" i="18" s="1"/>
  <c r="B103" i="18"/>
  <c r="C102" i="18"/>
  <c r="B102" i="18" s="1"/>
  <c r="C101" i="18"/>
  <c r="B101" i="18"/>
  <c r="A101" i="18"/>
  <c r="C100" i="18"/>
  <c r="C99" i="18"/>
  <c r="A99" i="18" s="1"/>
  <c r="B99" i="18"/>
  <c r="C98" i="18"/>
  <c r="B98" i="18"/>
  <c r="A98" i="18"/>
  <c r="C97" i="18"/>
  <c r="B97" i="18"/>
  <c r="A97" i="18"/>
  <c r="C96" i="18"/>
  <c r="C95" i="18"/>
  <c r="A95" i="18" s="1"/>
  <c r="C94" i="18"/>
  <c r="B94" i="18" s="1"/>
  <c r="A94" i="18"/>
  <c r="C93" i="18"/>
  <c r="A93" i="18" s="1"/>
  <c r="B93" i="18"/>
  <c r="C92" i="18"/>
  <c r="C91" i="18"/>
  <c r="A91" i="18" s="1"/>
  <c r="B91" i="18"/>
  <c r="C90" i="18"/>
  <c r="B90" i="18"/>
  <c r="A90" i="18"/>
  <c r="C89" i="18"/>
  <c r="B89" i="18"/>
  <c r="A89" i="18"/>
  <c r="C88" i="18"/>
  <c r="C87" i="18"/>
  <c r="A87" i="18" s="1"/>
  <c r="C86" i="18"/>
  <c r="B86" i="18"/>
  <c r="A86" i="18"/>
  <c r="C85" i="18"/>
  <c r="B85" i="18" s="1"/>
  <c r="C84" i="18"/>
  <c r="C83" i="18"/>
  <c r="A83" i="18" s="1"/>
  <c r="C82" i="18"/>
  <c r="B82" i="18"/>
  <c r="A82" i="18"/>
  <c r="C81" i="18"/>
  <c r="A81" i="18" s="1"/>
  <c r="C80" i="18"/>
  <c r="C79" i="18"/>
  <c r="A79" i="18" s="1"/>
  <c r="C78" i="18"/>
  <c r="B78" i="18"/>
  <c r="A78" i="18"/>
  <c r="C77" i="18"/>
  <c r="B77" i="18"/>
  <c r="A77" i="18"/>
  <c r="C76" i="18"/>
  <c r="C75" i="18"/>
  <c r="A75" i="18" s="1"/>
  <c r="B75" i="18"/>
  <c r="C74" i="18"/>
  <c r="B74" i="18"/>
  <c r="A74" i="18"/>
  <c r="C73" i="18"/>
  <c r="B73" i="18" s="1"/>
  <c r="C72" i="18"/>
  <c r="B72" i="18" s="1"/>
  <c r="A72" i="18"/>
  <c r="C71" i="18"/>
  <c r="A71" i="18" s="1"/>
  <c r="B71" i="18"/>
  <c r="C70" i="18"/>
  <c r="A70" i="18" s="1"/>
  <c r="B70" i="18"/>
  <c r="C69" i="18"/>
  <c r="B69" i="18"/>
  <c r="A69" i="18"/>
  <c r="C68" i="18"/>
  <c r="B68" i="18" s="1"/>
  <c r="A68" i="18"/>
  <c r="C67" i="18"/>
  <c r="A67" i="18" s="1"/>
  <c r="B67" i="18"/>
  <c r="C66" i="18"/>
  <c r="B66" i="18" s="1"/>
  <c r="C65" i="18"/>
  <c r="B65" i="18"/>
  <c r="A65" i="18"/>
  <c r="C64" i="18"/>
  <c r="B64" i="18" s="1"/>
  <c r="C63" i="18"/>
  <c r="A63" i="18" s="1"/>
  <c r="C62" i="18"/>
  <c r="A62" i="18" s="1"/>
  <c r="C61" i="18"/>
  <c r="B61" i="18"/>
  <c r="A61" i="18"/>
  <c r="C60" i="18"/>
  <c r="B60" i="18" s="1"/>
  <c r="A60" i="18"/>
  <c r="C59" i="18"/>
  <c r="A59" i="18" s="1"/>
  <c r="B59" i="18"/>
  <c r="C58" i="18"/>
  <c r="B58" i="18"/>
  <c r="A58" i="18"/>
  <c r="C57" i="18"/>
  <c r="B57" i="18" s="1"/>
  <c r="C56" i="18"/>
  <c r="B56" i="18" s="1"/>
  <c r="A56" i="18"/>
  <c r="C55" i="18"/>
  <c r="A55" i="18" s="1"/>
  <c r="B55" i="18"/>
  <c r="C54" i="18"/>
  <c r="A54" i="18" s="1"/>
  <c r="B54" i="18"/>
  <c r="C53" i="18"/>
  <c r="A53" i="18" s="1"/>
  <c r="B53" i="18"/>
  <c r="C52" i="18"/>
  <c r="B52" i="18" s="1"/>
  <c r="A52" i="18"/>
  <c r="C51" i="18"/>
  <c r="A51" i="18" s="1"/>
  <c r="B51" i="18"/>
  <c r="C50" i="18"/>
  <c r="B50" i="18" s="1"/>
  <c r="C49" i="18"/>
  <c r="B49" i="18"/>
  <c r="A49" i="18"/>
  <c r="C48" i="18"/>
  <c r="B48" i="18" s="1"/>
  <c r="A48" i="18"/>
  <c r="C47" i="18"/>
  <c r="A47" i="18" s="1"/>
  <c r="B47" i="18"/>
  <c r="C46" i="18"/>
  <c r="A46" i="18" s="1"/>
  <c r="C45" i="18"/>
  <c r="B45" i="18"/>
  <c r="A45" i="18"/>
  <c r="C44" i="18"/>
  <c r="B44" i="18" s="1"/>
  <c r="A44" i="18"/>
  <c r="C43" i="18"/>
  <c r="A43" i="18" s="1"/>
  <c r="B43" i="18"/>
  <c r="C42" i="18"/>
  <c r="B42" i="18"/>
  <c r="A42" i="18"/>
  <c r="C41" i="18"/>
  <c r="B41" i="18"/>
  <c r="A41" i="18"/>
  <c r="C40" i="18"/>
  <c r="B40" i="18" s="1"/>
  <c r="A40" i="18"/>
  <c r="C39" i="18"/>
  <c r="B39" i="18" s="1"/>
  <c r="A39" i="18"/>
  <c r="C38" i="18"/>
  <c r="B38" i="18" s="1"/>
  <c r="A38" i="18"/>
  <c r="C37" i="18"/>
  <c r="A37" i="18" s="1"/>
  <c r="C36" i="18"/>
  <c r="B36" i="18" s="1"/>
  <c r="C35" i="18"/>
  <c r="B35" i="18"/>
  <c r="A35" i="18"/>
  <c r="C34" i="18"/>
  <c r="B34" i="18" s="1"/>
  <c r="A34" i="18"/>
  <c r="C33" i="18"/>
  <c r="A33" i="18" s="1"/>
  <c r="B33" i="18"/>
  <c r="C32" i="18"/>
  <c r="B32" i="18" s="1"/>
  <c r="C31" i="18"/>
  <c r="B31" i="18" s="1"/>
  <c r="C30" i="18"/>
  <c r="B30" i="18" s="1"/>
  <c r="A30" i="18"/>
  <c r="C29" i="18"/>
  <c r="A29" i="18" s="1"/>
  <c r="C28" i="18"/>
  <c r="B28" i="18" s="1"/>
  <c r="C27" i="18"/>
  <c r="B27" i="18"/>
  <c r="A27" i="18"/>
  <c r="C26" i="18"/>
  <c r="B26" i="18" s="1"/>
  <c r="A26" i="18"/>
  <c r="C25" i="18"/>
  <c r="A25" i="18" s="1"/>
  <c r="B25" i="18"/>
  <c r="C24" i="18"/>
  <c r="B24" i="18" s="1"/>
  <c r="C23" i="18"/>
  <c r="B23" i="18" s="1"/>
  <c r="C22" i="18"/>
  <c r="B22" i="18" s="1"/>
  <c r="A22" i="18"/>
  <c r="C21" i="18"/>
  <c r="A21" i="18" s="1"/>
  <c r="C20" i="18"/>
  <c r="B20" i="18" s="1"/>
  <c r="C19" i="18"/>
  <c r="B19" i="18"/>
  <c r="A19" i="18"/>
  <c r="C18" i="18"/>
  <c r="B18" i="18" s="1"/>
  <c r="A18" i="18"/>
  <c r="C17" i="18"/>
  <c r="A17" i="18" s="1"/>
  <c r="B17" i="18"/>
  <c r="C16" i="18"/>
  <c r="B16" i="18" s="1"/>
  <c r="C15" i="18"/>
  <c r="B15" i="18" s="1"/>
  <c r="C14" i="18"/>
  <c r="B14" i="18" s="1"/>
  <c r="A14" i="18"/>
  <c r="C13" i="18"/>
  <c r="A13" i="18" s="1"/>
  <c r="C12" i="18"/>
  <c r="B12" i="18" s="1"/>
  <c r="C11" i="18"/>
  <c r="B11" i="18"/>
  <c r="A11" i="18"/>
  <c r="C10" i="18"/>
  <c r="B10" i="18" s="1"/>
  <c r="A10" i="18"/>
  <c r="C9" i="18"/>
  <c r="A9" i="18" s="1"/>
  <c r="B9" i="18"/>
  <c r="C8" i="18"/>
  <c r="B8" i="18" s="1"/>
  <c r="C7" i="18"/>
  <c r="B7" i="18" s="1"/>
  <c r="C6" i="18"/>
  <c r="B6" i="18" s="1"/>
  <c r="A6" i="18"/>
  <c r="C2" i="18"/>
  <c r="A105" i="18" l="1"/>
  <c r="A126" i="18"/>
  <c r="A234" i="18"/>
  <c r="B62" i="18"/>
  <c r="B83" i="18"/>
  <c r="B119" i="18"/>
  <c r="A141" i="18"/>
  <c r="A149" i="18"/>
  <c r="A157" i="18"/>
  <c r="A165" i="18"/>
  <c r="A173" i="18"/>
  <c r="A207" i="18"/>
  <c r="A134" i="18"/>
  <c r="A226" i="18"/>
  <c r="A235" i="18"/>
  <c r="B63" i="18"/>
  <c r="B127" i="18"/>
  <c r="A199" i="18"/>
  <c r="A218" i="18"/>
  <c r="A227" i="18"/>
  <c r="A50" i="18"/>
  <c r="A57" i="18"/>
  <c r="A85" i="18"/>
  <c r="A121" i="18"/>
  <c r="B13" i="18"/>
  <c r="B21" i="18"/>
  <c r="B29" i="18"/>
  <c r="B37" i="18"/>
  <c r="A64" i="18"/>
  <c r="B135" i="18"/>
  <c r="B81" i="18"/>
  <c r="A238" i="18"/>
  <c r="A145" i="18"/>
  <c r="A153" i="18"/>
  <c r="A161" i="18"/>
  <c r="A230" i="18"/>
  <c r="A239" i="18"/>
  <c r="A7" i="18"/>
  <c r="A15" i="18"/>
  <c r="A23" i="18"/>
  <c r="A31" i="18"/>
  <c r="A66" i="18"/>
  <c r="A73" i="18"/>
  <c r="A102" i="18"/>
  <c r="A186" i="18"/>
  <c r="A194" i="18"/>
  <c r="A203" i="18"/>
  <c r="B46" i="18"/>
  <c r="B95" i="18"/>
  <c r="A222" i="18"/>
  <c r="B108" i="18"/>
  <c r="A108" i="18"/>
  <c r="B140" i="18"/>
  <c r="A140" i="18"/>
  <c r="B152" i="18"/>
  <c r="A152" i="18"/>
  <c r="B172" i="18"/>
  <c r="A172" i="18"/>
  <c r="B180" i="18"/>
  <c r="A180" i="18"/>
  <c r="B188" i="18"/>
  <c r="A188" i="18"/>
  <c r="B224" i="18"/>
  <c r="A224" i="18"/>
  <c r="B80" i="18"/>
  <c r="A80" i="18"/>
  <c r="B87" i="18"/>
  <c r="B96" i="18"/>
  <c r="A96" i="18"/>
  <c r="B112" i="18"/>
  <c r="A112" i="18"/>
  <c r="B128" i="18"/>
  <c r="A128" i="18"/>
  <c r="B204" i="18"/>
  <c r="A204" i="18"/>
  <c r="B220" i="18"/>
  <c r="A220" i="18"/>
  <c r="B236" i="18"/>
  <c r="A236" i="18"/>
  <c r="B92" i="18"/>
  <c r="A92" i="18"/>
  <c r="B144" i="18"/>
  <c r="A144" i="18"/>
  <c r="B156" i="18"/>
  <c r="A156" i="18"/>
  <c r="B168" i="18"/>
  <c r="A168" i="18"/>
  <c r="B184" i="18"/>
  <c r="A184" i="18"/>
  <c r="A8" i="18"/>
  <c r="A16" i="18"/>
  <c r="A20" i="18"/>
  <c r="A28" i="18"/>
  <c r="A32" i="18"/>
  <c r="A36" i="18"/>
  <c r="B84" i="18"/>
  <c r="A84" i="18"/>
  <c r="B100" i="18"/>
  <c r="A100" i="18"/>
  <c r="B116" i="18"/>
  <c r="A116" i="18"/>
  <c r="B132" i="18"/>
  <c r="A132" i="18"/>
  <c r="B200" i="18"/>
  <c r="A200" i="18"/>
  <c r="B216" i="18"/>
  <c r="A216" i="18"/>
  <c r="B232" i="18"/>
  <c r="A232" i="18"/>
  <c r="B76" i="18"/>
  <c r="A76" i="18"/>
  <c r="B124" i="18"/>
  <c r="A124" i="18"/>
  <c r="B148" i="18"/>
  <c r="A148" i="18"/>
  <c r="B160" i="18"/>
  <c r="A160" i="18"/>
  <c r="B164" i="18"/>
  <c r="A164" i="18"/>
  <c r="B176" i="18"/>
  <c r="A176" i="18"/>
  <c r="B192" i="18"/>
  <c r="A192" i="18"/>
  <c r="B208" i="18"/>
  <c r="A208" i="18"/>
  <c r="A12" i="18"/>
  <c r="A24" i="18"/>
  <c r="B79" i="18"/>
  <c r="B88" i="18"/>
  <c r="A88" i="18"/>
  <c r="B104" i="18"/>
  <c r="A104" i="18"/>
  <c r="B120" i="18"/>
  <c r="A120" i="18"/>
  <c r="B136" i="18"/>
  <c r="A136" i="18"/>
  <c r="B196" i="18"/>
  <c r="A196" i="18"/>
  <c r="B212" i="18"/>
  <c r="A212" i="18"/>
  <c r="B228" i="18"/>
  <c r="A228" i="18"/>
  <c r="A181" i="18"/>
  <c r="A185" i="18"/>
  <c r="A189" i="18"/>
  <c r="A193" i="18"/>
  <c r="A197" i="18"/>
  <c r="A201" i="18"/>
  <c r="A205" i="18"/>
  <c r="A209" i="18"/>
  <c r="A213" i="18"/>
  <c r="A217" i="18"/>
  <c r="A221" i="18"/>
  <c r="A225" i="18"/>
  <c r="A229" i="18"/>
  <c r="A233" i="18"/>
  <c r="A237" i="18"/>
  <c r="A287" i="18"/>
  <c r="C232" i="6" l="1"/>
  <c r="J70" i="9"/>
  <c r="I70" i="9"/>
  <c r="H70" i="9"/>
  <c r="G70" i="9"/>
  <c r="C53" i="6"/>
  <c r="C144" i="6"/>
  <c r="C130" i="6"/>
  <c r="C33" i="6"/>
  <c r="J416" i="9"/>
  <c r="I416" i="9"/>
  <c r="H416" i="9"/>
  <c r="G416" i="9"/>
  <c r="C142" i="6" l="1"/>
  <c r="C78" i="6"/>
  <c r="C313" i="6"/>
  <c r="C310" i="6"/>
  <c r="C202" i="6"/>
  <c r="C101" i="6"/>
  <c r="K53" i="9"/>
  <c r="C20" i="6"/>
  <c r="I464" i="9"/>
  <c r="J463" i="9"/>
  <c r="I463" i="9"/>
  <c r="H463" i="9"/>
  <c r="G463" i="9"/>
  <c r="H464" i="9"/>
  <c r="J460" i="9"/>
  <c r="I460" i="9"/>
  <c r="H460" i="9"/>
  <c r="G460" i="9"/>
  <c r="J464" i="9"/>
  <c r="G464" i="9"/>
  <c r="L459" i="9"/>
  <c r="K459" i="9"/>
  <c r="L458" i="9"/>
  <c r="J458" i="9"/>
  <c r="I458" i="9"/>
  <c r="H458" i="9"/>
  <c r="G458" i="9"/>
  <c r="J457" i="9"/>
  <c r="I457" i="9"/>
  <c r="H457" i="9"/>
  <c r="G457" i="9"/>
  <c r="J459" i="9"/>
  <c r="I459" i="9"/>
  <c r="H459" i="9"/>
  <c r="G459" i="9"/>
  <c r="L451" i="9"/>
  <c r="J450" i="9"/>
  <c r="I450" i="9"/>
  <c r="H450" i="9"/>
  <c r="G450" i="9"/>
  <c r="J418" i="9"/>
  <c r="I418" i="9"/>
  <c r="H418" i="9"/>
  <c r="G418" i="9"/>
  <c r="J419" i="9"/>
  <c r="I419" i="9"/>
  <c r="H419" i="9"/>
  <c r="G419" i="9"/>
  <c r="J420" i="9"/>
  <c r="H420" i="9"/>
  <c r="G420" i="9"/>
  <c r="I420" i="9"/>
  <c r="J369" i="9"/>
  <c r="I369" i="9"/>
  <c r="H369" i="9"/>
  <c r="G369" i="9"/>
  <c r="K365" i="9"/>
  <c r="J365" i="9"/>
  <c r="I365" i="9"/>
  <c r="H365" i="9"/>
  <c r="G365" i="9"/>
  <c r="C163" i="6"/>
  <c r="J454" i="9"/>
  <c r="J455" i="9"/>
  <c r="K453" i="9"/>
  <c r="J453" i="9"/>
  <c r="H455" i="9"/>
  <c r="H454" i="9"/>
  <c r="I454" i="9"/>
  <c r="I453" i="9"/>
  <c r="H453" i="9"/>
  <c r="I455" i="9"/>
  <c r="G455" i="9"/>
  <c r="G454" i="9"/>
  <c r="G453" i="9"/>
  <c r="G433" i="9"/>
  <c r="G432" i="9"/>
  <c r="G431" i="9"/>
  <c r="H433" i="9"/>
  <c r="H432" i="9"/>
  <c r="H431" i="9"/>
  <c r="J433" i="9"/>
  <c r="L432" i="9"/>
  <c r="J432" i="9"/>
  <c r="J431" i="9"/>
  <c r="I433" i="9"/>
  <c r="I432" i="9"/>
  <c r="I431" i="9"/>
  <c r="J200" i="9"/>
  <c r="I200" i="9"/>
  <c r="H200" i="9"/>
  <c r="G200" i="9"/>
  <c r="L175" i="9"/>
  <c r="J175" i="9"/>
  <c r="I175" i="9"/>
  <c r="H175" i="9"/>
  <c r="G175" i="9"/>
  <c r="J63" i="9"/>
  <c r="I63" i="9"/>
  <c r="H63" i="9"/>
  <c r="G63" i="9"/>
  <c r="H51" i="9"/>
  <c r="K51" i="9"/>
  <c r="J51" i="9"/>
  <c r="I51" i="9"/>
  <c r="K50" i="9"/>
  <c r="J50" i="9"/>
  <c r="K49" i="9"/>
  <c r="J49" i="9"/>
  <c r="I50" i="9"/>
  <c r="H50" i="9"/>
  <c r="I49" i="9"/>
  <c r="H49" i="9"/>
  <c r="G51" i="9"/>
  <c r="G50" i="9"/>
  <c r="G49" i="9"/>
  <c r="C295" i="6" l="1"/>
  <c r="C25" i="6"/>
  <c r="C172" i="6"/>
  <c r="K443" i="9"/>
  <c r="J443" i="9"/>
  <c r="J442" i="9"/>
  <c r="K441" i="9"/>
  <c r="J441" i="9"/>
  <c r="J440" i="9"/>
  <c r="G443" i="9"/>
  <c r="G442" i="9"/>
  <c r="G441" i="9"/>
  <c r="G440" i="9"/>
  <c r="I443" i="9"/>
  <c r="H443" i="9"/>
  <c r="I442" i="9"/>
  <c r="H442" i="9"/>
  <c r="I441" i="9"/>
  <c r="H441" i="9"/>
  <c r="I440" i="9"/>
  <c r="H440" i="9"/>
  <c r="K401" i="9"/>
  <c r="L402" i="9"/>
  <c r="K402" i="9"/>
  <c r="J402" i="9"/>
  <c r="J401" i="9"/>
  <c r="I402" i="9"/>
  <c r="I401" i="9"/>
  <c r="H402" i="9"/>
  <c r="H401" i="9"/>
  <c r="G402" i="9"/>
  <c r="G401" i="9"/>
  <c r="L179" i="9"/>
  <c r="K179" i="9"/>
  <c r="J179" i="9"/>
  <c r="J178" i="9"/>
  <c r="H179" i="9"/>
  <c r="I178" i="9"/>
  <c r="H178" i="9"/>
  <c r="G179" i="9"/>
  <c r="G178" i="9"/>
  <c r="L177" i="9"/>
  <c r="K177" i="9"/>
  <c r="J177" i="9"/>
  <c r="I177" i="9"/>
  <c r="H177" i="9"/>
  <c r="G177" i="9"/>
  <c r="J187" i="9"/>
  <c r="I187" i="9"/>
  <c r="H187" i="9"/>
  <c r="G187" i="9"/>
  <c r="J235" i="9"/>
  <c r="C249" i="6"/>
  <c r="C224" i="6"/>
  <c r="G384" i="9"/>
  <c r="G380" i="9"/>
  <c r="G383" i="9"/>
  <c r="G379" i="9"/>
  <c r="H383" i="9"/>
  <c r="H379" i="9"/>
  <c r="J384" i="9"/>
  <c r="J380" i="9"/>
  <c r="J379" i="9"/>
  <c r="I384" i="9"/>
  <c r="I383" i="9"/>
  <c r="I380" i="9"/>
  <c r="I379" i="9"/>
  <c r="H384" i="9"/>
  <c r="H380" i="9"/>
  <c r="L280" i="9"/>
  <c r="L279" i="9"/>
  <c r="K280" i="9"/>
  <c r="J280" i="9"/>
  <c r="J279" i="9"/>
  <c r="I280" i="9"/>
  <c r="H280" i="9"/>
  <c r="I279" i="9"/>
  <c r="H279" i="9"/>
  <c r="G280" i="9"/>
  <c r="G279" i="9"/>
  <c r="G223" i="9"/>
  <c r="K223" i="9"/>
  <c r="J223" i="9"/>
  <c r="I223" i="9"/>
  <c r="H223" i="9"/>
  <c r="L94" i="9"/>
  <c r="K94" i="9"/>
  <c r="H94" i="9"/>
  <c r="G94" i="9"/>
  <c r="J278" i="9"/>
  <c r="H305" i="9"/>
  <c r="J96" i="9"/>
  <c r="C209" i="6"/>
  <c r="C64" i="6"/>
  <c r="C46" i="6"/>
  <c r="K400" i="9"/>
  <c r="J400" i="9"/>
  <c r="I400" i="9"/>
  <c r="H400" i="9"/>
  <c r="G400" i="9"/>
  <c r="K308" i="9"/>
  <c r="K307" i="9"/>
  <c r="J308" i="9"/>
  <c r="J307" i="9"/>
  <c r="J306" i="9"/>
  <c r="H308" i="9"/>
  <c r="H307" i="9"/>
  <c r="H306" i="9"/>
  <c r="I308" i="9"/>
  <c r="I307" i="9"/>
  <c r="I306" i="9"/>
  <c r="G308" i="9"/>
  <c r="G307" i="9"/>
  <c r="G306" i="9"/>
  <c r="K438" i="9"/>
  <c r="J438" i="9"/>
  <c r="I438" i="9"/>
  <c r="H438" i="9"/>
  <c r="G438" i="9"/>
  <c r="J201" i="9"/>
  <c r="J202" i="9"/>
  <c r="I202" i="9"/>
  <c r="H202" i="9"/>
  <c r="I201" i="9"/>
  <c r="H201" i="9"/>
  <c r="G202" i="9"/>
  <c r="G201" i="9"/>
  <c r="L176" i="9"/>
  <c r="K176" i="9"/>
  <c r="J176" i="9"/>
  <c r="I176" i="9"/>
  <c r="H176" i="9"/>
  <c r="G176" i="9"/>
  <c r="K123" i="9"/>
  <c r="J123" i="9"/>
  <c r="I123" i="9"/>
  <c r="H123" i="9"/>
  <c r="J122" i="9"/>
  <c r="I122" i="9"/>
  <c r="H122" i="9"/>
  <c r="G123" i="9"/>
  <c r="G122" i="9"/>
  <c r="L96" i="9"/>
  <c r="K96" i="9"/>
  <c r="I96" i="9"/>
  <c r="H96" i="9"/>
  <c r="G96" i="9"/>
  <c r="C182" i="6"/>
  <c r="C89" i="6"/>
  <c r="C302" i="6"/>
  <c r="J350" i="9"/>
  <c r="I350" i="9"/>
  <c r="H350" i="9"/>
  <c r="G350" i="9"/>
  <c r="J317" i="9"/>
  <c r="I317" i="9"/>
  <c r="H317" i="9"/>
  <c r="G317" i="9"/>
  <c r="J303" i="9"/>
  <c r="I303" i="9"/>
  <c r="H303" i="9"/>
  <c r="G303" i="9"/>
  <c r="J163" i="9"/>
  <c r="I163" i="9"/>
  <c r="J162" i="9"/>
  <c r="I162" i="9"/>
  <c r="H162" i="9"/>
  <c r="G162" i="9"/>
  <c r="H163" i="9"/>
  <c r="G163" i="9"/>
  <c r="G160" i="9"/>
  <c r="K160" i="9"/>
  <c r="J160" i="9"/>
  <c r="I160" i="9"/>
  <c r="H160" i="9"/>
  <c r="J168" i="9"/>
  <c r="I168" i="9"/>
  <c r="H168" i="9"/>
  <c r="G168" i="9"/>
  <c r="H166" i="9"/>
  <c r="J166" i="9"/>
  <c r="I166" i="9"/>
  <c r="G166" i="9"/>
  <c r="C252" i="6"/>
  <c r="C154" i="6"/>
  <c r="J444" i="9" l="1"/>
  <c r="J448" i="9"/>
  <c r="I448" i="9"/>
  <c r="H448" i="9"/>
  <c r="G448" i="9"/>
  <c r="J373" i="9"/>
  <c r="I373" i="9"/>
  <c r="H373" i="9"/>
  <c r="G373" i="9"/>
  <c r="J439" i="9"/>
  <c r="I439" i="9"/>
  <c r="H439" i="9"/>
  <c r="G439" i="9"/>
  <c r="H186" i="9"/>
  <c r="J186" i="9"/>
  <c r="I186" i="9"/>
  <c r="G186" i="9"/>
  <c r="J456" i="9"/>
  <c r="I456" i="9"/>
  <c r="G456" i="9"/>
  <c r="H456" i="9"/>
  <c r="J299" i="9"/>
  <c r="I299" i="9"/>
  <c r="H299" i="9"/>
  <c r="G299" i="9"/>
  <c r="J376" i="9"/>
  <c r="I376" i="9"/>
  <c r="H376" i="9"/>
  <c r="G376" i="9"/>
  <c r="J134" i="9"/>
  <c r="I134" i="9"/>
  <c r="H134" i="9"/>
  <c r="G134" i="9"/>
  <c r="I235" i="9"/>
  <c r="H235" i="9"/>
  <c r="G235" i="9"/>
  <c r="J246" i="9"/>
  <c r="I246" i="9"/>
  <c r="H246" i="9"/>
  <c r="G246" i="9"/>
  <c r="C191" i="6"/>
  <c r="C210" i="6"/>
  <c r="C315" i="6"/>
  <c r="C300" i="6"/>
  <c r="C237" i="6"/>
  <c r="C99" i="6"/>
  <c r="C51" i="6"/>
  <c r="J157" i="9"/>
  <c r="J156" i="9"/>
  <c r="I156" i="9"/>
  <c r="H156" i="9"/>
  <c r="G156" i="9"/>
  <c r="J155" i="9"/>
  <c r="I155" i="9"/>
  <c r="H155" i="9"/>
  <c r="G155" i="9"/>
  <c r="G154" i="9"/>
  <c r="J154" i="9"/>
  <c r="I154" i="9"/>
  <c r="H154" i="9"/>
  <c r="G158" i="9"/>
  <c r="I157" i="9"/>
  <c r="H157" i="9"/>
  <c r="G157" i="9"/>
  <c r="J158" i="9"/>
  <c r="I158" i="9"/>
  <c r="H158" i="9"/>
  <c r="J159" i="9"/>
  <c r="G159" i="9"/>
  <c r="I159" i="9"/>
  <c r="H159" i="9"/>
  <c r="J152" i="9"/>
  <c r="J151" i="9"/>
  <c r="J153" i="9"/>
  <c r="I152" i="9"/>
  <c r="H152" i="9"/>
  <c r="G152" i="9"/>
  <c r="I153" i="9"/>
  <c r="H153" i="9"/>
  <c r="H151" i="9"/>
  <c r="G153" i="9"/>
  <c r="C37" i="6"/>
  <c r="C256" i="6"/>
  <c r="C261" i="6"/>
  <c r="C268" i="6"/>
  <c r="C259" i="6"/>
  <c r="C258" i="6"/>
  <c r="C155" i="6"/>
  <c r="C9" i="6"/>
  <c r="C273" i="6"/>
  <c r="C244" i="6"/>
  <c r="C49" i="6"/>
  <c r="C45" i="6"/>
  <c r="C60" i="6"/>
  <c r="C97" i="6"/>
  <c r="C192" i="6"/>
  <c r="C250" i="6"/>
  <c r="C206" i="6"/>
  <c r="C201" i="6"/>
  <c r="C150" i="6"/>
  <c r="C148" i="6"/>
  <c r="C17" i="6"/>
  <c r="C186" i="6"/>
  <c r="C4" i="6"/>
  <c r="C3" i="6"/>
  <c r="G261" i="9"/>
  <c r="G260" i="9"/>
  <c r="G263" i="9"/>
  <c r="G262" i="9"/>
  <c r="G259" i="9"/>
  <c r="G258" i="9"/>
  <c r="G257" i="9"/>
  <c r="J263" i="9"/>
  <c r="J262" i="9"/>
  <c r="I263" i="9"/>
  <c r="H263" i="9"/>
  <c r="I262" i="9"/>
  <c r="H262" i="9"/>
  <c r="I261" i="9"/>
  <c r="H261" i="9"/>
  <c r="I260" i="9"/>
  <c r="H260" i="9"/>
  <c r="I259" i="9"/>
  <c r="H259" i="9"/>
  <c r="I258" i="9"/>
  <c r="H258" i="9"/>
  <c r="I257" i="9"/>
  <c r="H257" i="9"/>
  <c r="J261" i="9"/>
  <c r="J260" i="9"/>
  <c r="J259" i="9"/>
  <c r="J258" i="9"/>
  <c r="J257" i="9"/>
  <c r="J256" i="9"/>
  <c r="J255" i="9"/>
  <c r="J254" i="9"/>
  <c r="I256" i="9"/>
  <c r="I255" i="9"/>
  <c r="I254" i="9"/>
  <c r="H256" i="9"/>
  <c r="H255" i="9"/>
  <c r="H254" i="9"/>
  <c r="G256" i="9"/>
  <c r="G255" i="9"/>
  <c r="G254" i="9"/>
  <c r="J253" i="9"/>
  <c r="J252" i="9"/>
  <c r="H253" i="9"/>
  <c r="H252" i="9"/>
  <c r="I252" i="9"/>
  <c r="I253" i="9"/>
  <c r="G253" i="9"/>
  <c r="G252" i="9"/>
  <c r="K326" i="9"/>
  <c r="K324" i="9"/>
  <c r="J324" i="9"/>
  <c r="J326" i="9"/>
  <c r="J325" i="9"/>
  <c r="I326" i="9"/>
  <c r="H326" i="9"/>
  <c r="I325" i="9"/>
  <c r="H325" i="9"/>
  <c r="I324" i="9"/>
  <c r="H324" i="9"/>
  <c r="G326" i="9"/>
  <c r="G325" i="9"/>
  <c r="G324" i="9"/>
  <c r="C289" i="6"/>
  <c r="C255" i="6"/>
  <c r="C275" i="6"/>
  <c r="C63" i="6"/>
  <c r="C76" i="6"/>
  <c r="C74" i="6"/>
  <c r="C10" i="6"/>
  <c r="G236" i="9" l="1"/>
  <c r="H236" i="9"/>
  <c r="I236" i="9"/>
  <c r="J236" i="9"/>
  <c r="G237" i="9"/>
  <c r="H237" i="9"/>
  <c r="I237" i="9"/>
  <c r="J237" i="9"/>
  <c r="G287" i="9"/>
  <c r="L452" i="9"/>
  <c r="K452" i="9"/>
  <c r="J452" i="9"/>
  <c r="I452" i="9"/>
  <c r="H452" i="9"/>
  <c r="G452" i="9"/>
  <c r="J451" i="9"/>
  <c r="I451" i="9"/>
  <c r="H451" i="9"/>
  <c r="G451" i="9"/>
  <c r="K315" i="9"/>
  <c r="J315" i="9"/>
  <c r="I315" i="9"/>
  <c r="H315" i="9"/>
  <c r="G315" i="9"/>
  <c r="L278" i="9"/>
  <c r="K278" i="9"/>
  <c r="J276" i="9"/>
  <c r="I276" i="9"/>
  <c r="H276" i="9"/>
  <c r="G276" i="9"/>
  <c r="I278" i="9"/>
  <c r="H278" i="9"/>
  <c r="G278" i="9"/>
  <c r="L277" i="9"/>
  <c r="J277" i="9"/>
  <c r="I277" i="9"/>
  <c r="H277" i="9"/>
  <c r="G277" i="9"/>
  <c r="L430" i="9"/>
  <c r="K430" i="9"/>
  <c r="L429" i="9"/>
  <c r="J429" i="9"/>
  <c r="I429" i="9"/>
  <c r="H429" i="9"/>
  <c r="G429" i="9"/>
  <c r="J428" i="9"/>
  <c r="I428" i="9"/>
  <c r="H428" i="9"/>
  <c r="G428" i="9"/>
  <c r="J430" i="9"/>
  <c r="I430" i="9"/>
  <c r="H430" i="9"/>
  <c r="G430" i="9"/>
  <c r="G375" i="9"/>
  <c r="J375" i="9"/>
  <c r="I375" i="9"/>
  <c r="H375" i="9"/>
  <c r="C251" i="6"/>
  <c r="C188" i="6"/>
  <c r="C203" i="6"/>
  <c r="C83" i="6"/>
  <c r="C22" i="6"/>
  <c r="C14" i="6"/>
  <c r="G242" i="9"/>
  <c r="G111" i="9"/>
  <c r="G110" i="9"/>
  <c r="J110" i="9"/>
  <c r="I110" i="9"/>
  <c r="H110" i="9"/>
  <c r="G109" i="9"/>
  <c r="J109" i="9"/>
  <c r="I109" i="9"/>
  <c r="H109" i="9"/>
  <c r="G108" i="9"/>
  <c r="J108" i="9"/>
  <c r="I108" i="9"/>
  <c r="H108" i="9"/>
  <c r="G107" i="9"/>
  <c r="J107" i="9"/>
  <c r="I107" i="9"/>
  <c r="H107" i="9"/>
  <c r="G106" i="9"/>
  <c r="J106" i="9"/>
  <c r="I106" i="9"/>
  <c r="H106" i="9"/>
  <c r="J111" i="9"/>
  <c r="I111" i="9"/>
  <c r="H111" i="9"/>
  <c r="I394" i="9"/>
  <c r="I396" i="9"/>
  <c r="J396" i="9"/>
  <c r="H396" i="9"/>
  <c r="G396" i="9"/>
  <c r="H395" i="9"/>
  <c r="J395" i="9"/>
  <c r="I395" i="9"/>
  <c r="G395" i="9"/>
  <c r="H394" i="9"/>
  <c r="J394" i="9"/>
  <c r="G394" i="9"/>
  <c r="C216" i="6"/>
  <c r="G374" i="9"/>
  <c r="C199" i="6"/>
  <c r="J374" i="9"/>
  <c r="I374" i="9"/>
  <c r="H374" i="9"/>
  <c r="C197" i="6"/>
  <c r="C215" i="6"/>
  <c r="C217" i="6"/>
  <c r="C164" i="6"/>
  <c r="C131" i="6"/>
  <c r="C110" i="6"/>
  <c r="G321" i="9"/>
  <c r="G320" i="9"/>
  <c r="G319" i="9"/>
  <c r="G318" i="9"/>
  <c r="G316" i="9"/>
  <c r="C301" i="6"/>
  <c r="C267" i="6"/>
  <c r="C265" i="6"/>
  <c r="C119" i="6"/>
  <c r="C58" i="6"/>
  <c r="C245" i="6"/>
  <c r="C242" i="6"/>
  <c r="C165" i="6"/>
  <c r="C128" i="6"/>
  <c r="C62" i="6"/>
  <c r="C11" i="6"/>
  <c r="C7" i="6"/>
  <c r="C266" i="6"/>
  <c r="C180" i="6"/>
  <c r="C262" i="6"/>
  <c r="C254" i="6"/>
  <c r="C118" i="6"/>
  <c r="A1" i="6"/>
  <c r="J437" i="9"/>
  <c r="I437" i="9"/>
  <c r="J436" i="9"/>
  <c r="I436" i="9"/>
  <c r="I444" i="9"/>
  <c r="H437" i="9"/>
  <c r="H436" i="9"/>
  <c r="H444" i="9"/>
  <c r="G444" i="9"/>
  <c r="G437" i="9"/>
  <c r="G436" i="9"/>
  <c r="J435" i="9"/>
  <c r="I435" i="9"/>
  <c r="J446" i="9"/>
  <c r="I446" i="9"/>
  <c r="J445" i="9"/>
  <c r="I445" i="9"/>
  <c r="H446" i="9"/>
  <c r="H445" i="9"/>
  <c r="H434" i="9"/>
  <c r="G446" i="9"/>
  <c r="G445" i="9"/>
  <c r="H435" i="9"/>
  <c r="I434" i="9"/>
  <c r="J434" i="9"/>
  <c r="J427" i="9"/>
  <c r="I427" i="9"/>
  <c r="H427" i="9"/>
  <c r="G435" i="9"/>
  <c r="G434" i="9"/>
  <c r="G427" i="9"/>
  <c r="K218" i="9"/>
  <c r="J218" i="9"/>
  <c r="I218" i="9"/>
  <c r="H218" i="9"/>
  <c r="G218" i="9"/>
  <c r="K318" i="9"/>
  <c r="J318" i="9"/>
  <c r="I318" i="9"/>
  <c r="H318" i="9"/>
  <c r="J405" i="9"/>
  <c r="I405" i="9"/>
  <c r="G405" i="9"/>
  <c r="H405" i="9"/>
  <c r="J372" i="9"/>
  <c r="I372" i="9"/>
  <c r="H372" i="9"/>
  <c r="G372" i="9"/>
  <c r="J449" i="9"/>
  <c r="I449" i="9"/>
  <c r="H449" i="9"/>
  <c r="G449" i="9"/>
  <c r="C31" i="6"/>
  <c r="C260" i="6"/>
  <c r="C257" i="6"/>
  <c r="C253" i="6"/>
  <c r="C324" i="6"/>
  <c r="C145" i="6"/>
  <c r="C279" i="6"/>
  <c r="C208" i="6"/>
  <c r="C21" i="6"/>
  <c r="J222" i="9"/>
  <c r="J221" i="9"/>
  <c r="J220" i="9"/>
  <c r="J219" i="9"/>
  <c r="I220" i="9"/>
  <c r="I219" i="9"/>
  <c r="I222" i="9"/>
  <c r="I221" i="9"/>
  <c r="H222" i="9"/>
  <c r="H221" i="9"/>
  <c r="H220" i="9"/>
  <c r="H219" i="9"/>
  <c r="G222" i="9"/>
  <c r="G221" i="9"/>
  <c r="G220" i="9"/>
  <c r="G219" i="9"/>
  <c r="C133" i="6"/>
  <c r="J321" i="9"/>
  <c r="K321" i="9"/>
  <c r="H321" i="9"/>
  <c r="I321" i="9"/>
  <c r="K320" i="9"/>
  <c r="J320" i="9"/>
  <c r="I320" i="9"/>
  <c r="H320" i="9"/>
  <c r="C247" i="6"/>
  <c r="L203" i="9"/>
  <c r="J199" i="9"/>
  <c r="I199" i="9"/>
  <c r="H199" i="9"/>
  <c r="G199" i="9"/>
  <c r="J203" i="9"/>
  <c r="I203" i="9"/>
  <c r="H203" i="9"/>
  <c r="G203" i="9"/>
  <c r="J194" i="9"/>
  <c r="I194" i="9"/>
  <c r="H194" i="9"/>
  <c r="G194" i="9"/>
  <c r="C107" i="6"/>
  <c r="C39" i="6"/>
  <c r="C92" i="6"/>
  <c r="C287" i="6"/>
  <c r="K415" i="9"/>
  <c r="J415" i="9"/>
  <c r="I415" i="9"/>
  <c r="H415" i="9"/>
  <c r="G415" i="9"/>
  <c r="J392" i="9"/>
  <c r="I392" i="9"/>
  <c r="I391" i="9"/>
  <c r="J391" i="9"/>
  <c r="H392" i="9"/>
  <c r="G392" i="9"/>
  <c r="H391" i="9"/>
  <c r="G391" i="9"/>
  <c r="H390" i="9"/>
  <c r="G390" i="9"/>
  <c r="I390" i="9"/>
  <c r="J390" i="9"/>
  <c r="J389" i="9"/>
  <c r="I389" i="9"/>
  <c r="H389" i="9"/>
  <c r="G389" i="9"/>
  <c r="J302" i="9"/>
  <c r="I302" i="9"/>
  <c r="K301" i="9"/>
  <c r="J301" i="9"/>
  <c r="J300" i="9"/>
  <c r="J298" i="9"/>
  <c r="H302" i="9"/>
  <c r="G302" i="9"/>
  <c r="G301" i="9"/>
  <c r="G300" i="9"/>
  <c r="G298" i="9"/>
  <c r="I301" i="9"/>
  <c r="H301" i="9"/>
  <c r="I300" i="9"/>
  <c r="H300" i="9"/>
  <c r="I298" i="9"/>
  <c r="H298" i="9"/>
  <c r="C81" i="6"/>
  <c r="C71" i="6"/>
  <c r="C198" i="6"/>
  <c r="C195" i="6"/>
  <c r="J183" i="9"/>
  <c r="J182" i="9"/>
  <c r="I182" i="9"/>
  <c r="H182" i="9"/>
  <c r="G182" i="9"/>
  <c r="H183" i="9"/>
  <c r="I183" i="9"/>
  <c r="G183" i="9"/>
  <c r="C40" i="6"/>
  <c r="J341" i="9"/>
  <c r="H341" i="9"/>
  <c r="G341" i="9"/>
  <c r="I341" i="9"/>
  <c r="J309" i="9"/>
  <c r="I309" i="9"/>
  <c r="H309" i="9"/>
  <c r="G309" i="9"/>
  <c r="K295" i="9"/>
  <c r="J294" i="9"/>
  <c r="I294" i="9"/>
  <c r="H294" i="9"/>
  <c r="G294" i="9"/>
  <c r="J296" i="9"/>
  <c r="J295" i="9"/>
  <c r="I295" i="9"/>
  <c r="H295" i="9"/>
  <c r="G295" i="9"/>
  <c r="I296" i="9"/>
  <c r="H296" i="9"/>
  <c r="G296" i="9"/>
  <c r="C106" i="6"/>
  <c r="J73" i="9"/>
  <c r="I73" i="9"/>
  <c r="L72" i="9"/>
  <c r="J72" i="9"/>
  <c r="I72" i="9"/>
  <c r="H72" i="9"/>
  <c r="G72" i="9"/>
  <c r="G133" i="9"/>
  <c r="K132" i="9"/>
  <c r="J132" i="9"/>
  <c r="I132" i="9"/>
  <c r="H132" i="9"/>
  <c r="G132" i="9"/>
  <c r="K133" i="9"/>
  <c r="J133" i="9"/>
  <c r="I133" i="9"/>
  <c r="H133" i="9"/>
  <c r="J333" i="9"/>
  <c r="L207" i="9"/>
  <c r="J207" i="9"/>
  <c r="I207" i="9"/>
  <c r="H207" i="9"/>
  <c r="G207" i="9"/>
  <c r="C225" i="6"/>
  <c r="C13" i="6"/>
  <c r="K191" i="9"/>
  <c r="J190" i="9"/>
  <c r="I190" i="9"/>
  <c r="H190" i="9"/>
  <c r="G190" i="9"/>
  <c r="J191" i="9"/>
  <c r="I191" i="9"/>
  <c r="H191" i="9"/>
  <c r="G191" i="9"/>
  <c r="K189" i="9"/>
  <c r="J188" i="9"/>
  <c r="I188" i="9"/>
  <c r="H188" i="9"/>
  <c r="G188" i="9"/>
  <c r="J189" i="9"/>
  <c r="I189" i="9"/>
  <c r="H189" i="9"/>
  <c r="G189" i="9"/>
  <c r="K193" i="9"/>
  <c r="K192" i="9"/>
  <c r="J192" i="9"/>
  <c r="I192" i="9"/>
  <c r="H192" i="9"/>
  <c r="G192" i="9"/>
  <c r="J193" i="9"/>
  <c r="I193" i="9"/>
  <c r="H193" i="9"/>
  <c r="G193" i="9"/>
  <c r="I13" i="5"/>
  <c r="K314" i="9"/>
  <c r="J314" i="9"/>
  <c r="I314" i="9"/>
  <c r="H314" i="9"/>
  <c r="G314" i="9"/>
  <c r="G313" i="9"/>
  <c r="J313" i="9"/>
  <c r="I313" i="9"/>
  <c r="H313" i="9"/>
  <c r="G145" i="9"/>
  <c r="L145" i="9"/>
  <c r="K145" i="9"/>
  <c r="J145" i="9"/>
  <c r="I145" i="9"/>
  <c r="H145" i="9"/>
  <c r="L117" i="9"/>
  <c r="K117" i="9"/>
  <c r="J117" i="9"/>
  <c r="I117" i="9"/>
  <c r="H117" i="9"/>
  <c r="G117" i="9"/>
  <c r="C94" i="6"/>
  <c r="L305" i="9"/>
  <c r="K305" i="9"/>
  <c r="J305" i="9"/>
  <c r="I305" i="9"/>
  <c r="G305" i="9"/>
  <c r="J378" i="9"/>
  <c r="I378" i="9"/>
  <c r="H378" i="9"/>
  <c r="G378" i="9"/>
  <c r="C120" i="6"/>
  <c r="J339" i="9"/>
  <c r="J338" i="9"/>
  <c r="I338" i="9"/>
  <c r="H338" i="9"/>
  <c r="G338" i="9"/>
  <c r="G339" i="9"/>
  <c r="I339" i="9"/>
  <c r="H339" i="9"/>
  <c r="I125" i="9"/>
  <c r="J125" i="9"/>
  <c r="H125" i="9"/>
  <c r="G125" i="9"/>
  <c r="C70" i="6"/>
  <c r="G333" i="9"/>
  <c r="I333" i="9"/>
  <c r="H333" i="9"/>
  <c r="C67" i="6"/>
  <c r="I331" i="9"/>
  <c r="G331" i="9"/>
  <c r="I332" i="9"/>
  <c r="J330" i="9"/>
  <c r="I330" i="9"/>
  <c r="G330" i="9"/>
  <c r="G332" i="9"/>
  <c r="G297" i="9"/>
  <c r="I297" i="9"/>
  <c r="H297" i="9"/>
  <c r="K297" i="9"/>
  <c r="J297" i="9"/>
  <c r="G311" i="9"/>
  <c r="J311" i="9"/>
  <c r="I311" i="9"/>
  <c r="H311" i="9"/>
  <c r="J69" i="9"/>
  <c r="K69" i="9"/>
  <c r="I69" i="9"/>
  <c r="H69" i="9"/>
  <c r="G69" i="9"/>
  <c r="K293" i="9"/>
  <c r="J292" i="9"/>
  <c r="J293" i="9"/>
  <c r="K292" i="9"/>
  <c r="I292" i="9"/>
  <c r="H292" i="9"/>
  <c r="G292" i="9"/>
  <c r="I293" i="9"/>
  <c r="G293" i="9"/>
  <c r="H293" i="9"/>
  <c r="C86" i="6"/>
  <c r="I290" i="9"/>
  <c r="J289" i="9"/>
  <c r="I289" i="9"/>
  <c r="H289" i="9"/>
  <c r="G289" i="9"/>
  <c r="J291" i="9"/>
  <c r="J290" i="9"/>
  <c r="H290" i="9"/>
  <c r="G290" i="9"/>
  <c r="G291" i="9"/>
  <c r="I291" i="9"/>
  <c r="H291" i="9"/>
  <c r="K319" i="9"/>
  <c r="K316" i="9"/>
  <c r="J316" i="9"/>
  <c r="I316" i="9"/>
  <c r="H316" i="9"/>
  <c r="J319" i="9"/>
  <c r="I319" i="9"/>
  <c r="H319" i="9"/>
  <c r="J224" i="9"/>
  <c r="I224" i="9"/>
  <c r="H224" i="9"/>
  <c r="G224" i="9"/>
  <c r="I225" i="9"/>
  <c r="J225" i="9"/>
  <c r="H225" i="9"/>
  <c r="G225" i="9"/>
  <c r="H226" i="9"/>
  <c r="H310" i="9"/>
  <c r="H327" i="9"/>
  <c r="K327" i="9"/>
  <c r="J327" i="9"/>
  <c r="I327" i="9"/>
  <c r="G327" i="9"/>
  <c r="J322" i="9"/>
  <c r="I322" i="9"/>
  <c r="H322" i="9"/>
  <c r="G322" i="9"/>
  <c r="K407" i="9"/>
  <c r="J406" i="9"/>
  <c r="I406" i="9"/>
  <c r="H406" i="9"/>
  <c r="G406" i="9"/>
  <c r="J407" i="9"/>
  <c r="I407" i="9"/>
  <c r="H407" i="9"/>
  <c r="G407" i="9"/>
  <c r="L426" i="9"/>
  <c r="J426" i="9"/>
  <c r="I426" i="9"/>
  <c r="H426" i="9"/>
  <c r="G426" i="9"/>
  <c r="L424" i="9"/>
  <c r="J424" i="9"/>
  <c r="I424" i="9"/>
  <c r="H424" i="9"/>
  <c r="G424" i="9"/>
  <c r="J423" i="9"/>
  <c r="I423" i="9"/>
  <c r="H423" i="9"/>
  <c r="G423" i="9"/>
  <c r="J421" i="9"/>
  <c r="I421" i="9"/>
  <c r="H421" i="9"/>
  <c r="G421" i="9"/>
  <c r="L417" i="9"/>
  <c r="J417" i="9"/>
  <c r="I417" i="9"/>
  <c r="H417" i="9"/>
  <c r="G417" i="9"/>
  <c r="L414" i="9"/>
  <c r="J414" i="9"/>
  <c r="I414" i="9"/>
  <c r="H414" i="9"/>
  <c r="G414" i="9"/>
  <c r="K409" i="9"/>
  <c r="J409" i="9"/>
  <c r="I409" i="9"/>
  <c r="H409" i="9"/>
  <c r="G409" i="9"/>
  <c r="J408" i="9"/>
  <c r="I408" i="9"/>
  <c r="H408" i="9"/>
  <c r="G408" i="9"/>
  <c r="J404" i="9"/>
  <c r="I404" i="9"/>
  <c r="H404" i="9"/>
  <c r="G404" i="9"/>
  <c r="J403" i="9"/>
  <c r="I403" i="9"/>
  <c r="H403" i="9"/>
  <c r="G403" i="9"/>
  <c r="J399" i="9"/>
  <c r="I399" i="9"/>
  <c r="H399" i="9"/>
  <c r="G399" i="9"/>
  <c r="K398" i="9"/>
  <c r="J398" i="9"/>
  <c r="I398" i="9"/>
  <c r="H398" i="9"/>
  <c r="G398" i="9"/>
  <c r="K397" i="9"/>
  <c r="J397" i="9"/>
  <c r="I397" i="9"/>
  <c r="H397" i="9"/>
  <c r="G397" i="9"/>
  <c r="J393" i="9"/>
  <c r="H393" i="9"/>
  <c r="G393" i="9"/>
  <c r="J386" i="9"/>
  <c r="I386" i="9"/>
  <c r="H386" i="9"/>
  <c r="G386" i="9"/>
  <c r="J387" i="9"/>
  <c r="I387" i="9"/>
  <c r="H387" i="9"/>
  <c r="G387" i="9"/>
  <c r="J385" i="9"/>
  <c r="I385" i="9"/>
  <c r="H385" i="9"/>
  <c r="G385" i="9"/>
  <c r="J377" i="9"/>
  <c r="I377" i="9"/>
  <c r="H377" i="9"/>
  <c r="J371" i="9"/>
  <c r="I371" i="9"/>
  <c r="H371" i="9"/>
  <c r="G371" i="9"/>
  <c r="J370" i="9"/>
  <c r="I370" i="9"/>
  <c r="H370" i="9"/>
  <c r="G370" i="9"/>
  <c r="J368" i="9"/>
  <c r="I368" i="9"/>
  <c r="H368" i="9"/>
  <c r="G368" i="9"/>
  <c r="J367" i="9"/>
  <c r="I367" i="9"/>
  <c r="H367" i="9"/>
  <c r="G367" i="9"/>
  <c r="J366" i="9"/>
  <c r="I366" i="9"/>
  <c r="H366" i="9"/>
  <c r="G366" i="9"/>
  <c r="K364" i="9"/>
  <c r="J364" i="9"/>
  <c r="I364" i="9"/>
  <c r="H364" i="9"/>
  <c r="G364" i="9"/>
  <c r="J363" i="9"/>
  <c r="I363" i="9"/>
  <c r="H363" i="9"/>
  <c r="G363" i="9"/>
  <c r="J362" i="9"/>
  <c r="I362" i="9"/>
  <c r="H362" i="9"/>
  <c r="G362" i="9"/>
  <c r="J361" i="9"/>
  <c r="I361" i="9"/>
  <c r="H361" i="9"/>
  <c r="G361" i="9"/>
  <c r="J360" i="9"/>
  <c r="I360" i="9"/>
  <c r="H360" i="9"/>
  <c r="G360" i="9"/>
  <c r="J359" i="9"/>
  <c r="I359" i="9"/>
  <c r="H359" i="9"/>
  <c r="G359" i="9"/>
  <c r="J358" i="9"/>
  <c r="I358" i="9"/>
  <c r="H358" i="9"/>
  <c r="G358" i="9"/>
  <c r="J357" i="9"/>
  <c r="I357" i="9"/>
  <c r="H357" i="9"/>
  <c r="G357" i="9"/>
  <c r="K356" i="9"/>
  <c r="J356" i="9"/>
  <c r="I356" i="9"/>
  <c r="H356" i="9"/>
  <c r="G356" i="9"/>
  <c r="J355" i="9"/>
  <c r="I355" i="9"/>
  <c r="H355" i="9"/>
  <c r="G355" i="9"/>
  <c r="J354" i="9"/>
  <c r="I354" i="9"/>
  <c r="H354" i="9"/>
  <c r="G354" i="9"/>
  <c r="L353" i="9"/>
  <c r="K353" i="9"/>
  <c r="J353" i="9"/>
  <c r="I353" i="9"/>
  <c r="H353" i="9"/>
  <c r="G353" i="9"/>
  <c r="K352" i="9"/>
  <c r="J352" i="9"/>
  <c r="I352" i="9"/>
  <c r="H352" i="9"/>
  <c r="G352" i="9"/>
  <c r="J351" i="9"/>
  <c r="I351" i="9"/>
  <c r="H351" i="9"/>
  <c r="G351" i="9"/>
  <c r="J349" i="9"/>
  <c r="I349" i="9"/>
  <c r="H349" i="9"/>
  <c r="G349" i="9"/>
  <c r="J347" i="9"/>
  <c r="I347" i="9"/>
  <c r="H347" i="9"/>
  <c r="G347" i="9"/>
  <c r="J346" i="9"/>
  <c r="I346" i="9"/>
  <c r="H346" i="9"/>
  <c r="G346" i="9"/>
  <c r="J345" i="9"/>
  <c r="I345" i="9"/>
  <c r="H345" i="9"/>
  <c r="G345" i="9"/>
  <c r="J344" i="9"/>
  <c r="I344" i="9"/>
  <c r="H344" i="9"/>
  <c r="G344" i="9"/>
  <c r="J343" i="9"/>
  <c r="I343" i="9"/>
  <c r="H343" i="9"/>
  <c r="G343" i="9"/>
  <c r="J342" i="9"/>
  <c r="I342" i="9"/>
  <c r="H342" i="9"/>
  <c r="G342" i="9"/>
  <c r="J340" i="9"/>
  <c r="I340" i="9"/>
  <c r="H340" i="9"/>
  <c r="G340" i="9"/>
  <c r="L337" i="9"/>
  <c r="J337" i="9"/>
  <c r="I337" i="9"/>
  <c r="H337" i="9"/>
  <c r="G337" i="9"/>
  <c r="I336" i="9"/>
  <c r="H336" i="9"/>
  <c r="G336" i="9"/>
  <c r="J335" i="9"/>
  <c r="I335" i="9"/>
  <c r="H335" i="9"/>
  <c r="G335" i="9"/>
  <c r="J334" i="9"/>
  <c r="I334" i="9"/>
  <c r="H334" i="9"/>
  <c r="G334" i="9"/>
  <c r="J329" i="9"/>
  <c r="I329" i="9"/>
  <c r="H329" i="9"/>
  <c r="G329" i="9"/>
  <c r="J328" i="9"/>
  <c r="I328" i="9"/>
  <c r="H328" i="9"/>
  <c r="G328" i="9"/>
  <c r="J323" i="9"/>
  <c r="I323" i="9"/>
  <c r="H323" i="9"/>
  <c r="G323" i="9"/>
  <c r="K312" i="9"/>
  <c r="J312" i="9"/>
  <c r="I312" i="9"/>
  <c r="H312" i="9"/>
  <c r="G312" i="9"/>
  <c r="K310" i="9"/>
  <c r="J310" i="9"/>
  <c r="I310" i="9"/>
  <c r="G310" i="9"/>
  <c r="J288" i="9"/>
  <c r="I288" i="9"/>
  <c r="H288" i="9"/>
  <c r="G288" i="9"/>
  <c r="J287" i="9"/>
  <c r="I287" i="9"/>
  <c r="H287" i="9"/>
  <c r="J286" i="9"/>
  <c r="I286" i="9"/>
  <c r="H286" i="9"/>
  <c r="G286" i="9"/>
  <c r="J285" i="9"/>
  <c r="I285" i="9"/>
  <c r="H285" i="9"/>
  <c r="G285" i="9"/>
  <c r="J284" i="9"/>
  <c r="I284" i="9"/>
  <c r="H284" i="9"/>
  <c r="G284" i="9"/>
  <c r="K283" i="9"/>
  <c r="J283" i="9"/>
  <c r="I283" i="9"/>
  <c r="H283" i="9"/>
  <c r="G283" i="9"/>
  <c r="J282" i="9"/>
  <c r="I282" i="9"/>
  <c r="H282" i="9"/>
  <c r="G282" i="9"/>
  <c r="J281" i="9"/>
  <c r="I281" i="9"/>
  <c r="H281" i="9"/>
  <c r="G281" i="9"/>
  <c r="K273" i="9"/>
  <c r="J273" i="9"/>
  <c r="I273" i="9"/>
  <c r="H273" i="9"/>
  <c r="G273" i="9"/>
  <c r="K272" i="9"/>
  <c r="J272" i="9"/>
  <c r="I272" i="9"/>
  <c r="H272" i="9"/>
  <c r="G272" i="9"/>
  <c r="L271" i="9"/>
  <c r="K271" i="9"/>
  <c r="J271" i="9"/>
  <c r="I271" i="9"/>
  <c r="H271" i="9"/>
  <c r="G271" i="9"/>
  <c r="L270" i="9"/>
  <c r="J270" i="9"/>
  <c r="I270" i="9"/>
  <c r="H270" i="9"/>
  <c r="G270" i="9"/>
  <c r="J269" i="9"/>
  <c r="I269" i="9"/>
  <c r="H269" i="9"/>
  <c r="G269" i="9"/>
  <c r="L268" i="9"/>
  <c r="K268" i="9"/>
  <c r="J268" i="9"/>
  <c r="I268" i="9"/>
  <c r="H268" i="9"/>
  <c r="G268" i="9"/>
  <c r="L267" i="9"/>
  <c r="J267" i="9"/>
  <c r="I267" i="9"/>
  <c r="H267" i="9"/>
  <c r="G267" i="9"/>
  <c r="J266" i="9"/>
  <c r="I266" i="9"/>
  <c r="H266" i="9"/>
  <c r="G266" i="9"/>
  <c r="K265" i="9"/>
  <c r="J265" i="9"/>
  <c r="I265" i="9"/>
  <c r="H265" i="9"/>
  <c r="G265" i="9"/>
  <c r="J264" i="9"/>
  <c r="I264" i="9"/>
  <c r="H264" i="9"/>
  <c r="G264" i="9"/>
  <c r="J251" i="9"/>
  <c r="I251" i="9"/>
  <c r="H251" i="9"/>
  <c r="G251" i="9"/>
  <c r="K250" i="9"/>
  <c r="J250" i="9"/>
  <c r="I250" i="9"/>
  <c r="H250" i="9"/>
  <c r="G250" i="9"/>
  <c r="K249" i="9"/>
  <c r="J249" i="9"/>
  <c r="I249" i="9"/>
  <c r="H249" i="9"/>
  <c r="G249" i="9"/>
  <c r="K248" i="9"/>
  <c r="J248" i="9"/>
  <c r="I248" i="9"/>
  <c r="H248" i="9"/>
  <c r="G248" i="9"/>
  <c r="J247" i="9"/>
  <c r="I247" i="9"/>
  <c r="H247" i="9"/>
  <c r="G247" i="9"/>
  <c r="K245" i="9"/>
  <c r="J245" i="9"/>
  <c r="I245" i="9"/>
  <c r="H245" i="9"/>
  <c r="G245" i="9"/>
  <c r="K244" i="9"/>
  <c r="J244" i="9"/>
  <c r="I244" i="9"/>
  <c r="H244" i="9"/>
  <c r="G244" i="9"/>
  <c r="J243" i="9"/>
  <c r="I243" i="9"/>
  <c r="H243" i="9"/>
  <c r="G243" i="9"/>
  <c r="J242" i="9"/>
  <c r="I242" i="9"/>
  <c r="H242" i="9"/>
  <c r="K241" i="9"/>
  <c r="J241" i="9"/>
  <c r="I241" i="9"/>
  <c r="H241" i="9"/>
  <c r="G241" i="9"/>
  <c r="K240" i="9"/>
  <c r="J240" i="9"/>
  <c r="I240" i="9"/>
  <c r="H240" i="9"/>
  <c r="G240" i="9"/>
  <c r="K239" i="9"/>
  <c r="J239" i="9"/>
  <c r="I239" i="9"/>
  <c r="H239" i="9"/>
  <c r="G239" i="9"/>
  <c r="K238" i="9"/>
  <c r="J238" i="9"/>
  <c r="I238" i="9"/>
  <c r="H238" i="9"/>
  <c r="G238" i="9"/>
  <c r="K232" i="9"/>
  <c r="J232" i="9"/>
  <c r="I232" i="9"/>
  <c r="H232" i="9"/>
  <c r="G232" i="9"/>
  <c r="K231" i="9"/>
  <c r="J231" i="9"/>
  <c r="I231" i="9"/>
  <c r="H231" i="9"/>
  <c r="G231" i="9"/>
  <c r="K230" i="9"/>
  <c r="J230" i="9"/>
  <c r="I230" i="9"/>
  <c r="H230" i="9"/>
  <c r="G230" i="9"/>
  <c r="K229" i="9"/>
  <c r="J229" i="9"/>
  <c r="I229" i="9"/>
  <c r="H229" i="9"/>
  <c r="G229" i="9"/>
  <c r="J228" i="9"/>
  <c r="I228" i="9"/>
  <c r="H228" i="9"/>
  <c r="G228" i="9"/>
  <c r="J227" i="9"/>
  <c r="I227" i="9"/>
  <c r="H227" i="9"/>
  <c r="G227" i="9"/>
  <c r="K226" i="9"/>
  <c r="J226" i="9"/>
  <c r="I226" i="9"/>
  <c r="G226" i="9"/>
  <c r="K217" i="9"/>
  <c r="J217" i="9"/>
  <c r="I217" i="9"/>
  <c r="H217" i="9"/>
  <c r="G217" i="9"/>
  <c r="K216" i="9"/>
  <c r="J216" i="9"/>
  <c r="I216" i="9"/>
  <c r="H216" i="9"/>
  <c r="G216" i="9"/>
  <c r="K215" i="9"/>
  <c r="J215" i="9"/>
  <c r="I215" i="9"/>
  <c r="H215" i="9"/>
  <c r="G215" i="9"/>
  <c r="J214" i="9"/>
  <c r="I214" i="9"/>
  <c r="H214" i="9"/>
  <c r="G214" i="9"/>
  <c r="J213" i="9"/>
  <c r="I213" i="9"/>
  <c r="H213" i="9"/>
  <c r="G213" i="9"/>
  <c r="J210" i="9"/>
  <c r="I210" i="9"/>
  <c r="H210" i="9"/>
  <c r="G210" i="9"/>
  <c r="K209" i="9"/>
  <c r="J209" i="9"/>
  <c r="I209" i="9"/>
  <c r="H209" i="9"/>
  <c r="G209" i="9"/>
  <c r="L185" i="9"/>
  <c r="J185" i="9"/>
  <c r="I185" i="9"/>
  <c r="H185" i="9"/>
  <c r="G185" i="9"/>
  <c r="J184" i="9"/>
  <c r="I184" i="9"/>
  <c r="H184" i="9"/>
  <c r="G184" i="9"/>
  <c r="L174" i="9"/>
  <c r="K174" i="9"/>
  <c r="J174" i="9"/>
  <c r="I174" i="9"/>
  <c r="H174" i="9"/>
  <c r="G174" i="9"/>
  <c r="J173" i="9"/>
  <c r="I173" i="9"/>
  <c r="H173" i="9"/>
  <c r="G173" i="9"/>
  <c r="K172" i="9"/>
  <c r="J172" i="9"/>
  <c r="I172" i="9"/>
  <c r="H172" i="9"/>
  <c r="G172" i="9"/>
  <c r="J170" i="9"/>
  <c r="I170" i="9"/>
  <c r="H170" i="9"/>
  <c r="G170" i="9"/>
  <c r="L169" i="9"/>
  <c r="J169" i="9"/>
  <c r="I169" i="9"/>
  <c r="H169" i="9"/>
  <c r="G169" i="9"/>
  <c r="J167" i="9"/>
  <c r="I167" i="9"/>
  <c r="H167" i="9"/>
  <c r="G167" i="9"/>
  <c r="L151" i="9"/>
  <c r="I151" i="9"/>
  <c r="J150" i="9"/>
  <c r="I150" i="9"/>
  <c r="H150" i="9"/>
  <c r="G150" i="9"/>
  <c r="J149" i="9"/>
  <c r="I149" i="9"/>
  <c r="H149" i="9"/>
  <c r="G149" i="9"/>
  <c r="K148" i="9"/>
  <c r="J148" i="9"/>
  <c r="I148" i="9"/>
  <c r="H148" i="9"/>
  <c r="G148" i="9"/>
  <c r="K147" i="9"/>
  <c r="J147" i="9"/>
  <c r="I147" i="9"/>
  <c r="H147" i="9"/>
  <c r="G147" i="9"/>
  <c r="J146" i="9"/>
  <c r="I146" i="9"/>
  <c r="H146" i="9"/>
  <c r="G146" i="9"/>
  <c r="K144" i="9"/>
  <c r="J144" i="9"/>
  <c r="I144" i="9"/>
  <c r="H144" i="9"/>
  <c r="G144" i="9"/>
  <c r="J141" i="9"/>
  <c r="I141" i="9"/>
  <c r="H141" i="9"/>
  <c r="G141" i="9"/>
  <c r="J140" i="9"/>
  <c r="I140" i="9"/>
  <c r="H140" i="9"/>
  <c r="J139" i="9"/>
  <c r="I139" i="9"/>
  <c r="H139" i="9"/>
  <c r="J138" i="9"/>
  <c r="I138" i="9"/>
  <c r="H138" i="9"/>
  <c r="K137" i="9"/>
  <c r="J137" i="9"/>
  <c r="I137" i="9"/>
  <c r="H137" i="9"/>
  <c r="G137" i="9"/>
  <c r="L136" i="9"/>
  <c r="J136" i="9"/>
  <c r="I136" i="9"/>
  <c r="H136" i="9"/>
  <c r="G136" i="9"/>
  <c r="J135" i="9"/>
  <c r="I135" i="9"/>
  <c r="H135" i="9"/>
  <c r="G135" i="9"/>
  <c r="L130" i="9"/>
  <c r="K130" i="9"/>
  <c r="J130" i="9"/>
  <c r="I130" i="9"/>
  <c r="H130" i="9"/>
  <c r="G130" i="9"/>
  <c r="K129" i="9"/>
  <c r="J129" i="9"/>
  <c r="I129" i="9"/>
  <c r="H129" i="9"/>
  <c r="G129" i="9"/>
  <c r="J128" i="9"/>
  <c r="I128" i="9"/>
  <c r="H128" i="9"/>
  <c r="G128" i="9"/>
  <c r="J127" i="9"/>
  <c r="I127" i="9"/>
  <c r="H127" i="9"/>
  <c r="G127" i="9"/>
  <c r="J126" i="9"/>
  <c r="I126" i="9"/>
  <c r="H126" i="9"/>
  <c r="G126" i="9"/>
  <c r="J121" i="9"/>
  <c r="I121" i="9"/>
  <c r="H121" i="9"/>
  <c r="G121" i="9"/>
  <c r="J120" i="9"/>
  <c r="I120" i="9"/>
  <c r="H120" i="9"/>
  <c r="G120" i="9"/>
  <c r="K119" i="9"/>
  <c r="J119" i="9"/>
  <c r="I119" i="9"/>
  <c r="H119" i="9"/>
  <c r="G119" i="9"/>
  <c r="K118" i="9"/>
  <c r="J118" i="9"/>
  <c r="I118" i="9"/>
  <c r="H118" i="9"/>
  <c r="G118" i="9"/>
  <c r="L115" i="9"/>
  <c r="K115" i="9"/>
  <c r="J115" i="9"/>
  <c r="I115" i="9"/>
  <c r="H115" i="9"/>
  <c r="G115" i="9"/>
  <c r="K114" i="9"/>
  <c r="J114" i="9"/>
  <c r="I114" i="9"/>
  <c r="H114" i="9"/>
  <c r="G114" i="9"/>
  <c r="K113" i="9"/>
  <c r="J113" i="9"/>
  <c r="I113" i="9"/>
  <c r="H113" i="9"/>
  <c r="G113" i="9"/>
  <c r="L112" i="9"/>
  <c r="J112" i="9"/>
  <c r="I112" i="9"/>
  <c r="H112" i="9"/>
  <c r="G112" i="9"/>
  <c r="J105" i="9"/>
  <c r="I105" i="9"/>
  <c r="H105" i="9"/>
  <c r="G105" i="9"/>
  <c r="K104" i="9"/>
  <c r="J104" i="9"/>
  <c r="I104" i="9"/>
  <c r="H104" i="9"/>
  <c r="G104" i="9"/>
  <c r="K103" i="9"/>
  <c r="J103" i="9"/>
  <c r="I103" i="9"/>
  <c r="H103" i="9"/>
  <c r="G103" i="9"/>
  <c r="L102" i="9"/>
  <c r="J102" i="9"/>
  <c r="I102" i="9"/>
  <c r="H102" i="9"/>
  <c r="G102" i="9"/>
  <c r="J101" i="9"/>
  <c r="I101" i="9"/>
  <c r="H101" i="9"/>
  <c r="G101" i="9"/>
  <c r="J100" i="9"/>
  <c r="I100" i="9"/>
  <c r="H100" i="9"/>
  <c r="G100" i="9"/>
  <c r="J99" i="9"/>
  <c r="I99" i="9"/>
  <c r="H99" i="9"/>
  <c r="G99" i="9"/>
  <c r="J98" i="9"/>
  <c r="I98" i="9"/>
  <c r="H98" i="9"/>
  <c r="G98" i="9"/>
  <c r="J97" i="9"/>
  <c r="I97" i="9"/>
  <c r="H97" i="9"/>
  <c r="G97" i="9"/>
  <c r="L95" i="9"/>
  <c r="K95" i="9"/>
  <c r="J95" i="9"/>
  <c r="I95" i="9"/>
  <c r="H95" i="9"/>
  <c r="G95" i="9"/>
  <c r="J93" i="9"/>
  <c r="I93" i="9"/>
  <c r="H93" i="9"/>
  <c r="G93" i="9"/>
  <c r="L92" i="9"/>
  <c r="K92" i="9"/>
  <c r="J92" i="9"/>
  <c r="I92" i="9"/>
  <c r="H92" i="9"/>
  <c r="G92" i="9"/>
  <c r="L91" i="9"/>
  <c r="K91" i="9"/>
  <c r="J91" i="9"/>
  <c r="I91" i="9"/>
  <c r="H91" i="9"/>
  <c r="G91" i="9"/>
  <c r="K90" i="9"/>
  <c r="J90" i="9"/>
  <c r="I90" i="9"/>
  <c r="H90" i="9"/>
  <c r="G90" i="9"/>
  <c r="L89" i="9"/>
  <c r="J89" i="9"/>
  <c r="I89" i="9"/>
  <c r="H89" i="9"/>
  <c r="G89" i="9"/>
  <c r="J88" i="9"/>
  <c r="I88" i="9"/>
  <c r="H88" i="9"/>
  <c r="G88" i="9"/>
  <c r="K87" i="9"/>
  <c r="J87" i="9"/>
  <c r="I87" i="9"/>
  <c r="H87" i="9"/>
  <c r="G87" i="9"/>
  <c r="K86" i="9"/>
  <c r="J86" i="9"/>
  <c r="I86" i="9"/>
  <c r="H86" i="9"/>
  <c r="G86" i="9"/>
  <c r="L85" i="9"/>
  <c r="J85" i="9"/>
  <c r="I85" i="9"/>
  <c r="H85" i="9"/>
  <c r="G85" i="9"/>
  <c r="J84" i="9"/>
  <c r="I84" i="9"/>
  <c r="H84" i="9"/>
  <c r="G84" i="9"/>
  <c r="J83" i="9"/>
  <c r="I83" i="9"/>
  <c r="H83" i="9"/>
  <c r="G83" i="9"/>
  <c r="L82" i="9"/>
  <c r="K82" i="9"/>
  <c r="J82" i="9"/>
  <c r="I82" i="9"/>
  <c r="H82" i="9"/>
  <c r="G82" i="9"/>
  <c r="K81" i="9"/>
  <c r="J81" i="9"/>
  <c r="I81" i="9"/>
  <c r="H81" i="9"/>
  <c r="G81" i="9"/>
  <c r="L80" i="9"/>
  <c r="J80" i="9"/>
  <c r="I80" i="9"/>
  <c r="H80" i="9"/>
  <c r="G80" i="9"/>
  <c r="J79" i="9"/>
  <c r="I79" i="9"/>
  <c r="H79" i="9"/>
  <c r="G79" i="9"/>
  <c r="L78" i="9"/>
  <c r="K78" i="9"/>
  <c r="J78" i="9"/>
  <c r="I78" i="9"/>
  <c r="H78" i="9"/>
  <c r="G78" i="9"/>
  <c r="L77" i="9"/>
  <c r="K77" i="9"/>
  <c r="J77" i="9"/>
  <c r="I77" i="9"/>
  <c r="H77" i="9"/>
  <c r="G77" i="9"/>
  <c r="K76" i="9"/>
  <c r="J76" i="9"/>
  <c r="I76" i="9"/>
  <c r="H76" i="9"/>
  <c r="G76" i="9"/>
  <c r="K75" i="9"/>
  <c r="J75" i="9"/>
  <c r="I75" i="9"/>
  <c r="H75" i="9"/>
  <c r="G75" i="9"/>
  <c r="L74" i="9"/>
  <c r="J74" i="9"/>
  <c r="I74" i="9"/>
  <c r="H74" i="9"/>
  <c r="G74" i="9"/>
  <c r="L73" i="9"/>
  <c r="H73" i="9"/>
  <c r="G73" i="9"/>
  <c r="L68" i="9"/>
  <c r="K68" i="9"/>
  <c r="J68" i="9"/>
  <c r="I68" i="9"/>
  <c r="H68" i="9"/>
  <c r="G68" i="9"/>
  <c r="K67" i="9"/>
  <c r="J67" i="9"/>
  <c r="I67" i="9"/>
  <c r="H67" i="9"/>
  <c r="G67" i="9"/>
  <c r="L66" i="9"/>
  <c r="J66" i="9"/>
  <c r="I66" i="9"/>
  <c r="H66" i="9"/>
  <c r="G66" i="9"/>
  <c r="L65" i="9"/>
  <c r="J65" i="9"/>
  <c r="I65" i="9"/>
  <c r="H65" i="9"/>
  <c r="G65" i="9"/>
  <c r="L64" i="9"/>
  <c r="J64" i="9"/>
  <c r="I64" i="9"/>
  <c r="H64" i="9"/>
  <c r="G64" i="9"/>
  <c r="J62" i="9"/>
  <c r="I62" i="9"/>
  <c r="H62" i="9"/>
  <c r="G62" i="9"/>
  <c r="L61" i="9"/>
  <c r="K61" i="9"/>
  <c r="J61" i="9"/>
  <c r="I61" i="9"/>
  <c r="H61" i="9"/>
  <c r="G61" i="9"/>
  <c r="K60" i="9"/>
  <c r="J60" i="9"/>
  <c r="I60" i="9"/>
  <c r="H60" i="9"/>
  <c r="G60" i="9"/>
  <c r="K59" i="9"/>
  <c r="J59" i="9"/>
  <c r="I59" i="9"/>
  <c r="H59" i="9"/>
  <c r="K58" i="9"/>
  <c r="J58" i="9"/>
  <c r="I58" i="9"/>
  <c r="H58" i="9"/>
  <c r="G58" i="9"/>
  <c r="L57" i="9"/>
  <c r="J57" i="9"/>
  <c r="I57" i="9"/>
  <c r="H57" i="9"/>
  <c r="G57" i="9"/>
  <c r="J56" i="9"/>
  <c r="I56" i="9"/>
  <c r="J54" i="9"/>
  <c r="I54" i="9"/>
  <c r="H54" i="9"/>
  <c r="G54" i="9"/>
  <c r="L53" i="9"/>
  <c r="J53" i="9"/>
  <c r="I53" i="9"/>
  <c r="H53" i="9"/>
  <c r="G53" i="9"/>
  <c r="K52" i="9"/>
  <c r="J52" i="9"/>
  <c r="I52" i="9"/>
  <c r="H52" i="9"/>
  <c r="G52" i="9"/>
  <c r="K48" i="9"/>
  <c r="J48" i="9"/>
  <c r="I48" i="9"/>
  <c r="H48" i="9"/>
  <c r="G48" i="9"/>
  <c r="L47" i="9"/>
  <c r="J47" i="9"/>
  <c r="I47" i="9"/>
  <c r="H47" i="9"/>
  <c r="G47" i="9"/>
  <c r="L46" i="9"/>
  <c r="J46" i="9"/>
  <c r="I46" i="9"/>
  <c r="H46" i="9"/>
  <c r="G46" i="9"/>
  <c r="L45" i="9"/>
  <c r="J45" i="9"/>
  <c r="I45" i="9"/>
  <c r="H45" i="9"/>
  <c r="G45" i="9"/>
  <c r="L44" i="9"/>
  <c r="J44" i="9"/>
  <c r="I44" i="9"/>
  <c r="H44" i="9"/>
  <c r="G44" i="9"/>
  <c r="J43" i="9"/>
  <c r="I43" i="9"/>
  <c r="H43" i="9"/>
  <c r="G43" i="9"/>
  <c r="L42" i="9"/>
  <c r="K42" i="9"/>
  <c r="J42" i="9"/>
  <c r="I42" i="9"/>
  <c r="H42" i="9"/>
  <c r="G42" i="9"/>
  <c r="K41" i="9"/>
  <c r="J41" i="9"/>
  <c r="I41" i="9"/>
  <c r="H41" i="9"/>
  <c r="G41" i="9"/>
  <c r="K40" i="9"/>
  <c r="J40" i="9"/>
  <c r="I40" i="9"/>
  <c r="H40" i="9"/>
  <c r="G40" i="9"/>
  <c r="L39" i="9"/>
  <c r="J39" i="9"/>
  <c r="I39" i="9"/>
  <c r="H39" i="9"/>
  <c r="G39" i="9"/>
  <c r="L38" i="9"/>
  <c r="J38" i="9"/>
  <c r="I38" i="9"/>
  <c r="H38" i="9"/>
  <c r="G38" i="9"/>
  <c r="L37" i="9"/>
  <c r="J37" i="9"/>
  <c r="I37" i="9"/>
  <c r="H37" i="9"/>
  <c r="G37" i="9"/>
  <c r="J36" i="9"/>
  <c r="I36" i="9"/>
  <c r="H36" i="9"/>
  <c r="G36" i="9"/>
  <c r="L35" i="9"/>
  <c r="K35" i="9"/>
  <c r="J35" i="9"/>
  <c r="I35" i="9"/>
  <c r="H35" i="9"/>
  <c r="G35" i="9"/>
  <c r="K34" i="9"/>
  <c r="J34" i="9"/>
  <c r="I34" i="9"/>
  <c r="H34" i="9"/>
  <c r="G34" i="9"/>
  <c r="K33" i="9"/>
  <c r="J33" i="9"/>
  <c r="I33" i="9"/>
  <c r="H33" i="9"/>
  <c r="G33" i="9"/>
  <c r="C33" i="9"/>
  <c r="B3" i="9" s="1"/>
  <c r="K32" i="9"/>
  <c r="J32" i="9"/>
  <c r="I32" i="9"/>
  <c r="H32" i="9"/>
  <c r="G32" i="9"/>
  <c r="L31" i="9"/>
  <c r="J31" i="9"/>
  <c r="I31" i="9"/>
  <c r="H31" i="9"/>
  <c r="G31" i="9"/>
  <c r="L30" i="9"/>
  <c r="J30" i="9"/>
  <c r="I30" i="9"/>
  <c r="H30" i="9"/>
  <c r="G30" i="9"/>
  <c r="J29" i="9"/>
  <c r="I29" i="9"/>
  <c r="H29" i="9"/>
  <c r="G29" i="9"/>
  <c r="L28" i="9"/>
  <c r="K28" i="9"/>
  <c r="J28" i="9"/>
  <c r="I28" i="9"/>
  <c r="H28" i="9"/>
  <c r="G28" i="9"/>
  <c r="K27" i="9"/>
  <c r="J27" i="9"/>
  <c r="I27" i="9"/>
  <c r="H27" i="9"/>
  <c r="G27" i="9"/>
  <c r="K26" i="9"/>
  <c r="J26" i="9"/>
  <c r="I26" i="9"/>
  <c r="H26" i="9"/>
  <c r="G26" i="9"/>
  <c r="K25" i="9"/>
  <c r="J25" i="9"/>
  <c r="I25" i="9"/>
  <c r="H25" i="9"/>
  <c r="G25" i="9"/>
  <c r="L24" i="9"/>
  <c r="J24" i="9"/>
  <c r="I24" i="9"/>
  <c r="H24" i="9"/>
  <c r="G24" i="9"/>
  <c r="L23" i="9"/>
  <c r="J23" i="9"/>
  <c r="I23" i="9"/>
  <c r="H23" i="9"/>
  <c r="G23" i="9"/>
  <c r="L22" i="9"/>
  <c r="J22" i="9"/>
  <c r="I22" i="9"/>
  <c r="H22" i="9"/>
  <c r="G22" i="9"/>
  <c r="L21" i="9"/>
  <c r="J21" i="9"/>
  <c r="I21" i="9"/>
  <c r="H21" i="9"/>
  <c r="G21" i="9"/>
  <c r="K20" i="9"/>
  <c r="J20" i="9"/>
  <c r="I20" i="9"/>
  <c r="H20" i="9"/>
  <c r="G20" i="9"/>
  <c r="J19" i="9"/>
  <c r="I19" i="9"/>
  <c r="H19" i="9"/>
  <c r="G19" i="9"/>
  <c r="L18" i="9"/>
  <c r="K18" i="9"/>
  <c r="J18" i="9"/>
  <c r="I18" i="9"/>
  <c r="H18" i="9"/>
  <c r="G18" i="9"/>
  <c r="K17" i="9"/>
  <c r="J17" i="9"/>
  <c r="I17" i="9"/>
  <c r="H17" i="9"/>
  <c r="G17" i="9"/>
  <c r="K16" i="9"/>
  <c r="J16" i="9"/>
  <c r="I16" i="9"/>
  <c r="H16" i="9"/>
  <c r="G16" i="9"/>
  <c r="K15" i="9"/>
  <c r="J15" i="9"/>
  <c r="I15" i="9"/>
  <c r="H15" i="9"/>
  <c r="G15" i="9"/>
  <c r="K14" i="9"/>
  <c r="J14" i="9"/>
  <c r="I14" i="9"/>
  <c r="H14" i="9"/>
  <c r="G14" i="9"/>
  <c r="L13" i="9"/>
  <c r="J13" i="9"/>
  <c r="I13" i="9"/>
  <c r="H13" i="9"/>
  <c r="G13" i="9"/>
  <c r="L12" i="9"/>
  <c r="J12" i="9"/>
  <c r="I12" i="9"/>
  <c r="H12" i="9"/>
  <c r="G12" i="9"/>
  <c r="L11" i="9"/>
  <c r="J11" i="9"/>
  <c r="I11" i="9"/>
  <c r="H11" i="9"/>
  <c r="G11" i="9"/>
  <c r="J10" i="9"/>
  <c r="I10" i="9"/>
  <c r="H10" i="9"/>
  <c r="G10" i="9"/>
  <c r="K9" i="9"/>
  <c r="J9" i="9"/>
  <c r="I9" i="9"/>
  <c r="H9" i="9"/>
  <c r="G9" i="9"/>
  <c r="J8" i="9"/>
  <c r="I8" i="9"/>
  <c r="H8" i="9"/>
  <c r="G8" i="9"/>
  <c r="C32" i="6"/>
  <c r="C122" i="6"/>
  <c r="C277" i="6"/>
  <c r="C281" i="6"/>
  <c r="C80" i="6"/>
  <c r="C114" i="6"/>
  <c r="C230" i="6"/>
  <c r="C238" i="6"/>
  <c r="C243" i="6"/>
  <c r="C42" i="6"/>
  <c r="C246" i="6"/>
  <c r="C55" i="6"/>
  <c r="C241" i="6"/>
  <c r="C280" i="6"/>
  <c r="C93" i="6"/>
  <c r="C85" i="6"/>
  <c r="C132" i="6"/>
  <c r="C170" i="6"/>
  <c r="C111" i="6"/>
  <c r="C50" i="6"/>
  <c r="C59" i="6"/>
  <c r="C157" i="6"/>
  <c r="C113" i="6"/>
  <c r="B11" i="4" l="1"/>
  <c r="B10" i="4"/>
  <c r="B9" i="4"/>
  <c r="B8" i="4"/>
  <c r="B7" i="4"/>
  <c r="B6" i="4"/>
  <c r="B5" i="4"/>
  <c r="B4" i="4"/>
  <c r="N32" i="4" l="1"/>
  <c r="K29" i="4" s="1"/>
  <c r="J12" i="5" l="1"/>
  <c r="J7" i="5"/>
  <c r="I8" i="5"/>
  <c r="I11" i="5"/>
  <c r="I10" i="5"/>
  <c r="I9" i="5"/>
  <c r="J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ManDeHoo</author>
    <author>a004179</author>
  </authors>
  <commentList>
    <comment ref="H6" authorId="0" shapeId="0" xr:uid="{27C10F09-96CB-44DD-9C0C-F59A14C0D39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Binyan, Verbal Stem</t>
        </r>
      </text>
    </comment>
    <comment ref="E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reflexive
I wrote me - as direct object</t>
        </r>
      </text>
    </comment>
    <comment ref="E1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 wrote you (s.m) - as direct object</t>
        </r>
      </text>
    </comment>
    <comment ref="E1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 wrote it - as s.f direct object</t>
        </r>
      </text>
    </comment>
    <comment ref="E1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 wrote them - as direct object</t>
        </r>
      </text>
    </comment>
    <comment ref="E1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’ I wrote </t>
        </r>
        <r>
          <rPr>
            <b/>
            <sz val="9"/>
            <color indexed="81"/>
            <rFont val="Tahoma"/>
            <family val="2"/>
          </rPr>
          <t>direct_object</t>
        </r>
        <r>
          <rPr>
            <sz val="9"/>
            <color indexed="81"/>
            <rFont val="Tahoma"/>
            <family val="2"/>
          </rPr>
          <t xml:space="preserve"> ( it | him | her | them - </t>
        </r>
        <r>
          <rPr>
            <b/>
            <sz val="9"/>
            <color indexed="81"/>
            <rFont val="Tahoma"/>
            <family val="2"/>
          </rPr>
          <t>3rd</t>
        </r>
        <r>
          <rPr>
            <sz val="9"/>
            <color indexed="81"/>
            <rFont val="Tahoma"/>
            <family val="2"/>
          </rPr>
          <t xml:space="preserve"> ) to you (s.f)’</t>
        </r>
      </text>
    </comment>
    <comment ref="E2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 'you (m.s) wrote direct_object him'
also perfect-1s</t>
        </r>
      </text>
    </comment>
    <comment ref="E2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=’ You (s.m) wrote direct_object) it | him | her | them - 3rd ) to us’</t>
        </r>
      </text>
    </comment>
    <comment ref="E35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’ You (s.f) wrote direct_object  (it | him | her | them - 3rd ) to you (pl.)’</t>
        </r>
      </text>
    </comment>
    <comment ref="C3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Samir 2022-04-04</t>
        </r>
      </text>
    </comment>
    <comment ref="E4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’ he wrote direct_object  (it | him | her | them - 3rd ) to me’</t>
        </r>
      </text>
    </comment>
    <comment ref="C61" authorId="1" shapeId="0" xr:uid="{AEC36C2F-692E-4756-8816-F5DD84093A81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Reduction does not work in the syllable before double-object suffix</t>
        </r>
      </text>
    </comment>
    <comment ref="C6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Samir 2022-04-04</t>
        </r>
      </text>
    </comment>
    <comment ref="C95" authorId="1" shapeId="0" xr:uid="{7DC5796B-E46B-40EB-9378-03D3F18D1781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[kətbəljɑː ! ]</t>
        </r>
      </text>
    </comment>
    <comment ref="C96" authorId="0" shapeId="0" xr:uid="{FCE592CF-02F6-47B1-97D4-F8E4E38C10E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p.97
adding ljɑ́ː   suffix produced a closed syllable</t>
        </r>
      </text>
    </comment>
    <comment ref="E11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'They will write direct_object us'</t>
        </r>
      </text>
    </comment>
    <comment ref="E118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They sent him
also(imperative-2pl-3ms)</t>
        </r>
      </text>
    </comment>
    <comment ref="E119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send(pl.) him !  
also(perfect-3pl-3ms)</t>
        </r>
      </text>
    </comment>
    <comment ref="E120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will agree  (a instead of ə)
also 'she will agree'</t>
        </r>
      </text>
    </comment>
    <comment ref="C131" authorId="1" shapeId="0" xr:uid="{82934B71-62A6-4597-B8FE-840FF360F230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Reduction does not work in the syllable before double-object suffix</t>
        </r>
      </text>
    </comment>
    <comment ref="E13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jump ! (pl.)</t>
        </r>
      </text>
    </comment>
    <comment ref="E146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we filled</t>
        </r>
      </text>
    </comment>
    <comment ref="E147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‘they expelled us’</t>
        </r>
      </text>
    </comment>
    <comment ref="E149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 climbed</t>
        </r>
      </text>
    </comment>
    <comment ref="E150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she cooked</t>
        </r>
      </text>
    </comment>
    <comment ref="E151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'I thought that'
Lit. : '(he) brought a thought to me'</t>
        </r>
      </text>
    </comment>
    <comment ref="C152" authorId="0" shapeId="0" xr:uid="{327910C6-9F27-4469-BDAE-313F6A69BE1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10.331 (p153)</t>
        </r>
      </text>
    </comment>
    <comment ref="C153" authorId="0" shapeId="0" xr:uid="{6A702669-63C8-4614-8C51-18F91A55E5D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10.331 (p153)</t>
        </r>
      </text>
    </comment>
    <comment ref="C156" authorId="0" shapeId="0" xr:uid="{B25584AE-23C8-49CB-ABDC-5B77391DB99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10.321 p 152
 nə́wzən →</t>
        </r>
      </text>
    </comment>
    <comment ref="C157" authorId="0" shapeId="0" xr:uid="{E94897DD-F675-414E-8CE3-56BE36C5170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 tə́wzən →</t>
        </r>
      </text>
    </comment>
    <comment ref="C163" authorId="1" shapeId="0" xr:uid="{F2B96E4C-54E7-4FC5-A439-69C46A924D67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גילה 143</t>
        </r>
      </text>
    </comment>
    <comment ref="C167" authorId="0" shapeId="0" xr:uid="{359884E9-BDAA-42C8-8CBA-EEA2E66C96A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10.326 p 152</t>
        </r>
      </text>
    </comment>
    <comment ref="F167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*wtɑ́faq</t>
        </r>
      </text>
    </comment>
    <comment ref="E169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 ‘She will or you-M stand to your credit’
תעמוד לזכותך</t>
        </r>
      </text>
    </comment>
    <comment ref="E174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53"/>
            <rFont val="Charis SIL"/>
          </rPr>
          <t xml:space="preserve">d͡ʒabolkəmjáː </t>
        </r>
        <r>
          <rPr>
            <sz val="9"/>
            <color indexed="81"/>
            <rFont val="Tahoma"/>
            <family val="2"/>
          </rPr>
          <t xml:space="preserve">   / [</t>
        </r>
        <r>
          <rPr>
            <b/>
            <sz val="9"/>
            <color indexed="57"/>
            <rFont val="Charis SIL"/>
          </rPr>
          <t>d͡ʒabóːhəm lːəkəm</t>
        </r>
        <r>
          <rPr>
            <sz val="9"/>
            <color indexed="81"/>
            <rFont val="Tahoma"/>
            <family val="2"/>
          </rPr>
          <t xml:space="preserve"> ] 
 ‘They brought them to you (pl.)’</t>
        </r>
      </text>
    </comment>
    <comment ref="C183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Mansour/p111</t>
        </r>
      </text>
    </comment>
    <comment ref="E185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‘she said to us’</t>
        </r>
      </text>
    </comment>
    <comment ref="C199" authorId="0" shapeId="0" xr:uid="{F3A940BA-F5A9-4F51-B792-1138C3C736B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both 2ms &amp; 3fs</t>
        </r>
      </text>
    </comment>
    <comment ref="C200" authorId="0" shapeId="0" xr:uid="{CA01B0DD-719B-4F9A-BE67-00A2448F325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haris SIL"/>
          </rPr>
          <t>BarMoshe text 4.1.1 p 70
[dduːs] instead of [tduːs]</t>
        </r>
      </text>
    </comment>
    <comment ref="C203" authorId="0" shapeId="0" xr:uid="{8E101226-585C-4330-99A1-1F5C6375181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both 2ms &amp; 3fs</t>
        </r>
      </text>
    </comment>
    <comment ref="E209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(you s.m) arrest her</t>
        </r>
      </text>
    </comment>
    <comment ref="E242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 forgot
also perfect-2ms-3ms</t>
        </r>
      </text>
    </comment>
    <comment ref="E243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They forgot
</t>
        </r>
      </text>
    </comment>
    <comment ref="E244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 forgot you (s.m)</t>
        </r>
      </text>
    </comment>
    <comment ref="E245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 forgot her
</t>
        </r>
      </text>
    </comment>
    <comment ref="E247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forgot</t>
        </r>
      </text>
    </comment>
    <comment ref="E248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forgot him
also perfect-is</t>
        </r>
      </text>
    </comment>
    <comment ref="E251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(you pl.) forget !
</t>
        </r>
      </text>
    </comment>
    <comment ref="E26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he turned off (a metaphore)</t>
        </r>
      </text>
    </comment>
    <comment ref="E265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he turned him off (a metaphore)</t>
        </r>
      </text>
    </comment>
    <comment ref="E272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m.s cover me !</t>
        </r>
      </text>
    </comment>
    <comment ref="E273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f.s cover me !</t>
        </r>
      </text>
    </comment>
    <comment ref="C278" authorId="0" shapeId="0" xr:uid="{570B6067-760F-42C9-A341-8EFA381FB4B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another form of double object ː ?ɑwəddəlkjɑ́ː</t>
        </r>
      </text>
    </comment>
    <comment ref="E285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you(m)  will explode</t>
        </r>
      </text>
    </comment>
    <comment ref="E286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she will explode</t>
        </r>
      </text>
    </comment>
    <comment ref="E287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(M) failed</t>
        </r>
      </text>
    </comment>
    <comment ref="C306" authorId="0" shapeId="0" xr:uid="{CC3E851F-2636-4B9F-BCD9-2E6A5889AE9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haris SIL"/>
          </rPr>
          <t>suːwéːtəm → suwéːtəm</t>
        </r>
        <r>
          <rPr>
            <sz val="9"/>
            <color indexed="81"/>
            <rFont val="Tahoma"/>
            <family val="2"/>
          </rPr>
          <t xml:space="preserve">   </t>
        </r>
      </text>
    </comment>
    <comment ref="C308" authorId="0" shapeId="0" xr:uid="{30A2B0DA-1339-49B1-870D-FDD946B835B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Charis SIL"/>
          </rPr>
          <t>→[jsuːwúːhɑ] → [jsuwúːhɑ]</t>
        </r>
      </text>
    </comment>
    <comment ref="E310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You(F) drove me crazy</t>
        </r>
      </text>
    </comment>
    <comment ref="E312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she bit me.</t>
        </r>
      </text>
    </comment>
    <comment ref="C324" authorId="0" shapeId="0" xr:uid="{88751C56-738E-4FED-B13D-1EA5B739461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χɑbɑɣə́tnɑ</t>
        </r>
      </text>
    </comment>
    <comment ref="E351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we will understand</t>
        </r>
      </text>
    </comment>
    <comment ref="E354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We understood each other</t>
        </r>
      </text>
    </comment>
    <comment ref="E355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‘I understood’ </t>
        </r>
      </text>
    </comment>
    <comment ref="E356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‘I understood you (2ms)’ </t>
        </r>
      </text>
    </comment>
    <comment ref="E357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he understood</t>
        </r>
      </text>
    </comment>
    <comment ref="E358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‘she understood '</t>
        </r>
      </text>
    </comment>
    <comment ref="E359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we understood</t>
        </r>
      </text>
    </comment>
    <comment ref="E360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they understood
also plural imperative</t>
        </r>
      </text>
    </comment>
    <comment ref="E362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(s.f) understood</t>
        </r>
      </text>
    </comment>
    <comment ref="E364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(s.m) understood us</t>
        </r>
      </text>
    </comment>
    <comment ref="C365" authorId="0" shapeId="0" xr:uid="{144E7A02-06A6-4E9C-8A2C-84602907354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we understood you (direct fs)</t>
        </r>
      </text>
    </comment>
    <comment ref="E366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also 2sm</t>
        </r>
      </text>
    </comment>
    <comment ref="C369" authorId="0" shapeId="0" xr:uid="{B8B8FE33-17FC-44D5-9353-A0B94FA77D3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(fs) will understand</t>
        </r>
      </text>
    </comment>
    <comment ref="C374" authorId="0" shapeId="0" xr:uid="{F1DDE99B-0CB4-4C47-B082-BA44D262C0D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BarMoshe p.42</t>
        </r>
      </text>
    </comment>
    <comment ref="E377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I'll buy</t>
        </r>
      </text>
    </comment>
    <comment ref="D378" authorId="0" shapeId="0" xr:uid="{E14DEEB7-0D04-4C12-85EC-761CEBEBA20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perfect 3p
and imperative 2pl</t>
        </r>
      </text>
    </comment>
    <comment ref="E386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 enjoyed </t>
        </r>
      </text>
    </comment>
    <comment ref="J387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also 2MSG</t>
        </r>
      </text>
    </comment>
    <comment ref="D389" authorId="0" shapeId="0" xr:uid="{587E07ED-D6F6-4CF2-BCB7-1929AF1383D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perfect 3p
and imperative 2pl</t>
        </r>
      </text>
    </comment>
    <comment ref="D390" authorId="0" shapeId="0" xr:uid="{794D60CE-8764-410A-85E0-515B706128D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perfect 3p
and imperative 2pl</t>
        </r>
      </text>
    </comment>
    <comment ref="E398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active verb (with direct object) in JB that means ‘she was liked by him’</t>
        </r>
      </text>
    </comment>
    <comment ref="C399" authorId="0" shapeId="0" xr:uid="{705E241F-C50C-456C-876E-53A158F84DA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jətz→jadz  assimilation</t>
        </r>
      </text>
    </comment>
    <comment ref="C400" authorId="0" shapeId="0" xr:uid="{7D740C93-8E5A-4006-BF37-CB310FDA7C0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→[</t>
        </r>
        <r>
          <rPr>
            <sz val="12"/>
            <color indexed="81"/>
            <rFont val="Charis SIL"/>
          </rPr>
          <t>dzuːwɑ́d͡ʒɑ</t>
        </r>
        <r>
          <rPr>
            <sz val="9"/>
            <color indexed="81"/>
            <rFont val="Tahoma"/>
            <family val="2"/>
          </rPr>
          <t xml:space="preserve">] 
Bar-Moshe(Phonetic Analysis)  </t>
        </r>
      </text>
    </comment>
    <comment ref="C403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this root is used by Mansour(1991) as an example for Binyan III</t>
        </r>
      </text>
    </comment>
    <comment ref="E414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a is shortened (mansour1991,p94)</t>
        </r>
      </text>
    </comment>
    <comment ref="C415" authorId="0" shapeId="0" xr:uid="{25AC1496-498A-4C58-9751-985706E8E63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unused !!!</t>
        </r>
      </text>
    </comment>
    <comment ref="E417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it may be d͡ʒábli 
shortened vowel</t>
        </r>
      </text>
    </comment>
    <comment ref="E421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Mansour1991 p96</t>
        </r>
      </text>
    </comment>
    <comment ref="E424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‘say m.s to him !’</t>
        </r>
      </text>
    </comment>
    <comment ref="E426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say f.s to him!</t>
        </r>
      </text>
    </comment>
    <comment ref="C432" authorId="0" shapeId="0" xr:uid="{D43D4336-DF7F-40DB-A7CD-962AC125509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BarMoshe text 4.1.1 p.75 at the end</t>
        </r>
      </text>
    </comment>
    <comment ref="C433" authorId="0" shapeId="0" xr:uid="{4C46CE69-D4AC-431F-BCC1-03819D704A5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10.501
 pattern (a)</t>
        </r>
      </text>
    </comment>
    <comment ref="E438" authorId="0" shapeId="0" xr:uid="{1664D230-93A3-4B01-90B6-867AA6CBC14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also
you (pl.) lost</t>
        </r>
      </text>
    </comment>
    <comment ref="F438" authorId="0" shapeId="0" xr:uid="{F544B6D1-AFBC-42BC-8EC5-B7042516B0E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or  /ðˤɑjjɑʕ-təm/                                      </t>
        </r>
      </text>
    </comment>
    <comment ref="C443" authorId="1" shapeId="0" xr:uid="{D174ADC2-29A0-4D12-8D25-2245570F0216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otherwise
</t>
        </r>
        <r>
          <rPr>
            <b/>
            <sz val="9"/>
            <color indexed="81"/>
            <rFont val="Arial"/>
            <family val="2"/>
          </rPr>
          <t xml:space="preserve">[ nðˤɑʕetéːlnɑ] </t>
        </r>
      </text>
    </comment>
    <comment ref="C449" authorId="0" shapeId="0" xr:uid="{5F4B3D15-F257-4F96-A377-32C7AAF16E0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[ɣəttu]</t>
        </r>
      </text>
    </comment>
    <comment ref="C452" authorId="0" shapeId="0" xr:uid="{7191C116-C21B-4A1D-A7FA-24216DB11CF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B39 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ManDeHoo</author>
    <author>a004179</author>
    <author>mandehoo</author>
  </authors>
  <commentList>
    <comment ref="B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Gila28
بدأ </t>
        </r>
      </text>
    </comment>
    <comment ref="B4" authorId="0" shapeId="0" xr:uid="{AB49E1A0-E8BB-4D69-BACB-09345AC79FD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33</t>
        </r>
      </text>
    </comment>
    <comment ref="B5" authorId="0" shapeId="0" xr:uid="{88AC3902-F2AB-40D1-9326-08E80F523A5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33</t>
        </r>
      </text>
    </comment>
    <comment ref="L5" authorId="0" shapeId="0" xr:uid="{6B87C988-61AA-46F9-8D0E-3F803194176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catch cold</t>
        </r>
      </text>
    </comment>
    <comment ref="B8" authorId="0" shapeId="0" xr:uid="{234E4449-F3BA-4681-9CA7-83603C2035D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37</t>
        </r>
      </text>
    </comment>
    <comment ref="B9" authorId="0" shapeId="0" xr:uid="{A82D8ECE-037E-4A2A-AC9E-B6C005B0103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34</t>
        </r>
      </text>
    </comment>
    <comment ref="D9" authorId="0" shapeId="0" xr:uid="{D2C4165E-FAB6-4D42-83A1-6757773BC3F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jə́bli</t>
        </r>
      </text>
    </comment>
    <comment ref="J9" authorId="0" shapeId="0" xr:uid="{AC0D3323-ACBC-4C1B-B29A-85445781677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get into trouble</t>
        </r>
      </text>
    </comment>
    <comment ref="B10" authorId="0" shapeId="0" xr:uid="{B020C615-7C79-4E51-898B-6F6567BCCA6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33
Mansour 155</t>
        </r>
      </text>
    </comment>
    <comment ref="B11" authorId="0" shapeId="0" xr:uid="{9273C95C-51F4-4873-8157-4109465FCBE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29</t>
        </r>
      </text>
    </comment>
    <comment ref="B12" authorId="0" shapeId="0" xr:uid="{16137850-5490-4BB3-84A9-E9F8F17BBC7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31
jə́btˁi</t>
        </r>
      </text>
    </comment>
    <comment ref="B13" authorId="0" shapeId="0" xr:uid="{C4D35B41-7452-46E1-9BBA-180BE29A7F1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26 I,II,VI</t>
        </r>
      </text>
    </comment>
    <comment ref="B14" authorId="0" shapeId="0" xr:uid="{86AE895F-D116-47BE-86CD-AA0EF963374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32</t>
        </r>
      </text>
    </comment>
    <comment ref="B15" authorId="0" shapeId="0" xr:uid="{4E55A9FD-9FC1-4E59-95DA-B9E1355D329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32</t>
        </r>
      </text>
    </comment>
    <comment ref="B19" authorId="0" shapeId="0" xr:uid="{39E023AB-6A88-49A7-8A77-7DABEECE6DB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89</t>
        </r>
      </text>
    </comment>
    <comment ref="B20" authorId="0" shapeId="0" xr:uid="{6AA4F3F7-11A1-49D5-872B-017ABA7B6D4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Gila82</t>
        </r>
      </text>
    </comment>
    <comment ref="D20" authorId="0" shapeId="0" xr:uid="{2B58354C-C84D-42C5-BCEF-58368346C4E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haris SIL"/>
          </rPr>
          <t>dɑɣ bɑ́ːlu (=he cared)
Gila 27</t>
        </r>
      </text>
    </comment>
    <comment ref="M20" authorId="0" shapeId="0" xr:uid="{B8A59F60-67B7-42FA-969C-390887D7EF2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 
to
rotate(kapara)  overhead
, to change</t>
        </r>
      </text>
    </comment>
    <comment ref="B21" authorId="0" shapeId="0" xr:uid="{CB1E9EDC-D72E-4076-9AA6-40C4E6A4693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87</t>
        </r>
      </text>
    </comment>
    <comment ref="B22" authorId="0" shapeId="0" xr:uid="{B5DAE2E2-52E0-45BC-9B4B-083FC60E01B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82</t>
        </r>
      </text>
    </comment>
    <comment ref="D22" authorId="0" shapeId="0" xr:uid="{D2F8A0E2-3753-4562-ACB7-319A0259D8B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jdur</t>
        </r>
      </text>
    </comment>
    <comment ref="I22" authorId="0" shapeId="0" xr:uid="{9026C6EF-A1EF-4D00-9C39-9A779B495681}">
      <text>
        <r>
          <rPr>
            <b/>
            <sz val="9"/>
            <color indexed="81"/>
            <rFont val="Tahoma"/>
            <family val="2"/>
          </rPr>
          <t xml:space="preserve">ManDeHoo:
ndɑːɣ mɑdɑːɣu
=to be his kapara
</t>
        </r>
        <r>
          <rPr>
            <sz val="9"/>
            <color indexed="81"/>
            <rFont val="Tahoma"/>
            <family val="2"/>
          </rPr>
          <t xml:space="preserve">
'to turn'   Mansour 9.409</t>
        </r>
      </text>
    </comment>
    <comment ref="B23" authorId="0" shapeId="0" xr:uid="{F15D20F7-4BA2-4EDB-9775-7DA6F4C6AA9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82</t>
        </r>
      </text>
    </comment>
    <comment ref="B24" authorId="0" shapeId="0" xr:uid="{30CD896F-E0BF-4EF1-866D-DF35C632824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82</t>
        </r>
      </text>
    </comment>
    <comment ref="B25" authorId="0" shapeId="0" xr:uid="{7C3B11B7-2DFE-44D5-9176-3844F4FFC76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86</t>
        </r>
      </text>
    </comment>
    <comment ref="B26" authorId="0" shapeId="0" xr:uid="{C358132E-F893-4BA7-BAA7-E6EF88EBA07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86</t>
        </r>
      </text>
    </comment>
    <comment ref="D26" authorId="0" shapeId="0" xr:uid="{7A40C911-B9EB-400D-AD67-58A153B7CEC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curse</t>
        </r>
      </text>
    </comment>
    <comment ref="I26" authorId="0" shapeId="0" xr:uid="{824755E9-590E-4832-9825-25DC8EBBF36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bless</t>
        </r>
      </text>
    </comment>
    <comment ref="B27" authorId="0" shapeId="0" xr:uid="{6E61AF4B-7E27-462D-9123-595BDE5E5AE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23/86 </t>
        </r>
      </text>
    </comment>
    <comment ref="B2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Gila84</t>
        </r>
      </text>
    </comment>
    <comment ref="B29" authorId="0" shapeId="0" xr:uid="{B09D63C1-45E8-4DF0-A298-2E40686F3A6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130</t>
        </r>
      </text>
    </comment>
    <comment ref="B30" authorId="0" shapeId="0" xr:uid="{10152012-8C75-4D55-B0E0-8724073A407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129</t>
        </r>
      </text>
    </comment>
    <comment ref="B31" authorId="0" shapeId="0" xr:uid="{6C846D89-A4F9-475A-B623-D52687DEB8F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129</t>
        </r>
      </text>
    </comment>
    <comment ref="B33" authorId="0" shapeId="0" xr:uid="{FBEC33B6-E07B-4F52-A158-4D92E76A4D5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131
BarMoshe 4.1.1 text p.68</t>
        </r>
      </text>
    </comment>
    <comment ref="B34" authorId="0" shapeId="0" xr:uid="{F9C41859-1967-4FED-8C1E-DBEA15F688A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92
also [ðˁwq]   Gila 129</t>
        </r>
      </text>
    </comment>
    <comment ref="B3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50</t>
        </r>
      </text>
    </comment>
    <comment ref="B36" authorId="0" shapeId="0" xr:uid="{F3ADD9A2-AE4F-4951-A5A8-A9FD97002B2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52</t>
        </r>
      </text>
    </comment>
    <comment ref="B37" authorId="0" shapeId="0" xr:uid="{EE0F1A0D-7751-4D19-A5F2-82492535BDC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52
d͡ʒrr</t>
        </r>
      </text>
    </comment>
    <comment ref="B38" authorId="0" shapeId="0" xr:uid="{F8D9571C-BB3F-4E83-B199-97864228963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52</t>
        </r>
      </text>
    </comment>
    <comment ref="B40" authorId="0" shapeId="0" xr:uid="{E4830726-11E3-4762-85AC-989333E51E0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49
  </t>
        </r>
        <r>
          <rPr>
            <b/>
            <sz val="12"/>
            <color indexed="81"/>
            <rFont val="Simplified Arabic"/>
            <family val="1"/>
          </rPr>
          <t xml:space="preserve">جيأ </t>
        </r>
      </text>
    </comment>
    <comment ref="E4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intransitive</t>
        </r>
      </text>
    </comment>
    <comment ref="B43" authorId="1" shapeId="0" xr:uid="{CC9A9A06-888E-4BF0-9558-40F0B3160ADC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גילה 51</t>
        </r>
      </text>
    </comment>
    <comment ref="B44" authorId="0" shapeId="0" xr:uid="{8899711A-63DA-41D9-BC4C-46299BD1E63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52</t>
        </r>
      </text>
    </comment>
    <comment ref="L45" authorId="2" shapeId="0" xr:uid="{35AEBAF3-8F43-4C9B-A0D5-1A64B5E7A61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1140</t>
        </r>
      </text>
    </comment>
    <comment ref="B47" authorId="0" shapeId="0" xr:uid="{4E7366DB-5FAC-436A-943A-FC9E0E28312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Gila169 /43
Mansour B30</t>
        </r>
      </text>
    </comment>
    <comment ref="B48" authorId="0" shapeId="0" xr:uid="{3A282722-93C2-42A6-A837-87919B243A9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גילה170</t>
        </r>
      </text>
    </comment>
    <comment ref="E48" authorId="0" shapeId="0" xr:uid="{A97CB06E-541D-4BE3-A851-EC794C2DCBD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show</t>
        </r>
      </text>
    </comment>
    <comment ref="G48" authorId="0" shapeId="0" xr:uid="{4747477C-0371-442B-B935-EF10D19C9B7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look</t>
        </r>
      </text>
    </comment>
    <comment ref="B49" authorId="0" shapeId="0" xr:uid="{E02558F1-626A-48AD-8437-18BCCDB3C93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Gila170</t>
        </r>
      </text>
    </comment>
    <comment ref="B51" authorId="0" shapeId="0" xr:uid="{92D3FE33-8916-4F9F-BA10-592AE12384A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Gila166</t>
        </r>
      </text>
    </comment>
    <comment ref="L51" authorId="0" shapeId="0" xr:uid="{2F5AB3E7-21A7-4D67-BA8D-12E7963EE57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Gila104</t>
        </r>
      </text>
    </comment>
    <comment ref="B52" authorId="0" shapeId="0" xr:uid="{489E6D18-0DFE-43FA-8B5B-41E6DD6D9B0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Gila172 / Elias 479</t>
        </r>
      </text>
    </comment>
    <comment ref="J52" authorId="2" shapeId="0" xr:uid="{914C624B-2177-4AD3-A081-72C4106F44D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Avisur III287</t>
        </r>
      </text>
    </comment>
    <comment ref="B53" authorId="0" shapeId="0" xr:uid="{8CCFD4F9-BB76-4777-A392-51DC6E7EC8F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172</t>
        </r>
      </text>
    </comment>
    <comment ref="B54" authorId="0" shapeId="0" xr:uid="{EDE3F2F9-DD13-47D8-805E-DC470F3818B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168</t>
        </r>
      </text>
    </comment>
    <comment ref="H54" authorId="0" shapeId="0" xr:uid="{1BB4CF43-0EC1-40A4-A691-358EDDD243A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watch cinema</t>
        </r>
      </text>
    </comment>
    <comment ref="B55" authorId="0" shapeId="0" xr:uid="{3B5462E1-0741-487E-95D3-31999C3D341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168</t>
        </r>
      </text>
    </comment>
    <comment ref="B56" authorId="0" shapeId="0" xr:uid="{BD170E75-BDF8-4723-B841-FA37CBE1F18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168</t>
        </r>
      </text>
    </comment>
    <comment ref="B57" authorId="1" shapeId="0" xr:uid="{26FD706B-11A7-4B2A-8975-71D704085463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גילה169</t>
        </r>
      </text>
    </comment>
    <comment ref="B58" authorId="0" shapeId="0" xr:uid="{659B84A3-BA44-4BE7-A364-390BC448AAA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166</t>
        </r>
      </text>
    </comment>
    <comment ref="B60" authorId="0" shapeId="0" xr:uid="{48D3085D-2D6A-4536-BA5A-95D66032B43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166</t>
        </r>
      </text>
    </comment>
    <comment ref="B61" authorId="0" shapeId="0" xr:uid="{DC9ACA1C-40AD-4686-A0ED-C97CC269829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58</t>
        </r>
      </text>
    </comment>
    <comment ref="B63" authorId="0" shapeId="0" xr:uid="{6017920F-A91D-4A16-9770-925E4DA45BC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Gila57</t>
        </r>
      </text>
    </comment>
    <comment ref="B64" authorId="0" shapeId="0" xr:uid="{11257FA6-5D2E-4C1A-AB83-42602B0025A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158</t>
        </r>
      </text>
    </comment>
    <comment ref="B65" authorId="0" shapeId="0" xr:uid="{3D03D827-938C-4298-8F55-679C3C2F829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160
ɣadd lu d͡ʒwɑb</t>
        </r>
      </text>
    </comment>
    <comment ref="B66" authorId="1" shapeId="0" xr:uid="{0E3F0422-312E-4EDE-917F-E19BA8A30B2E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Gila 160</t>
        </r>
      </text>
    </comment>
    <comment ref="B67" authorId="0" shapeId="0" xr:uid="{E756E847-ABD6-4F89-BFE0-C0315505A58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تَغَدَّى [  غدو ]</t>
        </r>
      </text>
    </comment>
    <comment ref="E6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feed with lunch</t>
        </r>
      </text>
    </comment>
    <comment ref="G6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have lunch</t>
        </r>
      </text>
    </comment>
    <comment ref="B68" authorId="1" shapeId="0" xr:uid="{DF1790E5-A97F-4E62-9883-35BF75C86F32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גילה 162</t>
        </r>
      </text>
    </comment>
    <comment ref="B69" authorId="0" shapeId="0" xr:uid="{0E3396C6-D9BC-40FC-9351-01B6D925596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159
rħl Milson(1,2,5,8)</t>
        </r>
      </text>
    </comment>
    <comment ref="B70" authorId="0" shapeId="0" xr:uid="{D930C9DE-6EF7-4228-9EBD-F33DDB22024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157</t>
        </r>
      </text>
    </comment>
    <comment ref="B72" authorId="1" shapeId="0" xr:uid="{9330D2E2-536E-43B8-8603-7E9B3741730F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Gila 165</t>
        </r>
      </text>
    </comment>
    <comment ref="B73" authorId="0" shapeId="0" xr:uid="{7A35689A-6B19-4038-B72F-080D4A32F93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163</t>
        </r>
      </text>
    </comment>
    <comment ref="B74" authorId="0" shapeId="0" xr:uid="{3B533C2D-1C7E-4CC5-99D3-45D798E17F0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163</t>
        </r>
      </text>
    </comment>
    <comment ref="D74" authorId="0" shapeId="0" xr:uid="{E1224220-9AAB-4360-9FEA-F2AA80AB5CD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iɣli</t>
        </r>
      </text>
    </comment>
    <comment ref="B75" authorId="0" shapeId="0" xr:uid="{BE851187-CDBC-4509-BFA7-C38E222C9F2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163</t>
        </r>
      </text>
    </comment>
    <comment ref="D75" authorId="0" shapeId="0" xr:uid="{19747CE0-2523-4531-AB8B-FF33AB5E885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jəɣlɑtˁ</t>
        </r>
      </text>
    </comment>
    <comment ref="B76" authorId="0" shapeId="0" xr:uid="{CCADCAFA-9334-4E50-AA90-706E5F79268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163</t>
        </r>
      </text>
    </comment>
    <comment ref="D76" authorId="0" shapeId="0" xr:uid="{C1A664A3-9C30-47B7-8B4B-E899A41CC60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iɣlɑ</t>
        </r>
      </text>
    </comment>
    <comment ref="B77" authorId="0" shapeId="0" xr:uid="{43A3D923-3017-499E-8FDF-D9E5FE2CEA8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164</t>
        </r>
      </text>
    </comment>
    <comment ref="B78" authorId="0" shapeId="0" xr:uid="{FADF3AF4-D8D2-4F77-9265-55A976BC4D9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164</t>
        </r>
      </text>
    </comment>
    <comment ref="L78" authorId="0" shapeId="0" xr:uid="{EC4A7E01-365E-4040-BF7B-C1CA547939D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104 to give up/need</t>
        </r>
      </text>
    </comment>
    <comment ref="B79" authorId="0" shapeId="0" xr:uid="{B75B84F5-8841-4888-863B-BE16F664878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160</t>
        </r>
      </text>
    </comment>
    <comment ref="B81" authorId="0" shapeId="0" xr:uid="{0251B6EA-1E11-41CC-B9A4-C00DAFBD328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Gila157</t>
        </r>
      </text>
    </comment>
    <comment ref="L81" authorId="0" shapeId="0" xr:uid="{1EF5C771-3BF1-4F8E-B3D7-62C2FB414E3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9.414</t>
        </r>
      </text>
    </comment>
    <comment ref="B82" authorId="0" shapeId="0" xr:uid="{6E89A1F7-F0BB-4FC7-90B9-AF55F1B8B12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164
not a hollow type</t>
        </r>
      </text>
    </comment>
    <comment ref="B83" authorId="0" shapeId="0" xr:uid="{D8594005-CF8C-43EE-A674-18970498C83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232</t>
        </r>
      </text>
    </comment>
    <comment ref="B84" authorId="0" shapeId="0" xr:uid="{EA58EF68-F69D-4CE5-94E6-45E91EC53C2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232</t>
        </r>
      </text>
    </comment>
    <comment ref="B85" authorId="0" shapeId="0" xr:uid="{A514D0DE-2BDA-432D-A6FF-EDAC866AFEA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232 </t>
        </r>
      </text>
    </comment>
    <comment ref="L85" authorId="0" shapeId="0" xr:uid="{FB60F4C4-F5CD-4F53-BCD8-6A8135F0672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105 enjoy</t>
        </r>
      </text>
    </comment>
    <comment ref="B87" authorId="0" shapeId="0" xr:uid="{9B76BD44-476C-4BD7-AE52-BD3D217FB8D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65</t>
        </r>
      </text>
    </comment>
    <comment ref="B88" authorId="0" shapeId="0" xr:uid="{F858005F-D21B-4551-84F8-BC3F8A1987E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Gila61</t>
        </r>
      </text>
    </comment>
    <comment ref="B89" authorId="0" shapeId="0" xr:uid="{3C05AE80-6CF1-4312-87AB-35FE2F6FFDD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65</t>
        </r>
      </text>
    </comment>
    <comment ref="D89" authorId="0" shapeId="0" xr:uid="{FA949C0D-FB00-4980-9188-F833FE67E16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 ħɑɣɣ / jħəɣɣ</t>
        </r>
      </text>
    </comment>
    <comment ref="B90" authorId="0" shapeId="0" xr:uid="{82A8724D-1DD1-4842-8223-681A3218DF9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66</t>
        </r>
      </text>
    </comment>
    <comment ref="B91" authorId="0" shapeId="0" xr:uid="{65613ED3-F38C-4883-B660-AA05BFBA118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71</t>
        </r>
      </text>
    </comment>
    <comment ref="C92" authorId="0" shapeId="0" xr:uid="{8BE98946-EDEC-40E7-BEC0-57A8B556FC3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NOT a hollow verb</t>
        </r>
      </text>
    </comment>
    <comment ref="B94" authorId="0" shapeId="0" xr:uid="{4B70EACC-F1D8-44A5-9DF0-691B988EDD3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67</t>
        </r>
      </text>
    </comment>
    <comment ref="B95" authorId="0" shapeId="0" xr:uid="{4F4C19A8-D474-413D-9204-F5C38C87083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57</t>
        </r>
      </text>
    </comment>
    <comment ref="D95" authorId="0" shapeId="0" xr:uid="{17C705B7-33F4-45F9-A347-9A012688664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solve
Gila 66</t>
        </r>
      </text>
    </comment>
    <comment ref="J95" authorId="0" shapeId="0" xr:uid="{1129EE42-CFFD-4A2B-A1F2-A055298773E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51
conquer</t>
        </r>
      </text>
    </comment>
    <comment ref="B96" authorId="0" shapeId="0" xr:uid="{63A8E8BD-D7FF-4A30-A6DF-F81A61E17CD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68</t>
        </r>
      </text>
    </comment>
    <comment ref="B97" authorId="0" shapeId="0" xr:uid="{2033EEE4-643B-4E9D-AC37-1605EC1D752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68
حَلَا [  حلو ]</t>
        </r>
      </text>
    </comment>
    <comment ref="B98" authorId="0" shapeId="0" xr:uid="{21F6E6E4-6AEE-4308-9EF3-ABDECAA3E90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69</t>
        </r>
      </text>
    </comment>
    <comment ref="G98" authorId="0" shapeId="0" xr:uid="{75A31617-9B23-4817-9C04-AE3D6092298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put ruby</t>
        </r>
      </text>
    </comment>
    <comment ref="B99" authorId="0" shapeId="0" xr:uid="{416DE7F3-1EFC-4C17-884C-2840453D023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69</t>
        </r>
      </text>
    </comment>
    <comment ref="F99" authorId="0" shapeId="0" xr:uid="{FD159B20-094A-455E-B179-89BDC74B7458}">
      <text>
        <r>
          <rPr>
            <b/>
            <sz val="9"/>
            <color indexed="81"/>
            <rFont val="Tahoma"/>
            <family val="2"/>
          </rPr>
          <t xml:space="preserve">
to protect</t>
        </r>
      </text>
    </comment>
    <comment ref="B100" authorId="0" shapeId="0" xr:uid="{F691545C-7A35-43FE-8241-C0ED701995A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Gila70</t>
        </r>
      </text>
    </comment>
    <comment ref="I100" authorId="0" shapeId="0" xr:uid="{DB990060-9F84-4818-A2C4-6608C97CA1F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 tolerable</t>
        </r>
      </text>
    </comment>
    <comment ref="L100" authorId="0" shapeId="0" xr:uid="{F8239810-2ACD-46BB-8994-9ADD65ABA12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in classic Arabic</t>
        </r>
      </text>
    </comment>
    <comment ref="B101" authorId="0" shapeId="0" xr:uid="{44DB0697-24F7-4056-9085-5388FEB5C9D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66-67</t>
        </r>
      </text>
    </comment>
    <comment ref="D101" authorId="0" shapeId="0" xr:uid="{53F611BB-449C-41FC-A5BB-F25CCA62639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barely see</t>
        </r>
      </text>
    </comment>
    <comment ref="L101" authorId="0" shapeId="0" xr:uid="{06732A1F-5B4B-46EA-AAC8-7E1B650B009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The repayment date has arrived</t>
        </r>
      </text>
    </comment>
    <comment ref="B103" authorId="0" shapeId="0" xr:uid="{76B873FD-FE71-4C89-B89A-CBE2EBA56D3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63</t>
        </r>
      </text>
    </comment>
    <comment ref="B104" authorId="0" shapeId="0" xr:uid="{A6018142-0A5F-4F14-9180-FC56E2DA398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63</t>
        </r>
      </text>
    </comment>
    <comment ref="B105" authorId="0" shapeId="0" xr:uid="{2005F09B-238F-4053-B840-1A0EA325F22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64</t>
        </r>
      </text>
    </comment>
    <comment ref="D105" authorId="0" shapeId="0" xr:uid="{B4C99316-AFD0-4F3E-B452-31202E381DE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happen</t>
        </r>
      </text>
    </comment>
    <comment ref="E105" authorId="0" shapeId="0" xr:uid="{39128C2B-8C04-4723-BA56-CE22640EBFE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earn</t>
        </r>
      </text>
    </comment>
    <comment ref="B108" authorId="1" shapeId="0" xr:uid="{7E12C65C-41EE-4701-B9EA-4164AE5944D1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גילה71</t>
        </r>
      </text>
    </comment>
    <comment ref="B110" authorId="0" shapeId="0" xr:uid="{98C1E537-15DE-4592-99E4-5DC0B4CDE14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194</t>
        </r>
      </text>
    </comment>
    <comment ref="J110" authorId="0" shapeId="0" xr:uid="{AAEBA6BB-23A5-4019-965C-92FCA921F88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ktəʃɑftu</t>
        </r>
      </text>
    </comment>
    <comment ref="B112" authorId="0" shapeId="0" xr:uid="{50804E29-5CCE-49C0-B14A-CA1346A0862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192</t>
        </r>
      </text>
    </comment>
    <comment ref="E114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make write</t>
        </r>
      </text>
    </comment>
    <comment ref="H114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correspond with each other</t>
        </r>
      </text>
    </comment>
    <comment ref="B115" authorId="0" shapeId="0" xr:uid="{EAFA6F1F-0065-4123-9992-574124D57E0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190</t>
        </r>
      </text>
    </comment>
    <comment ref="B116" authorId="0" shapeId="0" xr:uid="{84060B00-7442-48D1-9A62-D6F95698A49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202</t>
        </r>
      </text>
    </comment>
    <comment ref="B117" authorId="0" shapeId="0" xr:uid="{11CABC09-95DE-484C-80B5-A85185A7DFA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200</t>
        </r>
      </text>
    </comment>
    <comment ref="B118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204</t>
        </r>
      </text>
    </comment>
    <comment ref="B119" authorId="0" shapeId="0" xr:uid="{B9D3F216-1862-4741-B74B-5B3E8C726AC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204</t>
        </r>
      </text>
    </comment>
    <comment ref="B120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also l.m.l.m</t>
        </r>
      </text>
    </comment>
    <comment ref="G122" authorId="0" shapeId="0" xr:uid="{CE800CA6-C817-4CC0-944F-03C31D5C312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Gila44</t>
        </r>
      </text>
    </comment>
    <comment ref="B123" authorId="0" shapeId="0" xr:uid="{3FC7C136-C871-44E3-B4F3-765F9ADA6AD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199</t>
        </r>
      </text>
    </comment>
    <comment ref="B124" authorId="0" shapeId="0" xr:uid="{F7AE49D7-8853-496D-8808-7F10905C6A0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202</t>
        </r>
      </text>
    </comment>
    <comment ref="B125" authorId="0" shapeId="0" xr:uid="{353E2A34-A221-4389-B9F9-A55EE2B40DA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201</t>
        </r>
      </text>
    </comment>
    <comment ref="B126" authorId="0" shapeId="0" xr:uid="{D09EAC4A-7B95-40F9-97CC-18C7AC5171D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201</t>
        </r>
      </text>
    </comment>
    <comment ref="B127" authorId="0" shapeId="0" xr:uid="{42899F15-2FD6-47E9-BF57-8D36C0D3583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Gila202</t>
        </r>
      </text>
    </comment>
    <comment ref="B128" authorId="0" shapeId="0" xr:uid="{86516377-425A-4C78-A4E6-B656BEEA9B2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Gila214</t>
        </r>
      </text>
    </comment>
    <comment ref="B129" authorId="0" shapeId="0" xr:uid="{7D6B5870-E0F0-4D61-B10C-52E5C44B5D13}">
      <text>
        <r>
          <rPr>
            <b/>
            <sz val="9"/>
            <color indexed="81"/>
            <rFont val="Tahoma"/>
            <family val="2"/>
          </rPr>
          <t>ManDeHoo
Gila215</t>
        </r>
      </text>
    </comment>
    <comment ref="B130" authorId="0" shapeId="0" xr:uid="{D7B6ED33-EB36-40F2-8B3D-DBABE011FEA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 216</t>
        </r>
      </text>
    </comment>
    <comment ref="B131" authorId="0" shapeId="0" xr:uid="{783EF929-F4BE-46A1-8CC6-B20E1C860ED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217</t>
        </r>
      </text>
    </comment>
    <comment ref="D131" authorId="0" shapeId="0" xr:uid="{DDB32F9D-A06F-43CE-AD13-0412EB53D95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jəmnɑʕ</t>
        </r>
      </text>
    </comment>
    <comment ref="B133" authorId="0" shapeId="0" xr:uid="{2D4E8E22-69C2-4832-B100-92541B7B1BC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206</t>
        </r>
      </text>
    </comment>
    <comment ref="B134" authorId="0" shapeId="0" xr:uid="{49F3CA2D-1D3C-4184-B211-BAE78F9F17C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207</t>
        </r>
      </text>
    </comment>
    <comment ref="B135" authorId="0" shapeId="0" xr:uid="{04966C84-1367-492D-9344-5BA4B93FDB7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222</t>
        </r>
      </text>
    </comment>
    <comment ref="B137" authorId="0" shapeId="0" xr:uid="{3242F3DA-CAFE-44E1-89F9-3EB77EC1918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ض
Gila224 / Elias 878</t>
        </r>
      </text>
    </comment>
    <comment ref="B138" authorId="0" shapeId="0" xr:uid="{9C0C643E-8C4A-4C82-8681-BA96AC5E3DA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ðˤ  ظ</t>
        </r>
      </text>
    </comment>
    <comment ref="J138" authorId="0" shapeId="0" xr:uid="{D4E74755-AB42-44EE-957E-9DFD7B1F2AB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Classic Arabic ntɑðˤɑr 'to hope'</t>
        </r>
      </text>
    </comment>
    <comment ref="L138" authorId="0" shapeId="0" xr:uid="{528D2AF8-C754-48C5-B6FC-83C34343456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wait
Gila105</t>
        </r>
      </text>
    </comment>
    <comment ref="B139" authorId="0" shapeId="0" xr:uid="{47C7EDD3-75E1-4E64-9EFE-425334DBA4E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Gila226</t>
        </r>
      </text>
    </comment>
    <comment ref="B140" authorId="0" shapeId="0" xr:uid="{363E89E7-5F9A-4879-8D23-BAD6F915777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225</t>
        </r>
      </text>
    </comment>
    <comment ref="B141" authorId="0" shapeId="0" xr:uid="{8221B46E-571D-4DF3-8E06-4CC27E379C7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227</t>
        </r>
      </text>
    </comment>
    <comment ref="B143" authorId="0" shapeId="0" xr:uid="{FE9FD82F-4EB7-4BFE-B139-74F00AA0912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Gila23,220</t>
        </r>
      </text>
    </comment>
    <comment ref="B144" authorId="0" shapeId="0" xr:uid="{C9DBF813-06CD-4090-9635-7A670C55412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219</t>
        </r>
      </text>
    </comment>
    <comment ref="L144" authorId="0" shapeId="0" xr:uid="{EB741E8E-58E6-466E-B85B-AFF4EF5EC2E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105
to behave like a woman</t>
        </r>
      </text>
    </comment>
    <comment ref="B146" authorId="0" shapeId="0" xr:uid="{A08BB237-899B-4FD5-8433-79A22B3C908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105</t>
        </r>
      </text>
    </comment>
    <comment ref="B147" authorId="0" shapeId="0" xr:uid="{660B2467-4EC6-4EA8-A5D3-E3685FCB47B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jəntɑ́qəm </t>
        </r>
      </text>
    </comment>
    <comment ref="B148" authorId="0" shapeId="0" xr:uid="{F06F6B21-7661-45CF-B6E4-C8E9D5F5748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226/105
نَقَّى [  نقو ]</t>
        </r>
      </text>
    </comment>
    <comment ref="B149" authorId="0" shapeId="0" xr:uid="{23D4C3D8-CDDE-4E7D-8746-01DDEC6B2EE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226</t>
        </r>
      </text>
    </comment>
    <comment ref="B150" authorId="0" shapeId="0" xr:uid="{DF1459CE-E9CF-44E8-B829-A018B66EC91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222</t>
        </r>
      </text>
    </comment>
    <comment ref="B151" authorId="0" shapeId="0" xr:uid="{7F491E64-FC6F-4BFF-8309-32EF2E3A5D7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223</t>
        </r>
      </text>
    </comment>
    <comment ref="I151" authorId="0" shapeId="0" xr:uid="{88489FE7-50E6-481F-959F-6FD61D6EACE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nnɑ́ʃɑl
caught a cold</t>
        </r>
      </text>
    </comment>
    <comment ref="B152" authorId="0" shapeId="0" xr:uid="{10186146-830F-4004-BF16-B087BA2ED48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220</t>
        </r>
      </text>
    </comment>
    <comment ref="B153" authorId="0" shapeId="0" xr:uid="{97B7E02E-DAE8-4602-B38D-615CC91118B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224</t>
        </r>
      </text>
    </comment>
    <comment ref="B154" authorId="0" shapeId="0" xr:uid="{81BEB237-7D05-47F5-B385-375719B3F5F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 224</t>
        </r>
      </text>
    </comment>
    <comment ref="B155" authorId="0" shapeId="0" xr:uid="{9A995F42-D4D5-41E2-81C3-3F85B2AB1B0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219</t>
        </r>
      </text>
    </comment>
    <comment ref="D155" authorId="0" shapeId="0" xr:uid="{B2DB8EF5-2881-4326-B33B-4346E8EA609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get</t>
        </r>
      </text>
    </comment>
    <comment ref="F155" authorId="0" shapeId="0" xr:uid="{8B24A64D-2EB8-404D-AF44-1F4067F1765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pass (to somebody)</t>
        </r>
      </text>
    </comment>
    <comment ref="I155" authorId="0" shapeId="0" xr:uid="{34E4B436-C6F0-4ADE-B10E-67F5FC3F116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be reached</t>
        </r>
      </text>
    </comment>
    <comment ref="B156" authorId="0" shapeId="0" xr:uid="{4C94E159-C3E2-412F-AECE-9E548EF8AD0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222</t>
        </r>
      </text>
    </comment>
    <comment ref="B158" authorId="0" shapeId="0" xr:uid="{F5748D4E-EC73-42D7-9D70-4D1A4498264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Gila180</t>
        </r>
      </text>
    </comment>
    <comment ref="D158" authorId="0" shapeId="0" xr:uid="{7D24D954-E01E-44FC-8038-A4E58C8A6C9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overcome</t>
        </r>
      </text>
    </comment>
    <comment ref="E158" authorId="0" shapeId="0" xr:uid="{57C6F318-51C7-45C5-ADB2-D94E17F6185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measure</t>
        </r>
      </text>
    </comment>
    <comment ref="B159" authorId="1" shapeId="0" xr:uid="{99A9F0BB-D178-4290-9D22-0DFE4CD3AA96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Gila 179</t>
        </r>
      </text>
    </comment>
    <comment ref="B160" authorId="0" shapeId="0" xr:uid="{328E0FBB-A71D-433D-91AB-F6C54DEDE3D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183 </t>
        </r>
      </text>
    </comment>
    <comment ref="B161" authorId="0" shapeId="0" xr:uid="{EA35E932-50C5-435C-A1EB-4155B5BA8C4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185
قرأ </t>
        </r>
      </text>
    </comment>
    <comment ref="B162" authorId="0" shapeId="0" xr:uid="{02DABF0F-3696-4E9C-ADDD-36532BCCF76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186</t>
        </r>
      </text>
    </comment>
    <comment ref="B163" authorId="0" shapeId="0" xr:uid="{C057DEE7-E4F3-4424-99C7-41F2D9FC159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Gila186</t>
        </r>
      </text>
    </comment>
    <comment ref="B164" authorId="0" shapeId="0" xr:uid="{ACD3FC0C-A656-424E-A1BE-A45E395C44F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188</t>
        </r>
      </text>
    </comment>
    <comment ref="B166" authorId="0" shapeId="0" xr:uid="{2A871C9D-7070-462D-BD4F-6F6886E5A9A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182</t>
        </r>
      </text>
    </comment>
    <comment ref="B167" authorId="0" shapeId="0" xr:uid="{9B7E8494-A73B-4E4C-845C-05EA9F1A60E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182</t>
        </r>
      </text>
    </comment>
    <comment ref="G167" authorId="0" shapeId="0" xr:uid="{97FF47BE-357A-417C-971A-C0CED5C6ADE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passive meaning</t>
        </r>
      </text>
    </comment>
    <comment ref="B168" authorId="0" shapeId="0" xr:uid="{81F08636-1DAD-4001-98D1-C7BCBC883D0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182</t>
        </r>
      </text>
    </comment>
    <comment ref="B169" authorId="0" shapeId="0" xr:uid="{65AF929E-0F52-422B-B835-DBAA4825363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179</t>
        </r>
      </text>
    </comment>
    <comment ref="F169" authorId="0" shapeId="0" xr:uid="{09353FEB-9E26-4E74-BB4C-31452EB3265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Milson</t>
        </r>
      </text>
    </comment>
    <comment ref="J169" authorId="0" shapeId="0" xr:uid="{ECE12581-C0F6-4A4A-B545-13CCC0EBE01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Milson</t>
        </r>
      </text>
    </comment>
    <comment ref="L169" authorId="0" shapeId="0" xr:uid="{3D3E1DF9-09CF-4F51-8221-FF6CF3FCB0F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Milson</t>
        </r>
      </text>
    </comment>
    <comment ref="B171" authorId="0" shapeId="0" xr:uid="{7BF91B6A-3E02-4694-B94C-8F0DC378293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95
Elias 119</t>
        </r>
      </text>
    </comment>
    <comment ref="B174" authorId="2" shapeId="0" xr:uid="{72A74DE5-E52B-4FF9-BB2F-05A4184B721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1088
Gila 107</t>
        </r>
      </text>
    </comment>
    <comment ref="B175" authorId="2" shapeId="0" xr:uid="{00000000-0006-0000-0100-000007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1089</t>
        </r>
      </text>
    </comment>
    <comment ref="B176" authorId="2" shapeId="0" xr:uid="{12370A38-B9E2-4616-A53D-8852414124E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1089
Gila110-111</t>
        </r>
      </text>
    </comment>
    <comment ref="B178" authorId="0" shapeId="0" xr:uid="{1F13F349-0E23-4E22-8E56-C6C7D8FE389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108</t>
        </r>
      </text>
    </comment>
    <comment ref="B179" authorId="0" shapeId="0" xr:uid="{D6E561DC-2987-45BB-8EA2-9FC76A3242B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105</t>
        </r>
      </text>
    </comment>
    <comment ref="B180" authorId="2" shapeId="0" xr:uid="{077BAB59-9DF6-4094-A94F-EDC25978C28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1091
Gila 105</t>
        </r>
      </text>
    </comment>
    <comment ref="B181" authorId="0" shapeId="0" xr:uid="{7B1CA8B5-018F-463E-A9CB-D293CA56E8F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Gila112</t>
        </r>
      </text>
    </comment>
    <comment ref="B182" authorId="0" shapeId="0" xr:uid="{29FB0DE4-3E0C-483E-8DDF-EEB00C48768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102</t>
        </r>
      </text>
    </comment>
    <comment ref="B183" authorId="0" shapeId="0" xr:uid="{849C79EB-AE4C-4074-897E-78ED9AF5F11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 Gila 103</t>
        </r>
      </text>
    </comment>
    <comment ref="B184" authorId="2" shapeId="0" xr:uid="{82243B7F-5224-4F04-BE68-4EF51B38282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1097</t>
        </r>
      </text>
    </comment>
    <comment ref="B185" authorId="2" shapeId="0" xr:uid="{00000000-0006-0000-0100-00000B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1097,  
Gila 104/109
</t>
        </r>
      </text>
    </comment>
    <comment ref="B186" authorId="0" shapeId="0" xr:uid="{BDC7FF86-1781-44B8-90B8-86C3140F43D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p 123
  Binyan-V means passive
Gila109</t>
        </r>
      </text>
    </comment>
    <comment ref="B188" authorId="0" shapeId="0" xr:uid="{EAC34358-21C1-4522-8A58-DC0C506A863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107</t>
        </r>
      </text>
    </comment>
    <comment ref="B189" authorId="0" shapeId="0" xr:uid="{BCA3DE0C-58A1-438F-BD41-58BD532DA62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104</t>
        </r>
      </text>
    </comment>
    <comment ref="G189" authorId="0" shapeId="0" xr:uid="{E1E4630A-243A-4088-A661-06527E4A584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be careful</t>
        </r>
      </text>
    </comment>
    <comment ref="B190" authorId="0" shapeId="0" xr:uid="{C5601384-6EBE-41AB-86BE-C762256507E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111</t>
        </r>
      </text>
    </comment>
    <comment ref="B191" authorId="0" shapeId="0" xr:uid="{CA7C3F80-BD71-40F1-B22F-49CB958D1A8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111</t>
        </r>
      </text>
    </comment>
    <comment ref="F191" authorId="0" shapeId="0" xr:uid="{41AC39E0-D020-477D-93D4-E944E0E8DBA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be valuable</t>
        </r>
      </text>
    </comment>
    <comment ref="H191" authorId="0" shapeId="0" xr:uid="{4D97D2A5-7F6F-4547-9670-0645BBA85DE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be valuable</t>
        </r>
      </text>
    </comment>
    <comment ref="J19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be Ripened</t>
        </r>
      </text>
    </comment>
    <comment ref="B192" authorId="0" shapeId="0" xr:uid="{D4F76607-1C6B-4AE8-B01B-A4765121EA7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102 / 112</t>
        </r>
      </text>
    </comment>
    <comment ref="F193" authorId="0" shapeId="0" xr:uid="{A2ECB503-7219-4EB6-8506-CC35C62C00C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help
Gila 102</t>
        </r>
      </text>
    </comment>
    <comment ref="J193" authorId="0" shapeId="0" xr:uid="{5B58F6DE-0868-4071-9129-18D26816AE9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104
to be ready (from Literary Arabic)</t>
        </r>
      </text>
    </comment>
    <comment ref="B194" authorId="0" shapeId="0" xr:uid="{807B7D16-FDF9-42F3-B2E8-BE81037CB9B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114</t>
        </r>
      </text>
    </comment>
    <comment ref="E194" authorId="0" shapeId="0" xr:uid="{CF4D985A-D84C-4D84-B943-544998F3A9A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make it like</t>
        </r>
      </text>
    </comment>
    <comment ref="F194" authorId="0" shapeId="0" xr:uid="{8C543F55-9B9D-4DAF-B4E5-25FE329EE07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look like
شابه ما شاكل</t>
        </r>
      </text>
    </comment>
    <comment ref="B196" authorId="0" shapeId="0" xr:uid="{43F2BD15-73B9-4924-8D9A-D72FE104BD5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42</t>
        </r>
      </text>
    </comment>
    <comment ref="B197" authorId="0" shapeId="0" xr:uid="{621EBDB6-E1E2-4DD0-8B0B-1030DB7C29D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116</t>
        </r>
      </text>
    </comment>
    <comment ref="D197" authorId="0" shapeId="0" xr:uid="{C319A153-0F0E-4BB9-9019-1E3FA12C21B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jəʃɣɑb</t>
        </r>
      </text>
    </comment>
    <comment ref="B199" authorId="0" shapeId="0" xr:uid="{74282686-AE9D-4BB2-B9FC-71BBFF696F8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116</t>
        </r>
      </text>
    </comment>
    <comment ref="B200" authorId="0" shapeId="0" xr:uid="{7D2A4C0B-264C-48B6-9A56-581881CDE683}">
      <text>
        <r>
          <rPr>
            <b/>
            <sz val="9"/>
            <color indexed="81"/>
            <rFont val="Tahoma"/>
            <family val="2"/>
          </rPr>
          <t>ManDeHoo:
   ʃrk</t>
        </r>
        <r>
          <rPr>
            <sz val="9"/>
            <color indexed="81"/>
            <rFont val="Tahoma"/>
            <family val="2"/>
          </rPr>
          <t xml:space="preserve">
Gila113</t>
        </r>
      </text>
    </comment>
    <comment ref="B201" authorId="0" shapeId="0" xr:uid="{90944570-FBEA-4CEA-8564-66FFE0CF211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120</t>
        </r>
      </text>
    </comment>
    <comment ref="B202" authorId="0" shapeId="0" xr:uid="{6E69D2AE-90DB-4A90-91BF-C3B2A681C32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113</t>
        </r>
      </text>
    </comment>
    <comment ref="B203" authorId="0" shapeId="0" xr:uid="{8602E1F6-999E-40B8-9873-FE230A390C7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113
ʃɑ:l     ɣɑ:ːs  = be arrogant</t>
        </r>
      </text>
    </comment>
    <comment ref="B205" authorId="0" shapeId="0" xr:uid="{BB3A101B-A64A-4C3D-B213-B17F1295C77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118</t>
        </r>
      </text>
    </comment>
    <comment ref="E205" authorId="0" shapeId="0" xr:uid="{6FA5E709-FCD5-42F5-B6EB-913651B9BDF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fit</t>
        </r>
      </text>
    </comment>
    <comment ref="F205" authorId="0" shapeId="0" xr:uid="{226113F5-F187-41BD-829E-A8C33DBF761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look like,to match</t>
        </r>
      </text>
    </comment>
    <comment ref="B207" authorId="0" shapeId="0" xr:uid="{92032A9D-D65E-48C9-9AC2-3F31E972C19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Gila118</t>
        </r>
      </text>
    </comment>
    <comment ref="B208" authorId="0" shapeId="0" xr:uid="{A0A7487D-BB3F-4BB9-9155-51CB9E9F9DD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119</t>
        </r>
      </text>
    </comment>
    <comment ref="B209" authorId="0" shapeId="0" xr:uid="{33C46CA6-5D25-4281-B02B-986251E2B85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118</t>
        </r>
      </text>
    </comment>
    <comment ref="B210" authorId="0" shapeId="0" xr:uid="{942441E7-EEDC-4605-80B3-8EADE14E2A2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117</t>
        </r>
      </text>
    </comment>
    <comment ref="D211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drive away</t>
        </r>
      </text>
    </comment>
    <comment ref="B212" authorId="0" shapeId="0" xr:uid="{49B36898-F9E5-4992-8FBF-29E03CBFA22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115</t>
        </r>
      </text>
    </comment>
    <comment ref="B213" authorId="0" shapeId="0" xr:uid="{A0B82D3A-F930-4765-9FD4-A18386B321D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114</t>
        </r>
      </text>
    </comment>
    <comment ref="B214" authorId="0" shapeId="0" xr:uid="{0C484752-54F1-4325-A842-98EF9EA510F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114</t>
        </r>
      </text>
    </comment>
    <comment ref="B215" authorId="0" shapeId="0" xr:uid="{766130B6-9039-40E6-8702-A11090962CF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113</t>
        </r>
      </text>
    </comment>
    <comment ref="B216" authorId="0" shapeId="0" xr:uid="{3A3CFD51-13E2-4379-8651-A2A1D02789F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116</t>
        </r>
      </text>
    </comment>
    <comment ref="B217" authorId="0" shapeId="0" xr:uid="{B5E54320-93D1-4D06-BE34-30F2C8A7444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120</t>
        </r>
      </text>
    </comment>
    <comment ref="B218" authorId="0" shapeId="0" xr:uid="{80424E47-4F8B-42FB-ABC6-45A175B50A1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116</t>
        </r>
      </text>
    </comment>
    <comment ref="B219" authorId="0" shapeId="0" xr:uid="{BFA412FB-107A-41B7-A506-1EA1BC9567B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123</t>
        </r>
      </text>
    </comment>
    <comment ref="J219" authorId="0" shapeId="0" xr:uid="{E66041AF-A72C-483E-A734-F6AE6934717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18 + 125
t of form VIII is emphatic</t>
        </r>
      </text>
    </comment>
    <comment ref="B220" authorId="0" shapeId="0" xr:uid="{3BE2D834-B5DC-4909-B24A-9DB2FC90DB9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124
I to tell the truth
II to believe</t>
        </r>
      </text>
    </comment>
    <comment ref="B222" authorId="0" shapeId="0" xr:uid="{012CCEE4-2EFA-45AD-88D6-5EE2C6F9D3A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126</t>
        </r>
      </text>
    </comment>
    <comment ref="B224" authorId="0" shapeId="0" xr:uid="{A0881EC3-BEB6-4965-8D81-3CB8B753AB3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122
Mansour B28</t>
        </r>
      </text>
    </comment>
    <comment ref="B225" authorId="0" shapeId="0" xr:uid="{CDF97A8B-5801-470F-BEB6-695E17DCF66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122</t>
        </r>
      </text>
    </comment>
    <comment ref="B227" authorId="0" shapeId="0" xr:uid="{0A6EEFCE-9092-48FA-ADA9-DCD85015DFB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127</t>
        </r>
      </text>
    </comment>
    <comment ref="B228" authorId="0" shapeId="0" xr:uid="{4C2EB560-7089-4BF9-8DCD-158E0076009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Gila126</t>
        </r>
      </text>
    </comment>
    <comment ref="B231" authorId="0" shapeId="0" xr:uid="{22FAD47D-CC9C-46B4-972D-8ECDCB8BBEB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42</t>
        </r>
      </text>
    </comment>
    <comment ref="B232" authorId="0" shapeId="0" xr:uid="{0D3A6542-FF40-426A-82B9-B8B0168C9C8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43
jəntɑ́ki  </t>
        </r>
      </text>
    </comment>
    <comment ref="B233" authorId="0" shapeId="0" xr:uid="{3401124D-B4EC-4D8C-BE90-BD8D9C6FBF8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41</t>
        </r>
      </text>
    </comment>
    <comment ref="B234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Gila42, Elias1257</t>
        </r>
      </text>
    </comment>
    <comment ref="B235" authorId="0" shapeId="0" xr:uid="{01F4E57C-56BF-4858-806B-E36B1D14559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40,220</t>
        </r>
      </text>
    </comment>
    <comment ref="B237" authorId="0" shapeId="0" xr:uid="{AF593D4F-B7C1-48C3-9B77-442D9875729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138</t>
        </r>
      </text>
    </comment>
    <comment ref="B238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138</t>
        </r>
      </text>
    </comment>
    <comment ref="B239" authorId="0" shapeId="0" xr:uid="{A666DFB5-C1EF-4035-9E50-F3318D2E26D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138</t>
        </r>
      </text>
    </comment>
    <comment ref="B240" authorId="0" shapeId="0" xr:uid="{478C09EB-9F2C-4C65-A8E4-710FD452BBD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139</t>
        </r>
      </text>
    </comment>
    <comment ref="B243" authorId="0" shapeId="0" xr:uid="{B64C552B-0D60-47A2-BFE3-89F9C07EAF0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137</t>
        </r>
      </text>
    </comment>
    <comment ref="B244" authorId="0" shapeId="0" xr:uid="{C177129B-84AC-4079-8414-65A4B73EB02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132</t>
        </r>
      </text>
    </comment>
    <comment ref="B245" authorId="0" shapeId="0" xr:uid="{8CB8D31A-C69C-4F16-BD2C-0A60DAE02A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Gila133</t>
        </r>
      </text>
    </comment>
    <comment ref="B246" authorId="0" shapeId="0" xr:uid="{39741B74-2FA9-4997-BEDE-0A7ED28BFFF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138</t>
        </r>
      </text>
    </comment>
    <comment ref="B248" authorId="0" shapeId="0" xr:uid="{71CC9485-5EAB-433F-9B96-653E38F8F60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p138/9.403</t>
        </r>
      </text>
    </comment>
    <comment ref="B249" authorId="0" shapeId="0" xr:uid="{CD5198B5-C6E5-4D1A-B973-659902BDFFC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can
Gila135</t>
        </r>
      </text>
    </comment>
    <comment ref="B250" authorId="0" shapeId="0" xr:uid="{44E5AACC-D9CB-4EE3-96A3-ACC11003A9B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أَعْطَى [  عطو ]</t>
        </r>
      </text>
    </comment>
    <comment ref="B251" authorId="0" shapeId="0" xr:uid="{828BC045-019C-41A1-A4AC-3A506AA0BDA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235</t>
        </r>
      </text>
    </comment>
    <comment ref="B252" authorId="0" shapeId="0" xr:uid="{5119570A-CA1B-40FA-93CE-CFD91414144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235</t>
        </r>
      </text>
    </comment>
    <comment ref="B253" authorId="0" shapeId="0" xr:uid="{08703F09-6AEE-48F2-A2B1-44F35F90B91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1357</t>
        </r>
      </text>
    </comment>
    <comment ref="F253" authorId="0" shapeId="0" xr:uid="{7C78A21D-6246-47D3-A9AC-8795F9A8638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agree</t>
        </r>
      </text>
    </comment>
    <comment ref="G253" authorId="0" shapeId="0" xr:uid="{BF4FEC6D-776E-4B6D-9FFC-D918CBD01F0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Elias: become successful</t>
        </r>
      </text>
    </comment>
    <comment ref="J253" authorId="0" shapeId="0" xr:uid="{46018987-1915-4412-B1DD-AE3575722D8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Elias: to agree upon something with some body
tt́ɑfɑq,jəttɑfɑq</t>
        </r>
      </text>
    </comment>
    <comment ref="B255" authorId="0" shapeId="0" xr:uid="{40D82702-F6DD-478E-BB75-47C575984C8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235</t>
        </r>
      </text>
    </comment>
    <comment ref="D255" authorId="0" shapeId="0" xr:uid="{FED786DD-E897-4BE2-86C7-275F142189A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miss (somebody)</t>
        </r>
      </text>
    </comment>
    <comment ref="E255" authorId="0" shapeId="0" xr:uid="{731612D0-0D3D-4AD0-9F66-DA79B76523D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behave like an animal</t>
        </r>
      </text>
    </comment>
    <comment ref="B256" authorId="0" shapeId="0" xr:uid="{5325F606-913F-4DD7-9EAE-D220F091945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238</t>
        </r>
      </text>
    </comment>
    <comment ref="B257" authorId="0" shapeId="0" xr:uid="{51C469B7-54FF-4095-88C5-3C5501778C2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1364
Gila 220 to rely on</t>
        </r>
      </text>
    </comment>
    <comment ref="E257" authorId="0" shapeId="0" xr:uid="{1D9FBF10-309E-4124-8C13-4E609440332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appoint somebody</t>
        </r>
      </text>
    </comment>
    <comment ref="I258" authorId="0" shapeId="0" xr:uid="{534722AF-FC8A-4E0D-9799-32E092CD3BB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9.325
nwɑ́lɑd, 
nəwlɑ́dtu | nuwlɑ́dtu | nuːlɑ́dtu | nulɑ́dtu</t>
        </r>
      </text>
    </comment>
    <comment ref="B261" authorId="0" shapeId="0" xr:uid="{15AA03E8-90FD-4859-AA7D-3344D3212C8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238</t>
        </r>
      </text>
    </comment>
    <comment ref="B262" authorId="0" shapeId="0" xr:uid="{87F1B148-C382-4BCD-B9ED-A3E90B8D5AF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236</t>
        </r>
      </text>
    </comment>
    <comment ref="B263" authorId="0" shapeId="0" xr:uid="{DF09AACF-FC79-4E0E-9F77-14079675B57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Gila46</t>
        </r>
      </text>
    </comment>
    <comment ref="B265" authorId="0" shapeId="0" xr:uid="{8D6944B4-A713-44E4-AC37-2F030B438B2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236</t>
        </r>
      </text>
    </comment>
    <comment ref="B266" authorId="0" shapeId="0" xr:uid="{87F1E103-C3B5-4C70-B80B-BC44E5B6F04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236</t>
        </r>
      </text>
    </comment>
    <comment ref="B267" authorId="0" shapeId="0" xr:uid="{183DC21F-FF0E-40DF-81A8-A0F1357F3CB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236</t>
        </r>
      </text>
    </comment>
    <comment ref="B268" authorId="0" shapeId="0" xr:uid="{001E0FE4-4503-4ABB-B034-922E72936F4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236</t>
        </r>
      </text>
    </comment>
    <comment ref="D268" authorId="0" shapeId="0" xr:uid="{46C715C9-B752-4990-9EFD-1EFB56FB738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jusɑʕ</t>
        </r>
      </text>
    </comment>
    <comment ref="B272" authorId="0" shapeId="0" xr:uid="{0BE37168-B506-4A58-99C5-39527C3BD5F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99</t>
        </r>
      </text>
    </comment>
    <comment ref="B273" authorId="0" shapeId="0" xr:uid="{26EC0308-A772-4272-B2C2-AD3EB9C52D0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Gila97</t>
        </r>
      </text>
    </comment>
    <comment ref="B274" authorId="0" shapeId="0" xr:uid="{68C0EDD9-5FB5-4734-94C9-56C3537314B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Gila99</t>
        </r>
      </text>
    </comment>
    <comment ref="B276" authorId="0" shapeId="0" xr:uid="{4E0312BC-5C70-4042-80E3-46A677423D3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101</t>
        </r>
      </text>
    </comment>
    <comment ref="B278" authorId="0" shapeId="0" xr:uid="{D4B3CB40-6CFB-4A90-9883-88786257D2E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98</t>
        </r>
      </text>
    </comment>
    <comment ref="B279" authorId="0" shapeId="0" xr:uid="{776FCA45-41E8-47A6-A547-4B22B858E3B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145
Gila 104</t>
        </r>
      </text>
    </comment>
    <comment ref="L279" authorId="0" shapeId="0" xr:uid="{75ED6ADA-EFDC-4F42-AB60-8782D57AFAB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get ready</t>
        </r>
      </text>
    </comment>
    <comment ref="G281" authorId="0" shapeId="0" xr:uid="{06906372-DCFE-42C2-91B3-367F173A092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156  = to harm</t>
        </r>
      </text>
    </comment>
    <comment ref="G282" authorId="0" shapeId="0" xr:uid="{5A877E15-BD1F-4134-B6CE-274F87678FA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42</t>
        </r>
      </text>
    </comment>
    <comment ref="B283" authorId="0" shapeId="0" xr:uid="{3C0BC62E-A4D6-42A2-90E1-3EDE83E04D7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145</t>
        </r>
      </text>
    </comment>
    <comment ref="M28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only in 3rd person</t>
        </r>
      </text>
    </comment>
    <comment ref="B286" authorId="0" shapeId="0" xr:uid="{DE01C653-D827-483E-BE96-A7375722726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104</t>
        </r>
      </text>
    </comment>
    <comment ref="L286" authorId="0" shapeId="0" xr:uid="{ACAB83F1-45B0-4A35-8660-C03920D6546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Charis SIL"/>
          </rPr>
          <t xml:space="preserve">
you (pl.) təstəhlóːn</t>
        </r>
      </text>
    </comment>
    <comment ref="B287" authorId="0" shapeId="0" xr:uid="{AA77EBED-1469-4D18-AB15-F0E0DDACC41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155</t>
        </r>
      </text>
    </comment>
    <comment ref="B288" authorId="0" shapeId="0" xr:uid="{A8A254A9-A2FB-44EC-A685-BAB30958474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143/155</t>
        </r>
      </text>
    </comment>
    <comment ref="E288" authorId="1" shapeId="0" xr:uid="{4241B2C7-6485-4B8C-9E18-27DF48E1567F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to appoint
Gila 155</t>
        </r>
      </text>
    </comment>
    <comment ref="F288" authorId="0" shapeId="0" xr:uid="{6153648D-4061-4E5C-B97F-F1448BADB9F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see</t>
        </r>
      </text>
    </comment>
    <comment ref="B289" authorId="0" shapeId="0" xr:uid="{25C83B1F-80F2-43A1-A94F-8CD074A95CF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142</t>
        </r>
      </text>
    </comment>
    <comment ref="B290" authorId="0" shapeId="0" xr:uid="{574C0B87-F52E-470D-9D36-81787F50C2A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151</t>
        </r>
      </text>
    </comment>
    <comment ref="B291" authorId="0" shapeId="0" xr:uid="{4B8C7359-8099-43A4-A372-B0C19980895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</t>
        </r>
      </text>
    </comment>
    <comment ref="B292" authorId="0" shapeId="0" xr:uid="{30993BFC-8358-4B5E-A391-4AF7264F1EB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152</t>
        </r>
      </text>
    </comment>
    <comment ref="B293" authorId="0" shapeId="0" xr:uid="{D96E6782-F8F1-4423-AFE6-A5B50B2D9E7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152</t>
        </r>
      </text>
    </comment>
    <comment ref="L293" authorId="0" shapeId="0" xr:uid="{FA499811-B510-49D4-A7BB-148E0126303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climb</t>
        </r>
      </text>
    </comment>
    <comment ref="J294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rely on</t>
        </r>
      </text>
    </comment>
    <comment ref="B295" authorId="0" shapeId="0" xr:uid="{1FA31615-1CC9-40E4-AE8B-F89DDFB652B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153</t>
        </r>
      </text>
    </comment>
    <comment ref="B296" authorId="0" shapeId="0" xr:uid="{8530F639-0038-48DD-83C9-9671A68DA14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 153</t>
        </r>
      </text>
    </comment>
    <comment ref="L296" authorId="2" shapeId="0" xr:uid="{00000000-0006-0000-0100-00000F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1140</t>
        </r>
      </text>
    </comment>
    <comment ref="B297" authorId="1" shapeId="0" xr:uid="{5B581BFD-0575-4A1D-8184-6E802F2F1B79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Gila 148</t>
        </r>
      </text>
    </comment>
    <comment ref="B298" authorId="0" shapeId="0" xr:uid="{FCB12C0D-40C6-4977-BCB6-E937E61B49C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142</t>
        </r>
      </text>
    </comment>
    <comment ref="B300" authorId="0" shapeId="0" xr:uid="{9E012397-7897-47DE-93AD-71F2BE4088C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p 138 (9.411)
Gila 142</t>
        </r>
      </text>
    </comment>
    <comment ref="B301" authorId="0" shapeId="0" xr:uid="{82E88DAD-751D-4082-B5B8-F79D824749F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154</t>
        </r>
      </text>
    </comment>
    <comment ref="B303" authorId="0" shapeId="0" xr:uid="{CF071AC3-EE29-429F-BBF7-FC59AA8FC4C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147</t>
        </r>
      </text>
    </comment>
    <comment ref="B305" authorId="0" shapeId="0" xr:uid="{DBC062DC-18F6-4080-933A-ED4F67F14A5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48</t>
        </r>
      </text>
    </comment>
    <comment ref="B306" authorId="0" shapeId="0" xr:uid="{24152B51-1013-40F8-BC6C-4AB5B0E27FB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74 (II)
Elias1396(I,II,III)</t>
        </r>
      </text>
    </comment>
    <comment ref="B307" authorId="0" shapeId="0" xr:uid="{7A3AB9E3-813F-490F-A229-94E5D2B477B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74,23</t>
        </r>
      </text>
    </comment>
    <comment ref="B308" authorId="0" shapeId="0" xr:uid="{1C50EE5F-6026-472D-A8AD-ADFC1EB6BBC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Gila75</t>
        </r>
      </text>
    </comment>
    <comment ref="B309" authorId="0" shapeId="0" xr:uid="{2C1F7A21-98AC-406D-BA8B-C82DD3764FA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Gila76</t>
        </r>
      </text>
    </comment>
    <comment ref="B310" authorId="0" shapeId="0" xr:uid="{D41D8479-BB9E-4D32-B90A-108A9F25F54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77</t>
        </r>
      </text>
    </comment>
    <comment ref="B311" authorId="0" shapeId="0" xr:uid="{5DA1E227-04A1-4B96-81F0-ACD2D18C638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77</t>
        </r>
      </text>
    </comment>
    <comment ref="B312" authorId="0" shapeId="0" xr:uid="{A31640F8-6CBD-4F7E-8B96-2C3E10DA01A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74
اخترع </t>
        </r>
      </text>
    </comment>
    <comment ref="B313" authorId="0" shapeId="0" xr:uid="{AA932709-BFB2-45FD-AD5E-32C4D7E8D95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77</t>
        </r>
      </text>
    </comment>
    <comment ref="B314" authorId="0" shapeId="0" xr:uid="{60D9086C-6E22-43F4-A539-E1412A0FB1A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79</t>
        </r>
      </text>
    </comment>
    <comment ref="J314" authorId="0" shapeId="0" xr:uid="{D46D3018-31BC-444F-8827-D41416CD195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be queer  (not found in Gila's)</t>
        </r>
      </text>
    </comment>
    <comment ref="B315" authorId="0" shapeId="0" xr:uid="{5A4D7AEA-08AA-4001-9BF1-394B2EA327E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78
Milson: root may be xlj or xlw</t>
        </r>
      </text>
    </comment>
    <comment ref="B316" authorId="0" shapeId="0" xr:uid="{61BD3629-895A-47AF-896D-7DB517B1A27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Gla i79</t>
        </r>
      </text>
    </comment>
    <comment ref="B317" authorId="0" shapeId="0" xr:uid="{957BF158-5878-4F0D-AFD4-56D88E418C4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79</t>
        </r>
      </text>
    </comment>
    <comment ref="B318" authorId="0" shapeId="0" xr:uid="{18E9F99C-1E30-4B95-98EC-51BF2CD7BAB6}">
      <text>
        <r>
          <rPr>
            <b/>
            <sz val="9"/>
            <color indexed="81"/>
            <rFont val="Tahoma"/>
            <family val="2"/>
          </rPr>
          <t>ManDeHoo:
Gila80</t>
        </r>
        <r>
          <rPr>
            <sz val="9"/>
            <color indexed="81"/>
            <rFont val="Tahoma"/>
            <family val="2"/>
          </rPr>
          <t xml:space="preserve">
גילה80 לתסוס (קשור בתפיחת בצק עם שמרים)</t>
        </r>
      </text>
    </comment>
    <comment ref="B320" authorId="0" shapeId="0" xr:uid="{86573154-65D6-484A-9534-99757C5C9D3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80</t>
        </r>
      </text>
    </comment>
    <comment ref="B321" authorId="0" shapeId="0" xr:uid="{B651F745-9265-4884-8833-D8F54CB3BB5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Gila74</t>
        </r>
      </text>
    </comment>
    <comment ref="F321" authorId="0" shapeId="0" xr:uid="{14C6F7A5-188F-41A5-9BFA-9A4D6C41B35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Milson</t>
        </r>
      </text>
    </comment>
    <comment ref="J321" authorId="0" shapeId="0" xr:uid="{57ED77A4-05E8-453E-997D-D256413A0CD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Milson</t>
        </r>
      </text>
    </comment>
    <comment ref="B322" authorId="0" shapeId="0" xr:uid="{DDCEB218-A12B-466B-A1C0-04F25DADC09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77</t>
        </r>
      </text>
    </comment>
    <comment ref="F322" authorId="0" shapeId="0" xr:uid="{C0BA8CC9-C9BC-4E18-8A01-4995059C4BB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Milson</t>
        </r>
      </text>
    </comment>
    <comment ref="H322" authorId="0" shapeId="0" xr:uid="{D7844E7F-BF0B-474B-A222-040D0A77C30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Milson</t>
        </r>
      </text>
    </comment>
    <comment ref="J322" authorId="0" shapeId="0" xr:uid="{F890D0E9-F986-43F2-A1B2-1A4D1DDAC21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Milson</t>
        </r>
      </text>
    </comment>
    <comment ref="B323" authorId="0" shapeId="0" xr:uid="{A1CD0671-3D39-4ED9-9512-EF72A427F7D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77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ManDeHoo</author>
  </authors>
  <commentList>
    <comment ref="J4" authorId="0" shapeId="0" xr:uid="{04276EB1-EFB8-4612-B2CB-86B718E058D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son,fric,stop</t>
        </r>
      </text>
    </comment>
    <comment ref="K4" authorId="0" shapeId="0" xr:uid="{A09EAEA8-34BD-4AE2-8CF0-CFD11DCE0D1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VL - voiceless
Vd - voiced</t>
        </r>
      </text>
    </comment>
    <comment ref="L4" authorId="0" shapeId="0" xr:uid="{5D6B34F0-4A79-4BCC-8E8F-26243BDD10B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son,fric,stop</t>
        </r>
      </text>
    </comment>
    <comment ref="M4" authorId="0" shapeId="0" xr:uid="{016DCDF8-0142-42E8-AC4B-FC17DA42E05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VL - voiceless
Vd - voiced</t>
        </r>
      </text>
    </comment>
    <comment ref="N4" authorId="0" shapeId="0" xr:uid="{D024D1B7-1C54-4D30-955A-62B12097C96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למחוק תוי רווח  !</t>
        </r>
      </text>
    </comment>
    <comment ref="E31" authorId="0" shapeId="0" xr:uid="{F1D81178-6AE3-4CA0-BF32-29815C1E916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may be pronounced
nɑ</t>
        </r>
        <r>
          <rPr>
            <b/>
            <sz val="9"/>
            <color indexed="81"/>
            <rFont val="Tahoma"/>
            <family val="2"/>
          </rPr>
          <t>qt</t>
        </r>
      </text>
    </comment>
    <comment ref="I31" authorId="0" shapeId="0" xr:uid="{3652C45B-A30D-485F-B42A-A5A6555B072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if ends with /t/, then same voicing</t>
        </r>
      </text>
    </comment>
    <comment ref="E42" authorId="0" shapeId="0" xr:uid="{1B25A7EF-7BFB-4C98-853E-A16FBEED6F8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/lɑkðˁ
Mansour: r</t>
        </r>
        <r>
          <rPr>
            <sz val="9"/>
            <color indexed="10"/>
            <rFont val="Tahoma"/>
            <family val="2"/>
          </rPr>
          <t>ə</t>
        </r>
        <r>
          <rPr>
            <sz val="9"/>
            <color indexed="81"/>
            <rFont val="Tahoma"/>
            <family val="2"/>
          </rPr>
          <t>kðˁ</t>
        </r>
      </text>
    </comment>
    <comment ref="E51" authorId="0" shapeId="0" xr:uid="{B797CF7F-CAB8-4A76-8D21-870C27BB53C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: zɑrf=envelop</t>
        </r>
      </text>
    </comment>
    <comment ref="E117" authorId="0" shapeId="0" xr:uid="{CF637311-F02E-4F21-960D-3760210B1276}">
      <text>
        <r>
          <rPr>
            <b/>
            <sz val="9"/>
            <color indexed="81"/>
            <rFont val="Tahoma"/>
            <family val="2"/>
          </rPr>
          <t xml:space="preserve">ManDeHoo: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وَغْد</t>
        </r>
      </text>
    </comment>
    <comment ref="E139" authorId="0" shapeId="0" xr:uid="{F4471457-4CF5-434C-AF8D-A237DB1F451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loan</t>
        </r>
      </text>
    </comment>
    <comment ref="E162" authorId="0" shapeId="0" xr:uid="{CAFDC4AB-0075-4743-B319-E370E178FFA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לפי מנצור יש שונות : ללא החדרה עבור 'אריה' עם החדרה עבור משמעות 'פקח, גיבור'.</t>
        </r>
      </text>
    </comment>
    <comment ref="E200" authorId="0" shapeId="0" xr:uid="{5290B2A1-8F85-4D58-B078-84470C3B3C6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haris SIL"/>
          </rPr>
          <t>compare to səlq
ʕələk→ʕələt͡ʃ</t>
        </r>
      </text>
    </comment>
    <comment ref="E208" authorId="0" shapeId="0" xr:uid="{C6AED3D0-EE10-4923-9CCD-4FCF69C409C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32 words
this and the following added from Mansour's collection</t>
        </r>
      </text>
    </comment>
    <comment ref="E226" authorId="0" shapeId="0" xr:uid="{DE847DDF-67DA-4A2F-98A4-53146B4A19C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(قَوْل) /qɑwul</t>
        </r>
      </text>
    </comment>
    <comment ref="N247" authorId="0" shapeId="0" xr:uid="{9B3B2B65-6278-48D6-929C-E9673DA5939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העיצור השני יכול להיות סותם או חוכך (לרבות מהשורקים)</t>
        </r>
      </text>
    </comment>
    <comment ref="D262" authorId="0" shapeId="0" xr:uid="{A8A3E28F-EE0C-44A7-90D2-F8C634DAB1D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strident</t>
        </r>
      </text>
    </comment>
    <comment ref="B264" authorId="0" shapeId="0" xr:uid="{A4A6832F-8CC9-4541-BC6C-FDCB2B49D99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לועי</t>
        </r>
      </text>
    </comment>
    <comment ref="B265" authorId="0" shapeId="0" xr:uid="{97D9B017-6F11-43B9-8083-809B6A0E121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לועי</t>
        </r>
      </text>
    </comment>
    <comment ref="E287" authorId="0" shapeId="0" xr:uid="{01C1C416-1FA6-497E-B2CA-D1C5250C86F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לפי מנצור יש שונות : ללא החדרה עבור 'אריה' עם החדרה עבור משמעות 'פקח, גיבור'.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ManDeHoo</author>
    <author>a004179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Mansour91 pp 164-5</t>
        </r>
      </text>
    </comment>
    <comment ref="C3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Mansour91(p174)
 indirect object pronouns</t>
        </r>
      </text>
    </comment>
    <comment ref="E3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91 , p165, tables:3a,4a,6
</t>
        </r>
      </text>
    </comment>
    <comment ref="F3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Mansour91(p177)
 double object pronouns</t>
        </r>
      </text>
    </comment>
    <comment ref="F4" authorId="1" shapeId="0" xr:uid="{1E7504CD-FAE6-4C67-B8F1-B6BFBC39F183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also :
    -l-jɑ́ː-</t>
        </r>
        <r>
          <rPr>
            <b/>
            <sz val="9"/>
            <color indexed="81"/>
            <rFont val="Tahoma"/>
            <family val="2"/>
          </rPr>
          <t>-ni</t>
        </r>
      </text>
    </comment>
    <comment ref="F9" authorId="1" shapeId="0" xr:uid="{AD2FB86B-2900-459D-8BB4-F2B164AA2D7C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 also :
  -ln-jɑ́:</t>
        </r>
        <r>
          <rPr>
            <b/>
            <sz val="9"/>
            <color indexed="81"/>
            <rFont val="Tahoma"/>
            <family val="2"/>
          </rPr>
          <t>-nɑ</t>
        </r>
      </text>
    </comment>
    <comment ref="G16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-:ːa:</t>
        </r>
        <r>
          <rPr>
            <sz val="12"/>
            <color indexed="10"/>
            <rFont val="Tahoma"/>
            <family val="2"/>
          </rPr>
          <t>n</t>
        </r>
        <r>
          <rPr>
            <sz val="12"/>
            <color indexed="81"/>
            <rFont val="Tahoma"/>
            <family val="2"/>
          </rPr>
          <t xml:space="preserve">i  ?? </t>
        </r>
      </text>
    </comment>
    <comment ref="L32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ManDeHoo:
perfect
imperfect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imperative</t>
        </r>
        <r>
          <rPr>
            <sz val="9"/>
            <color indexed="81"/>
            <rFont val="Tahoma"/>
            <family val="2"/>
          </rPr>
          <t xml:space="preserve"> not for all persons</t>
        </r>
      </text>
    </comment>
    <comment ref="N32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1 no object
8 direct object
8 indirect object
8 double (direct third, indirect)</t>
        </r>
      </text>
    </comment>
  </commentList>
</comments>
</file>

<file path=xl/sharedStrings.xml><?xml version="1.0" encoding="utf-8"?>
<sst xmlns="http://schemas.openxmlformats.org/spreadsheetml/2006/main" count="5425" uniqueCount="2277">
  <si>
    <t>#</t>
  </si>
  <si>
    <t>“SR”</t>
  </si>
  <si>
    <t>root</t>
  </si>
  <si>
    <t>stem</t>
  </si>
  <si>
    <t>prefix</t>
  </si>
  <si>
    <t>suffix</t>
  </si>
  <si>
    <t>direct</t>
  </si>
  <si>
    <t>indirect</t>
  </si>
  <si>
    <t>subject</t>
  </si>
  <si>
    <t>object</t>
  </si>
  <si>
    <t>ktb</t>
  </si>
  <si>
    <t>perfect</t>
  </si>
  <si>
    <t>imperfect</t>
  </si>
  <si>
    <t>imperative</t>
  </si>
  <si>
    <t>gmz</t>
  </si>
  <si>
    <t>qbl</t>
  </si>
  <si>
    <t>ksr</t>
  </si>
  <si>
    <t>names for ranges</t>
  </si>
  <si>
    <t>wqf</t>
  </si>
  <si>
    <t>z.last</t>
  </si>
  <si>
    <t>ʕġf</t>
  </si>
  <si>
    <t>imperfect prefixes</t>
  </si>
  <si>
    <t>tə-</t>
  </si>
  <si>
    <t>t..eːn</t>
  </si>
  <si>
    <t>nə</t>
  </si>
  <si>
    <t>t..oːn</t>
  </si>
  <si>
    <t>-i</t>
  </si>
  <si>
    <t>-ək</t>
  </si>
  <si>
    <t>-u</t>
  </si>
  <si>
    <t>-kəm</t>
  </si>
  <si>
    <t>-əm</t>
  </si>
  <si>
    <t>pronominal suffixes</t>
  </si>
  <si>
    <t>beːt</t>
  </si>
  <si>
    <t>-ti</t>
  </si>
  <si>
    <t>-tək</t>
  </si>
  <si>
    <t>-tu</t>
  </si>
  <si>
    <t>-tkəm</t>
  </si>
  <si>
    <t>-təm</t>
  </si>
  <si>
    <t>r</t>
  </si>
  <si>
    <t>t</t>
  </si>
  <si>
    <t>-uːji</t>
  </si>
  <si>
    <t>-uːk</t>
  </si>
  <si>
    <t>-uːki</t>
  </si>
  <si>
    <t>-uːnu</t>
  </si>
  <si>
    <t>-uːkəm</t>
  </si>
  <si>
    <t>-uːhəm</t>
  </si>
  <si>
    <t>-ːaːhəm</t>
  </si>
  <si>
    <t>wəj-</t>
  </si>
  <si>
    <t>-iːji/-ijːi</t>
  </si>
  <si>
    <t>-iːk</t>
  </si>
  <si>
    <t>-iːki</t>
  </si>
  <si>
    <t>-iːnu</t>
  </si>
  <si>
    <t>-iːkəm</t>
  </si>
  <si>
    <t>-iːhəm</t>
  </si>
  <si>
    <t>b</t>
  </si>
  <si>
    <t>biːk</t>
  </si>
  <si>
    <t>b-</t>
  </si>
  <si>
    <t>-eːk</t>
  </si>
  <si>
    <t>-eːki</t>
  </si>
  <si>
    <t>-eːnu</t>
  </si>
  <si>
    <t>-eːkəm</t>
  </si>
  <si>
    <t>-eːhəm</t>
  </si>
  <si>
    <t>ʕbʔ</t>
  </si>
  <si>
    <t>fhm</t>
  </si>
  <si>
    <t>Subject affix</t>
  </si>
  <si>
    <t>Binyan</t>
  </si>
  <si>
    <t>kətbóːlu</t>
  </si>
  <si>
    <t>ktəbtə́mlu</t>
  </si>
  <si>
    <t>kətbə́tlu</t>
  </si>
  <si>
    <t>ktəbtéːlu</t>
  </si>
  <si>
    <t xml:space="preserve">  ktə́bi</t>
  </si>
  <si>
    <t>gmə́zu</t>
  </si>
  <si>
    <t>tə́gməz</t>
  </si>
  <si>
    <t>tə́ktəb</t>
  </si>
  <si>
    <t>s_2m_3f</t>
  </si>
  <si>
    <t>tkətbéːn</t>
  </si>
  <si>
    <t>jə́ktəb</t>
  </si>
  <si>
    <t>nə́ktəb</t>
  </si>
  <si>
    <t>tkətbóːn</t>
  </si>
  <si>
    <t>jkətbóːn</t>
  </si>
  <si>
    <t>jə</t>
  </si>
  <si>
    <t>j..oːn</t>
  </si>
  <si>
    <t>by M.Bistry</t>
  </si>
  <si>
    <t>persons</t>
  </si>
  <si>
    <t>Calculate  how many verb entries for each root</t>
  </si>
  <si>
    <t>aspect or mood</t>
  </si>
  <si>
    <t>object suffixes</t>
  </si>
  <si>
    <t>+   passive forms</t>
  </si>
  <si>
    <t>kətbə́tli</t>
  </si>
  <si>
    <t>kətbə́tək</t>
  </si>
  <si>
    <t>ktəbtə́məm</t>
  </si>
  <si>
    <t xml:space="preserve">kətbóːkəm </t>
  </si>
  <si>
    <r>
      <t>kt</t>
    </r>
    <r>
      <rPr>
        <sz val="12"/>
        <color theme="6" tint="-0.249977111117893"/>
        <rFont val="Times New Roman"/>
        <family val="1"/>
      </rPr>
      <t>ə</t>
    </r>
    <r>
      <rPr>
        <sz val="12"/>
        <color rgb="FF000000"/>
        <rFont val="Times New Roman"/>
        <family val="1"/>
      </rPr>
      <t>bt</t>
    </r>
    <r>
      <rPr>
        <sz val="12"/>
        <color rgb="FFFF0000"/>
        <rFont val="Times New Roman"/>
        <family val="1"/>
      </rPr>
      <t>óː</t>
    </r>
    <r>
      <rPr>
        <sz val="12"/>
        <color rgb="FF000000"/>
        <rFont val="Times New Roman"/>
        <family val="1"/>
      </rPr>
      <t>k</t>
    </r>
  </si>
  <si>
    <r>
      <t>kt</t>
    </r>
    <r>
      <rPr>
        <sz val="12"/>
        <color theme="6" tint="-0.249977111117893"/>
        <rFont val="Times New Roman"/>
        <family val="1"/>
      </rPr>
      <t>ə</t>
    </r>
    <r>
      <rPr>
        <sz val="12"/>
        <color rgb="FF000000"/>
        <rFont val="Times New Roman"/>
        <family val="1"/>
      </rPr>
      <t>bt</t>
    </r>
    <r>
      <rPr>
        <sz val="12"/>
        <color rgb="FFFF0000"/>
        <rFont val="Times New Roman"/>
        <family val="1"/>
      </rPr>
      <t>óː</t>
    </r>
    <r>
      <rPr>
        <sz val="12"/>
        <color rgb="FF000000"/>
        <rFont val="Times New Roman"/>
        <family val="1"/>
      </rPr>
      <t>lu</t>
    </r>
  </si>
  <si>
    <t>double pron</t>
  </si>
  <si>
    <t>after conson.</t>
  </si>
  <si>
    <t>-ni</t>
  </si>
  <si>
    <t>Ind.</t>
  </si>
  <si>
    <t>-nu</t>
  </si>
  <si>
    <t>-həm</t>
  </si>
  <si>
    <t>-li</t>
  </si>
  <si>
    <t>-lək</t>
  </si>
  <si>
    <t>-lu</t>
  </si>
  <si>
    <t>-lkəm</t>
  </si>
  <si>
    <t>-ləm</t>
  </si>
  <si>
    <t>kətbóːləm</t>
  </si>
  <si>
    <t>ktəbtéːni</t>
  </si>
  <si>
    <r>
      <t>ktəbt</t>
    </r>
    <r>
      <rPr>
        <sz val="12"/>
        <color rgb="FFFF0000"/>
        <rFont val="Times New Roman"/>
        <family val="1"/>
      </rPr>
      <t>ó</t>
    </r>
    <r>
      <rPr>
        <sz val="12"/>
        <color rgb="FF000000"/>
        <rFont val="Times New Roman"/>
        <family val="1"/>
      </rPr>
      <t>ːhəm</t>
    </r>
  </si>
  <si>
    <t>tʕərféːn</t>
  </si>
  <si>
    <t>nsitóːk</t>
  </si>
  <si>
    <r>
      <t>ktə</t>
    </r>
    <r>
      <rPr>
        <sz val="12"/>
        <rFont val="Times New Roman"/>
        <family val="1"/>
      </rPr>
      <t>btéːhəm</t>
    </r>
  </si>
  <si>
    <t>kətbə́tkəm</t>
  </si>
  <si>
    <r>
      <t>kətbə́t</t>
    </r>
    <r>
      <rPr>
        <sz val="12"/>
        <color rgb="FFFF0000"/>
        <rFont val="Times New Roman"/>
        <family val="1"/>
      </rPr>
      <t>ə</t>
    </r>
    <r>
      <rPr>
        <sz val="12"/>
        <color rgb="FF000000"/>
        <rFont val="Times New Roman"/>
        <family val="1"/>
      </rPr>
      <t>lkəm</t>
    </r>
  </si>
  <si>
    <t xml:space="preserve">  ktə́b</t>
  </si>
  <si>
    <t xml:space="preserve">  ktə́bu</t>
  </si>
  <si>
    <t xml:space="preserve">  ktə́bli</t>
  </si>
  <si>
    <t>n.a</t>
  </si>
  <si>
    <t>tkətbéːli</t>
  </si>
  <si>
    <t>tkətbéːnu</t>
  </si>
  <si>
    <t>tkətbóːki</t>
  </si>
  <si>
    <t>jkətbóːlək</t>
  </si>
  <si>
    <t>dfʕ</t>
  </si>
  <si>
    <r>
      <t>kt</t>
    </r>
    <r>
      <rPr>
        <sz val="12"/>
        <color theme="6" tint="-0.249977111117893"/>
        <rFont val="Times New Roman"/>
        <family val="1"/>
      </rPr>
      <t>ə</t>
    </r>
    <r>
      <rPr>
        <sz val="12"/>
        <color rgb="FF000000"/>
        <rFont val="Times New Roman"/>
        <family val="1"/>
      </rPr>
      <t>bt</t>
    </r>
    <r>
      <rPr>
        <sz val="12"/>
        <color rgb="FFFF0000"/>
        <rFont val="Times New Roman"/>
        <family val="1"/>
      </rPr>
      <t>óː</t>
    </r>
    <r>
      <rPr>
        <sz val="12"/>
        <color rgb="FF000000"/>
        <rFont val="Times New Roman"/>
        <family val="1"/>
      </rPr>
      <t>ni</t>
    </r>
  </si>
  <si>
    <t>ʃɣj</t>
  </si>
  <si>
    <t>d͡ʒjb</t>
  </si>
  <si>
    <t>nzl</t>
  </si>
  <si>
    <t>sfɣ</t>
  </si>
  <si>
    <t>bɣk</t>
  </si>
  <si>
    <t>slf</t>
  </si>
  <si>
    <t xml:space="preserve">sóːlfət  </t>
  </si>
  <si>
    <t>swq</t>
  </si>
  <si>
    <t>qtl</t>
  </si>
  <si>
    <t>tənkətbéːn</t>
  </si>
  <si>
    <r>
      <t>kt</t>
    </r>
    <r>
      <rPr>
        <sz val="12"/>
        <color theme="6" tint="-0.249977111117893"/>
        <rFont val="Times New Roman"/>
        <family val="1"/>
      </rPr>
      <t>ə</t>
    </r>
    <r>
      <rPr>
        <sz val="12"/>
        <color rgb="FF000000"/>
        <rFont val="Times New Roman"/>
        <family val="1"/>
      </rPr>
      <t>bt</t>
    </r>
    <r>
      <rPr>
        <sz val="12"/>
        <color rgb="FFFF0000"/>
        <rFont val="Times New Roman"/>
        <family val="1"/>
      </rPr>
      <t>óː</t>
    </r>
    <r>
      <rPr>
        <sz val="12"/>
        <color rgb="FF000000"/>
        <rFont val="Times New Roman"/>
        <family val="1"/>
      </rPr>
      <t>lək</t>
    </r>
  </si>
  <si>
    <t>ʕd͡ʒl</t>
  </si>
  <si>
    <t>qwl</t>
  </si>
  <si>
    <t>d͡ʒə́bt</t>
  </si>
  <si>
    <t>qə́lt</t>
  </si>
  <si>
    <t>nsitéːni</t>
  </si>
  <si>
    <t>qɑ</t>
  </si>
  <si>
    <r>
      <t>ʔ</t>
    </r>
    <r>
      <rPr>
        <sz val="12"/>
        <color rgb="FFFF0000"/>
        <rFont val="Times New Roman"/>
        <family val="1"/>
      </rPr>
      <t>ɑ́</t>
    </r>
    <r>
      <rPr>
        <sz val="12"/>
        <color rgb="FF000000"/>
        <rFont val="Times New Roman"/>
        <family val="1"/>
      </rPr>
      <t>ft</t>
    </r>
    <r>
      <rPr>
        <sz val="12"/>
        <color rgb="FFFF0000"/>
        <rFont val="Times New Roman"/>
        <family val="1"/>
      </rPr>
      <t>ɑ</t>
    </r>
    <r>
      <rPr>
        <sz val="12"/>
        <color rgb="FF000000"/>
        <rFont val="Times New Roman"/>
        <family val="1"/>
      </rPr>
      <t>ħ</t>
    </r>
  </si>
  <si>
    <t>qɑjə́ftɑħ</t>
  </si>
  <si>
    <r>
      <t>qɑ</t>
    </r>
    <r>
      <rPr>
        <sz val="12"/>
        <color rgb="FFFF0000"/>
        <rFont val="Times New Roman"/>
        <family val="1"/>
      </rPr>
      <t>dɑ́</t>
    </r>
    <r>
      <rPr>
        <sz val="12"/>
        <color rgb="FF000000"/>
        <rFont val="Times New Roman"/>
        <family val="1"/>
      </rPr>
      <t>ftɑħ</t>
    </r>
  </si>
  <si>
    <t>ʔɑftɑ́həm</t>
  </si>
  <si>
    <r>
      <t>qɑ</t>
    </r>
    <r>
      <rPr>
        <sz val="12"/>
        <color rgb="FFFF0000"/>
        <rFont val="Times New Roman"/>
        <family val="1"/>
      </rPr>
      <t>dɑ</t>
    </r>
    <r>
      <rPr>
        <sz val="12"/>
        <color rgb="FF000000"/>
        <rFont val="Times New Roman"/>
        <family val="1"/>
      </rPr>
      <t xml:space="preserve">ftɑ́həm </t>
    </r>
  </si>
  <si>
    <t>fəthɑ́mtnɑ</t>
  </si>
  <si>
    <t>ftɑ́hɑm</t>
  </si>
  <si>
    <t>fəthɑ́mti</t>
  </si>
  <si>
    <t>ftɑ́hmu</t>
  </si>
  <si>
    <t>fəthɑ́mtəm</t>
  </si>
  <si>
    <t>jəftɑ́həm</t>
  </si>
  <si>
    <t>təftɑ́həm</t>
  </si>
  <si>
    <t>fəthɑ́mt</t>
  </si>
  <si>
    <t>jəftɑ́ħkəm</t>
  </si>
  <si>
    <t>jəftɑħljɑ́ː</t>
  </si>
  <si>
    <t>tˤfj</t>
  </si>
  <si>
    <t>bʕθ</t>
  </si>
  <si>
    <t>bəʕθóːnu</t>
  </si>
  <si>
    <t>wfq</t>
  </si>
  <si>
    <t>fəthɑ́mtu</t>
  </si>
  <si>
    <t>ftəhmtóːk</t>
  </si>
  <si>
    <t xml:space="preserve">tətqɑ́ːtɑl </t>
  </si>
  <si>
    <t>fəthɑmnɑ</t>
  </si>
  <si>
    <t>ftɑ́hmət</t>
  </si>
  <si>
    <t>nséːtu</t>
  </si>
  <si>
    <t>nséːt</t>
  </si>
  <si>
    <t>nsitúːhɑ</t>
  </si>
  <si>
    <t>mʃj</t>
  </si>
  <si>
    <t>nsóː</t>
  </si>
  <si>
    <t>nðˤɣ</t>
  </si>
  <si>
    <t>hnj</t>
  </si>
  <si>
    <t>stəhnéːtu</t>
  </si>
  <si>
    <t>kml</t>
  </si>
  <si>
    <t>sˤbɣ</t>
  </si>
  <si>
    <t>sˤʕd</t>
  </si>
  <si>
    <t>tˤbx</t>
  </si>
  <si>
    <t>tˤrs</t>
  </si>
  <si>
    <t>d͡ʒwb</t>
  </si>
  <si>
    <t>HmPhn</t>
  </si>
  <si>
    <t>h</t>
  </si>
  <si>
    <t>sdd</t>
  </si>
  <si>
    <t>ʕðˤðˤ</t>
  </si>
  <si>
    <t>tˤqq</t>
  </si>
  <si>
    <t>frr</t>
  </si>
  <si>
    <t>ħkj</t>
  </si>
  <si>
    <t>ħkéːti</t>
  </si>
  <si>
    <t>ħkitéːlu</t>
  </si>
  <si>
    <t>ħkitiljɑ́ːnu</t>
  </si>
  <si>
    <t>ħkéːtu</t>
  </si>
  <si>
    <t>ħkitóːlu</t>
  </si>
  <si>
    <t>ħkituljɑ́ːnu</t>
  </si>
  <si>
    <t>after V</t>
  </si>
  <si>
    <t>-k</t>
  </si>
  <si>
    <t>-ki</t>
  </si>
  <si>
    <t>Strng_ə</t>
  </si>
  <si>
    <t>Strng_ɑ</t>
  </si>
  <si>
    <t>Root</t>
  </si>
  <si>
    <t>Form</t>
  </si>
  <si>
    <t>Gloss</t>
  </si>
  <si>
    <t>v</t>
  </si>
  <si>
    <t>tˤːəqː</t>
  </si>
  <si>
    <t>tˤəsˤːet</t>
  </si>
  <si>
    <t>d͡ʒnn</t>
  </si>
  <si>
    <t>ɣtˤj</t>
  </si>
  <si>
    <t>ftħ</t>
  </si>
  <si>
    <t xml:space="preserve">write </t>
  </si>
  <si>
    <t xml:space="preserve">understand </t>
  </si>
  <si>
    <t xml:space="preserve">complete </t>
  </si>
  <si>
    <t>forms</t>
  </si>
  <si>
    <r>
      <t>R</t>
    </r>
    <r>
      <rPr>
        <vertAlign val="subscript"/>
        <sz val="11"/>
        <color theme="1"/>
        <rFont val="Charis SIL"/>
      </rPr>
      <t>2_w</t>
    </r>
  </si>
  <si>
    <r>
      <t>R</t>
    </r>
    <r>
      <rPr>
        <vertAlign val="subscript"/>
        <sz val="11"/>
        <color theme="1"/>
        <rFont val="Charis SIL"/>
      </rPr>
      <t>3_j</t>
    </r>
  </si>
  <si>
    <t>fill</t>
  </si>
  <si>
    <t>expel</t>
  </si>
  <si>
    <t>sˤχm</t>
  </si>
  <si>
    <t>cover with soot</t>
  </si>
  <si>
    <t>ʕjb</t>
  </si>
  <si>
    <t>like</t>
  </si>
  <si>
    <r>
      <t>R</t>
    </r>
    <r>
      <rPr>
        <vertAlign val="subscript"/>
        <sz val="11"/>
        <color theme="1"/>
        <rFont val="Charis SIL"/>
      </rPr>
      <t>2_j</t>
    </r>
  </si>
  <si>
    <t>ʕd͡ʒb</t>
  </si>
  <si>
    <t>cover</t>
  </si>
  <si>
    <t>zwd͡ʒ</t>
  </si>
  <si>
    <t>get married</t>
  </si>
  <si>
    <t>bless</t>
  </si>
  <si>
    <t>send</t>
  </si>
  <si>
    <t>push</t>
  </si>
  <si>
    <t>bring</t>
  </si>
  <si>
    <t>get crazy</t>
  </si>
  <si>
    <t>answer</t>
  </si>
  <si>
    <t>throw</t>
  </si>
  <si>
    <t>open</t>
  </si>
  <si>
    <t>want</t>
  </si>
  <si>
    <t>ʕəd͡ʒbə́tu</t>
  </si>
  <si>
    <t>lqj</t>
  </si>
  <si>
    <t>meet</t>
  </si>
  <si>
    <t xml:space="preserve">qúːl </t>
  </si>
  <si>
    <t>qúːli</t>
  </si>
  <si>
    <t xml:space="preserve">qə́llu </t>
  </si>
  <si>
    <t xml:space="preserve">
reflexive
I wrote me - as direct object</t>
  </si>
  <si>
    <t xml:space="preserve">
I wrote you (s.m) - as direct object</t>
  </si>
  <si>
    <t xml:space="preserve">
I wrote it - as s.f direct object</t>
  </si>
  <si>
    <t xml:space="preserve">
I wrote them - as direct object</t>
  </si>
  <si>
    <t xml:space="preserve">
’ I wrote direct_object ( it | him | her | them - 3rd ) to you (s.f)’</t>
  </si>
  <si>
    <t xml:space="preserve">
 'you (m.s) wrote direct_object him'
also perfect-1s</t>
  </si>
  <si>
    <t xml:space="preserve">
=’ You (s.m) wrote direct_object) it | him | her | them - 3rd ) to us’</t>
  </si>
  <si>
    <t xml:space="preserve">
’ You (s.f) wrote direct_object  (it | him | her | them - 3rd ) to you (pl.)’</t>
  </si>
  <si>
    <t xml:space="preserve">
’ he wrote direct_object  (it | him | her | them - 3rd ) to me’</t>
  </si>
  <si>
    <t xml:space="preserve">
‘You (pl.)  wrote direct_object  (it | him | her | them - 3rd ) to her’
/ ktəbtəmlajá:  / 
[ktəbtəmu lːəha] ‘You (pl.) (direct object) it to her’</t>
  </si>
  <si>
    <t xml:space="preserve">
‘They wrote to them’ and also ‘you (pl. imperative) write to them ‘</t>
  </si>
  <si>
    <t xml:space="preserve">
‘they wrote direct_object_her’ 
and also
 ‘write (you pl. imperative) direct_object_her’</t>
  </si>
  <si>
    <t xml:space="preserve">
‘They wrote direct_object  (it | him | her | them - 3rd ) to them’</t>
  </si>
  <si>
    <t xml:space="preserve">
  ‘write (m.s) it for me!’</t>
  </si>
  <si>
    <t xml:space="preserve">
  ‘write ( f.s) it for me!’</t>
  </si>
  <si>
    <t xml:space="preserve">
'They will write direct_object us'</t>
  </si>
  <si>
    <t xml:space="preserve">
They sent him
also(imperative-2pl-3ms)</t>
  </si>
  <si>
    <t xml:space="preserve">
send(pl.) him !  
also(perfect-3pl-3ms)</t>
  </si>
  <si>
    <t xml:space="preserve">
you will agree  (a instead of ə)
also 'she will agree'</t>
  </si>
  <si>
    <t xml:space="preserve">
he will open you (pl.)</t>
  </si>
  <si>
    <t xml:space="preserve">
he will open it to me</t>
  </si>
  <si>
    <t xml:space="preserve">
jump ! (pl.)</t>
  </si>
  <si>
    <t xml:space="preserve">
he broke</t>
  </si>
  <si>
    <t xml:space="preserve">
he broke me</t>
  </si>
  <si>
    <t xml:space="preserve">
we filled</t>
  </si>
  <si>
    <t xml:space="preserve">
‘they expelled us’</t>
  </si>
  <si>
    <t xml:space="preserve">
I climbed</t>
  </si>
  <si>
    <t xml:space="preserve">
she cooked</t>
  </si>
  <si>
    <t xml:space="preserve">
 ‘She will or you-M stand to your credit’
תעמוד לזכותך</t>
  </si>
  <si>
    <t xml:space="preserve">
d͡ʒabolkəmjáː    / [d͡ʒabóːhəm lːəkəm ] 
 ‘They brought them to you (pl.)’</t>
  </si>
  <si>
    <t xml:space="preserve">
‘she said to us’</t>
  </si>
  <si>
    <t xml:space="preserve">
(you s.m) arrest her</t>
  </si>
  <si>
    <t xml:space="preserve">
I forgot
also perfect-2ms-3ms</t>
  </si>
  <si>
    <t xml:space="preserve">
They forgot
</t>
  </si>
  <si>
    <t xml:space="preserve">
I forgot you (s.m)</t>
  </si>
  <si>
    <t xml:space="preserve">
I forgot her
</t>
  </si>
  <si>
    <t xml:space="preserve">
you forgot</t>
  </si>
  <si>
    <t xml:space="preserve">
you forgot him
also perfect-is</t>
  </si>
  <si>
    <t xml:space="preserve">
(you pl.) forget !
</t>
  </si>
  <si>
    <t xml:space="preserve">
he turned off (a metaphore)</t>
  </si>
  <si>
    <t xml:space="preserve">
he turned him off (a metaphore)</t>
  </si>
  <si>
    <t xml:space="preserve">
you m.s cover me !</t>
  </si>
  <si>
    <t xml:space="preserve">
you f.s cover me !</t>
  </si>
  <si>
    <t xml:space="preserve">
They bit</t>
  </si>
  <si>
    <t xml:space="preserve">
he bit him</t>
  </si>
  <si>
    <t xml:space="preserve">
you(m)  will explode</t>
  </si>
  <si>
    <t xml:space="preserve">
she will explode</t>
  </si>
  <si>
    <t xml:space="preserve">
you (M) failed</t>
  </si>
  <si>
    <t xml:space="preserve">
You(F) drove me crazy</t>
  </si>
  <si>
    <t xml:space="preserve">
she bit me.</t>
  </si>
  <si>
    <t xml:space="preserve">
he was complete</t>
  </si>
  <si>
    <t xml:space="preserve">
we will understand</t>
  </si>
  <si>
    <t xml:space="preserve">
I explained to them</t>
  </si>
  <si>
    <t xml:space="preserve">
We explained it to him</t>
  </si>
  <si>
    <t xml:space="preserve">
We understood each other</t>
  </si>
  <si>
    <t xml:space="preserve">
‘I understood’ </t>
  </si>
  <si>
    <t xml:space="preserve">
‘I understood you (2ms)’ </t>
  </si>
  <si>
    <t xml:space="preserve">
he understood</t>
  </si>
  <si>
    <t xml:space="preserve">
‘she understood '</t>
  </si>
  <si>
    <t xml:space="preserve">
we understood</t>
  </si>
  <si>
    <t xml:space="preserve">
they understood</t>
  </si>
  <si>
    <t xml:space="preserve">
you (s.f) understood</t>
  </si>
  <si>
    <t xml:space="preserve">
you (s.m) understood us</t>
  </si>
  <si>
    <t xml:space="preserve">
also 2sm</t>
  </si>
  <si>
    <t xml:space="preserve">
I'll buy</t>
  </si>
  <si>
    <t xml:space="preserve">
‘she or you(s.m) will wait’ </t>
  </si>
  <si>
    <t xml:space="preserve">
I enjoyed </t>
  </si>
  <si>
    <t xml:space="preserve">
we welcomed</t>
  </si>
  <si>
    <t xml:space="preserve">
active verb (with direct object) in JB that means ‘she was liked by him’</t>
  </si>
  <si>
    <t xml:space="preserve">
it may be d͡ʒábli 
shortened vowel</t>
  </si>
  <si>
    <t xml:space="preserve">
Mansour1991 p96</t>
  </si>
  <si>
    <t xml:space="preserve">
‘say m.s to him !’</t>
  </si>
  <si>
    <t xml:space="preserve">
say f.s to him!</t>
  </si>
  <si>
    <t>I wrote' / 
also 'you (m.s) wrote direct_object him'</t>
  </si>
  <si>
    <t>I wrote to him</t>
  </si>
  <si>
    <t>I wrote to us'</t>
  </si>
  <si>
    <t>ðˤll</t>
  </si>
  <si>
    <t>is left</t>
  </si>
  <si>
    <t>nðˤəlː</t>
  </si>
  <si>
    <t>we will be left</t>
  </si>
  <si>
    <t>nə-ktəb</t>
  </si>
  <si>
    <t xml:space="preserve">you (s.f) wrote direct_object you (2.s.m/2.s.f/2.pl)
see Mansour91/p165 table 4a
</t>
  </si>
  <si>
    <t>-</t>
  </si>
  <si>
    <t>you &lt;f.s&gt; will write to me</t>
  </si>
  <si>
    <t>you &lt;f.s&gt; will write</t>
  </si>
  <si>
    <t>you &lt;f.s&gt; will write him &lt;direct&gt;</t>
  </si>
  <si>
    <t>you &lt;f.s&gt; will write her &lt;direct&gt;</t>
  </si>
  <si>
    <t>you &lt;f.s&gt; will be writen</t>
  </si>
  <si>
    <t>you (m.s) will quarre</t>
  </si>
  <si>
    <t>she will quarrel</t>
  </si>
  <si>
    <t>She wrote direct_object  (it | him | her | them - 3rd ) to you (s.m)</t>
  </si>
  <si>
    <t>he drove us</t>
  </si>
  <si>
    <t>he called|informed us</t>
  </si>
  <si>
    <t>he called | informed her</t>
  </si>
  <si>
    <t>he was left</t>
  </si>
  <si>
    <t>ħbb</t>
  </si>
  <si>
    <t>she loved me</t>
  </si>
  <si>
    <t>I loved her</t>
  </si>
  <si>
    <t>ħml</t>
  </si>
  <si>
    <t>you &lt;pl.&gt; carried him</t>
  </si>
  <si>
    <t>ħməltə́mu</t>
  </si>
  <si>
    <t>sˤftˤ</t>
  </si>
  <si>
    <t>arrange</t>
  </si>
  <si>
    <t>I arranged</t>
  </si>
  <si>
    <t>ħtˤtˤ</t>
  </si>
  <si>
    <t>they put him</t>
  </si>
  <si>
    <t>ħətˤːóːnu</t>
  </si>
  <si>
    <t>ʕɣf</t>
  </si>
  <si>
    <t>they will know each other</t>
  </si>
  <si>
    <t>ɣdw</t>
  </si>
  <si>
    <r>
      <t>R</t>
    </r>
    <r>
      <rPr>
        <vertAlign val="subscript"/>
        <sz val="11"/>
        <color theme="1"/>
        <rFont val="Charis SIL"/>
      </rPr>
      <t>3_w</t>
    </r>
  </si>
  <si>
    <t>we will have lunch</t>
  </si>
  <si>
    <t>ɣjd</t>
  </si>
  <si>
    <t>ʃrd</t>
  </si>
  <si>
    <t>I ran away</t>
  </si>
  <si>
    <t>lmm</t>
  </si>
  <si>
    <t>related to gathering or collecting</t>
  </si>
  <si>
    <t>swj</t>
  </si>
  <si>
    <t>ħkk</t>
  </si>
  <si>
    <t>scratch</t>
  </si>
  <si>
    <t>They sent it to you &lt;pl.&gt;</t>
  </si>
  <si>
    <t>They filled it to you &lt;pl.&gt;</t>
  </si>
  <si>
    <t>he asked</t>
  </si>
  <si>
    <t>he asked her</t>
  </si>
  <si>
    <r>
      <t>ktəbtə́m</t>
    </r>
    <r>
      <rPr>
        <sz val="12"/>
        <color rgb="FFFF0000"/>
        <rFont val="Times New Roman"/>
        <family val="1"/>
      </rPr>
      <t>ə</t>
    </r>
    <r>
      <rPr>
        <sz val="12"/>
        <color rgb="FF000000"/>
        <rFont val="Times New Roman"/>
        <family val="1"/>
      </rPr>
      <t>lkəm</t>
    </r>
  </si>
  <si>
    <t>bws</t>
  </si>
  <si>
    <t>kiss</t>
  </si>
  <si>
    <t>bəstóːnu</t>
  </si>
  <si>
    <t>sˤjħ</t>
  </si>
  <si>
    <t>sˤəħtóːlu</t>
  </si>
  <si>
    <t>I shouted to him</t>
  </si>
  <si>
    <t>ʕtq</t>
  </si>
  <si>
    <t>jəʕtə́qkəm</t>
  </si>
  <si>
    <t>he will make you &lt;pl.&gt; old &lt;a blessing&gt;</t>
  </si>
  <si>
    <t>jətˤʕíːkəm</t>
  </si>
  <si>
    <t>he will give you &lt;pl.&gt;</t>
  </si>
  <si>
    <t>tə-ktəb</t>
  </si>
  <si>
    <t>ktəb-u-lu</t>
  </si>
  <si>
    <t>They wrote to him</t>
  </si>
  <si>
    <t xml:space="preserve"> ‘you (pl. imperative) write to him ‘</t>
  </si>
  <si>
    <t>ħɑtˁtˁ</t>
  </si>
  <si>
    <t>ħɑtˁtˁət</t>
  </si>
  <si>
    <t>ħətˁtˁɑ́ːnu</t>
  </si>
  <si>
    <t>tˁɣd</t>
  </si>
  <si>
    <t>d͡ʒənnéːtəm</t>
  </si>
  <si>
    <t xml:space="preserve">we agreed
</t>
  </si>
  <si>
    <t>come</t>
  </si>
  <si>
    <t xml:space="preserve">tə́d͡ʒi </t>
  </si>
  <si>
    <t>you (m.s) will come</t>
  </si>
  <si>
    <t>td͡ʒéːn</t>
  </si>
  <si>
    <t>you (f.s) will come</t>
  </si>
  <si>
    <t>ʃdd</t>
  </si>
  <si>
    <t>to tie</t>
  </si>
  <si>
    <t>to hang (laundry)</t>
  </si>
  <si>
    <t>ʃɣɣ</t>
  </si>
  <si>
    <t>to go</t>
  </si>
  <si>
    <t>ɣwħ</t>
  </si>
  <si>
    <t>to extinguish</t>
  </si>
  <si>
    <t>ɣjħ</t>
  </si>
  <si>
    <t>keeping quiet</t>
  </si>
  <si>
    <t>ld͡ʒm</t>
  </si>
  <si>
    <t>they will shut</t>
  </si>
  <si>
    <t>sɑdː-tu-nu</t>
  </si>
  <si>
    <t>I shut him</t>
  </si>
  <si>
    <t>sɑdː-tu</t>
  </si>
  <si>
    <t>I shut</t>
  </si>
  <si>
    <t>sɑdː-∅</t>
  </si>
  <si>
    <t>he shut</t>
  </si>
  <si>
    <t>to shut</t>
  </si>
  <si>
    <t>jəstəqəblóːn</t>
  </si>
  <si>
    <t>jəstɑ́qbəl</t>
  </si>
  <si>
    <t>sɑ́dd</t>
  </si>
  <si>
    <t>səddéːtu</t>
  </si>
  <si>
    <t>sədditóːnu</t>
  </si>
  <si>
    <t>jsəddóːn</t>
  </si>
  <si>
    <t>shame</t>
  </si>
  <si>
    <t>complain</t>
  </si>
  <si>
    <t>ʕjn</t>
  </si>
  <si>
    <t>rkðˁ</t>
  </si>
  <si>
    <t>to run</t>
  </si>
  <si>
    <t>nðˤr</t>
  </si>
  <si>
    <t>nfʕ</t>
  </si>
  <si>
    <t>benefit</t>
  </si>
  <si>
    <t>sight</t>
  </si>
  <si>
    <t>ðˤjʕ</t>
  </si>
  <si>
    <t>loss</t>
  </si>
  <si>
    <t>wns</t>
  </si>
  <si>
    <t>amusement</t>
  </si>
  <si>
    <t>ħwk</t>
  </si>
  <si>
    <t>to knit</t>
  </si>
  <si>
    <t>jbuːs</t>
  </si>
  <si>
    <t>jə-bwəs-∅</t>
  </si>
  <si>
    <t>tħuːk</t>
  </si>
  <si>
    <t>tħəkləm</t>
  </si>
  <si>
    <t>to fold</t>
  </si>
  <si>
    <t>tˁwj</t>
  </si>
  <si>
    <t xml:space="preserve">is not used !  
You (s.m) wrote you (s.m) as direct object
</t>
  </si>
  <si>
    <t>ʃtˤħ</t>
  </si>
  <si>
    <t>to fall flat</t>
  </si>
  <si>
    <t>mwt</t>
  </si>
  <si>
    <t>death</t>
  </si>
  <si>
    <t>wʃwʃ</t>
  </si>
  <si>
    <t>wisper</t>
  </si>
  <si>
    <r>
      <t>R</t>
    </r>
    <r>
      <rPr>
        <sz val="8"/>
        <color theme="1"/>
        <rFont val="Calibri"/>
        <family val="2"/>
        <scheme val="minor"/>
      </rPr>
      <t>4</t>
    </r>
  </si>
  <si>
    <t>d͡ʒɑ́wɑ</t>
  </si>
  <si>
    <t>qə́bbɑ</t>
  </si>
  <si>
    <t>mɑl</t>
  </si>
  <si>
    <t xml:space="preserve">ʔɑb </t>
  </si>
  <si>
    <t>ʕlɑ́jji</t>
  </si>
  <si>
    <t>zɑ́wwɑd</t>
  </si>
  <si>
    <t xml:space="preserve"> zɑ́wwdət</t>
  </si>
  <si>
    <t xml:space="preserve"> jəzəwwdóːn</t>
  </si>
  <si>
    <t>zɑwwɑd-∅</t>
  </si>
  <si>
    <t>zɑwwɑd-ət</t>
  </si>
  <si>
    <t>ħjj</t>
  </si>
  <si>
    <t>to need</t>
  </si>
  <si>
    <t>ʕwz</t>
  </si>
  <si>
    <t>njm</t>
  </si>
  <si>
    <t>χwf</t>
  </si>
  <si>
    <t>tˁwl</t>
  </si>
  <si>
    <t>jbs</t>
  </si>
  <si>
    <t>wʕd</t>
  </si>
  <si>
    <t>wsˤl</t>
  </si>
  <si>
    <t>wzn</t>
  </si>
  <si>
    <t>wqʕ</t>
  </si>
  <si>
    <t>wld</t>
  </si>
  <si>
    <t>wkl</t>
  </si>
  <si>
    <t>to affect</t>
  </si>
  <si>
    <t>ʔθr</t>
  </si>
  <si>
    <t>to provoke</t>
  </si>
  <si>
    <t>ʕdw</t>
  </si>
  <si>
    <t>ʕdd</t>
  </si>
  <si>
    <t>ʃmm</t>
  </si>
  <si>
    <t>dqq</t>
  </si>
  <si>
    <t>ħrb</t>
  </si>
  <si>
    <t>to be wounded</t>
  </si>
  <si>
    <t>d͡ʒmʕ</t>
  </si>
  <si>
    <t>to blame</t>
  </si>
  <si>
    <r>
      <t>R</t>
    </r>
    <r>
      <rPr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w</t>
    </r>
  </si>
  <si>
    <t>walk</t>
  </si>
  <si>
    <t>to assume</t>
  </si>
  <si>
    <t>χml</t>
  </si>
  <si>
    <t>tˤwq</t>
  </si>
  <si>
    <t>sˤdq</t>
  </si>
  <si>
    <t>ɣdd</t>
  </si>
  <si>
    <t>לנצוץ,להבריק</t>
  </si>
  <si>
    <t>lmʕ</t>
  </si>
  <si>
    <t>fkɣ</t>
  </si>
  <si>
    <t>fjd</t>
  </si>
  <si>
    <t>to can</t>
  </si>
  <si>
    <t>ɣə́dtu</t>
  </si>
  <si>
    <t>you (sm) wanted him or I wanted</t>
  </si>
  <si>
    <r>
      <t>d͡ʒtəmɑ́ʕtu</t>
    </r>
    <r>
      <rPr>
        <sz val="11"/>
        <color theme="1"/>
        <rFont val="Calibri"/>
        <family val="2"/>
        <scheme val="minor"/>
      </rPr>
      <t/>
    </r>
  </si>
  <si>
    <t>I met with (somebody)</t>
  </si>
  <si>
    <t>I met (with)</t>
  </si>
  <si>
    <t>tlɑqéːtu</t>
  </si>
  <si>
    <t>lɑ́ːqu</t>
  </si>
  <si>
    <t>lɑqéːtu</t>
  </si>
  <si>
    <t>jlɑ́ːqi</t>
  </si>
  <si>
    <t>jlɑ́ːqinu</t>
  </si>
  <si>
    <t>jlɑqóːn</t>
  </si>
  <si>
    <t>you&lt;s.m&gt; called me</t>
  </si>
  <si>
    <t>sˤəddəqtóːnu</t>
  </si>
  <si>
    <t>I believed him</t>
  </si>
  <si>
    <t>tnəzzleːn</t>
  </si>
  <si>
    <t>nəzzléːnu</t>
  </si>
  <si>
    <t>tˤɑːq</t>
  </si>
  <si>
    <t>he could</t>
  </si>
  <si>
    <t>jətˤíːq</t>
  </si>
  <si>
    <t>he will be able</t>
  </si>
  <si>
    <t>jəntˤɑ́ːq</t>
  </si>
  <si>
    <t>&lt;passive&gt; being caught by others</t>
  </si>
  <si>
    <t>fɑːd</t>
  </si>
  <si>
    <t>it brought benefit</t>
  </si>
  <si>
    <t>stfɑːd</t>
  </si>
  <si>
    <t>he got benefit</t>
  </si>
  <si>
    <t>ðˤɑ́ːʕ</t>
  </si>
  <si>
    <t>he was lost</t>
  </si>
  <si>
    <t>ðˤɑ́jjɑʕ</t>
  </si>
  <si>
    <t>he lost (something)</t>
  </si>
  <si>
    <t>jənðˤɑ́ːʕ</t>
  </si>
  <si>
    <t>he will be lost</t>
  </si>
  <si>
    <t>ʕml</t>
  </si>
  <si>
    <t>ʕmd</t>
  </si>
  <si>
    <t>to hang</t>
  </si>
  <si>
    <t>ʕlq</t>
  </si>
  <si>
    <t>ʕlm</t>
  </si>
  <si>
    <t>to order</t>
  </si>
  <si>
    <t>wsˤj</t>
  </si>
  <si>
    <t>wħd</t>
  </si>
  <si>
    <t>tʕb</t>
  </si>
  <si>
    <t>to pray</t>
  </si>
  <si>
    <t>sˁlj</t>
  </si>
  <si>
    <t>smʕ</t>
  </si>
  <si>
    <t>slm</t>
  </si>
  <si>
    <t>skɣ</t>
  </si>
  <si>
    <t>sħsl</t>
  </si>
  <si>
    <t>shl</t>
  </si>
  <si>
    <t>shɣ</t>
  </si>
  <si>
    <t>sfq</t>
  </si>
  <si>
    <t>lhj</t>
  </si>
  <si>
    <t>to burn</t>
  </si>
  <si>
    <t>ħɣq</t>
  </si>
  <si>
    <t>indulge oneself</t>
  </si>
  <si>
    <t>fðˤl</t>
  </si>
  <si>
    <t>to force</t>
  </si>
  <si>
    <t>d͡ʒbr</t>
  </si>
  <si>
    <t>dχl</t>
  </si>
  <si>
    <t>to burp</t>
  </si>
  <si>
    <t>start</t>
  </si>
  <si>
    <t>forgather</t>
  </si>
  <si>
    <t>to take a vow</t>
  </si>
  <si>
    <t>to enter</t>
  </si>
  <si>
    <t>leave/left</t>
  </si>
  <si>
    <t xml:space="preserve"> </t>
  </si>
  <si>
    <t>infecting with cold</t>
  </si>
  <si>
    <t>dragged</t>
  </si>
  <si>
    <t>hurt/be hurt</t>
  </si>
  <si>
    <t>bhdl</t>
  </si>
  <si>
    <t>insult/insulted</t>
  </si>
  <si>
    <t>brtˤm</t>
  </si>
  <si>
    <t>About to cry</t>
  </si>
  <si>
    <t>ftft</t>
  </si>
  <si>
    <t>Crumbling</t>
  </si>
  <si>
    <t>gndɣ</t>
  </si>
  <si>
    <t>roll/rolled</t>
  </si>
  <si>
    <t>lmlm</t>
  </si>
  <si>
    <t>to collect</t>
  </si>
  <si>
    <t>mɣʕl</t>
  </si>
  <si>
    <t>to roll/wallow</t>
  </si>
  <si>
    <t>qʃmr</t>
  </si>
  <si>
    <t>lie/lied</t>
  </si>
  <si>
    <t>stɣ</t>
  </si>
  <si>
    <t>to keep/cover</t>
  </si>
  <si>
    <t>ʃtm</t>
  </si>
  <si>
    <t>to curse</t>
  </si>
  <si>
    <t>trd͡ʒm</t>
  </si>
  <si>
    <t>to translate</t>
  </si>
  <si>
    <t>t͡ʃqlb</t>
  </si>
  <si>
    <t>to turn over</t>
  </si>
  <si>
    <t>wsws</t>
  </si>
  <si>
    <t>to puzzle</t>
  </si>
  <si>
    <t>wsˤwsˤ</t>
  </si>
  <si>
    <t>Whisper to himself like a cricket</t>
  </si>
  <si>
    <t>to bark</t>
  </si>
  <si>
    <t>to intevene (in favor of)</t>
  </si>
  <si>
    <t xml:space="preserve">tətʃəffɑ́ʕlkəm </t>
  </si>
  <si>
    <t>χbɣ</t>
  </si>
  <si>
    <t>χɑbɑ́ɣtni</t>
  </si>
  <si>
    <t>χɑbəɣtóːhəm</t>
  </si>
  <si>
    <t>tχɑbɣéːnu</t>
  </si>
  <si>
    <t>to call / inform</t>
  </si>
  <si>
    <t>dʕj</t>
  </si>
  <si>
    <t>ħrk</t>
  </si>
  <si>
    <t>to move (oneself)</t>
  </si>
  <si>
    <t>nðˁf</t>
  </si>
  <si>
    <t>to clean</t>
  </si>
  <si>
    <t>to lean</t>
  </si>
  <si>
    <t>take revenge</t>
  </si>
  <si>
    <t>wkħ</t>
  </si>
  <si>
    <t>misbehave</t>
  </si>
  <si>
    <t>kʃf</t>
  </si>
  <si>
    <t>to uncover</t>
  </si>
  <si>
    <t>mnʕ</t>
  </si>
  <si>
    <t>forbid</t>
  </si>
  <si>
    <t>nqʕ</t>
  </si>
  <si>
    <t>to soak</t>
  </si>
  <si>
    <t>ɣlb</t>
  </si>
  <si>
    <t>win</t>
  </si>
  <si>
    <t>ɣltˁ</t>
  </si>
  <si>
    <t>mistake</t>
  </si>
  <si>
    <t>ɣmz</t>
  </si>
  <si>
    <t>hint</t>
  </si>
  <si>
    <t>qnʕ</t>
  </si>
  <si>
    <t>convince</t>
  </si>
  <si>
    <t>sˤmtˤ</t>
  </si>
  <si>
    <t>Wash (dishes)</t>
  </si>
  <si>
    <t>left,abandoned</t>
  </si>
  <si>
    <t>tˀɣq</t>
  </si>
  <si>
    <t>frighten(ed)</t>
  </si>
  <si>
    <t>desire</t>
  </si>
  <si>
    <t>ʃɣb</t>
  </si>
  <si>
    <t>to drink</t>
  </si>
  <si>
    <t>ʃwf</t>
  </si>
  <si>
    <t>see,look,find</t>
  </si>
  <si>
    <t>ʃwj</t>
  </si>
  <si>
    <t>to grill</t>
  </si>
  <si>
    <t>χmɣ</t>
  </si>
  <si>
    <t>to ferment</t>
  </si>
  <si>
    <t>nʃl</t>
  </si>
  <si>
    <t>afraid</t>
  </si>
  <si>
    <t>xxxxxx</t>
  </si>
  <si>
    <t>ʃtɣéːtu</t>
  </si>
  <si>
    <t>buy</t>
  </si>
  <si>
    <t>I bought</t>
  </si>
  <si>
    <t>ʃwɣ</t>
  </si>
  <si>
    <t>hang (laundry)</t>
  </si>
  <si>
    <t>jsəlmóːn</t>
  </si>
  <si>
    <t>stɑ́lmu</t>
  </si>
  <si>
    <t>jəstəlmóːn</t>
  </si>
  <si>
    <t>jqəblóːn</t>
  </si>
  <si>
    <t>jtˀəɣqóːn</t>
  </si>
  <si>
    <t>jləmʕóːn</t>
  </si>
  <si>
    <t>jʕəlqóːn</t>
  </si>
  <si>
    <t>jɣəltˁóːn</t>
  </si>
  <si>
    <t>jɣəlbóːn</t>
  </si>
  <si>
    <t>forget</t>
  </si>
  <si>
    <t>to do</t>
  </si>
  <si>
    <t>ask</t>
  </si>
  <si>
    <t>bʕbsˁ</t>
  </si>
  <si>
    <t>to tickle (the anus)</t>
  </si>
  <si>
    <t>to wander/roam</t>
  </si>
  <si>
    <t>frd͡ʒ</t>
  </si>
  <si>
    <t>to rescue</t>
  </si>
  <si>
    <t>hlhl</t>
  </si>
  <si>
    <t>kələlə voice</t>
  </si>
  <si>
    <t>lðˁm</t>
  </si>
  <si>
    <t>to thread</t>
  </si>
  <si>
    <t>ltˁf</t>
  </si>
  <si>
    <t>to caress</t>
  </si>
  <si>
    <t>ltˁm</t>
  </si>
  <si>
    <t>Slap on the face</t>
  </si>
  <si>
    <t>lzm</t>
  </si>
  <si>
    <t>to hold</t>
  </si>
  <si>
    <t>mkn</t>
  </si>
  <si>
    <t>to enable</t>
  </si>
  <si>
    <t>mθl</t>
  </si>
  <si>
    <t>play (on stage)</t>
  </si>
  <si>
    <t>ntl</t>
  </si>
  <si>
    <t>electrify</t>
  </si>
  <si>
    <t>ntˁɣ</t>
  </si>
  <si>
    <t>to protect</t>
  </si>
  <si>
    <t>qʃʕ</t>
  </si>
  <si>
    <t>(not) to notice</t>
  </si>
  <si>
    <t>sqj</t>
  </si>
  <si>
    <t>irrigate</t>
  </si>
  <si>
    <t>sˁjb</t>
  </si>
  <si>
    <t>hurt</t>
  </si>
  <si>
    <t>sˁqtˁ</t>
  </si>
  <si>
    <t>fail,fall</t>
  </si>
  <si>
    <t>ʃjl</t>
  </si>
  <si>
    <t>carry</t>
  </si>
  <si>
    <t>tˁlʕ</t>
  </si>
  <si>
    <t>come out</t>
  </si>
  <si>
    <t>wdj</t>
  </si>
  <si>
    <t>transfer</t>
  </si>
  <si>
    <t>ʕzm</t>
  </si>
  <si>
    <t>invite</t>
  </si>
  <si>
    <t>χltˁ</t>
  </si>
  <si>
    <t>mix</t>
  </si>
  <si>
    <t>d͡ʒɑbuljɑ́ːkəm</t>
  </si>
  <si>
    <t>sɑdd</t>
  </si>
  <si>
    <t>lthéːtu</t>
  </si>
  <si>
    <t>I had fun</t>
  </si>
  <si>
    <t>ftɑhɑm-t</t>
  </si>
  <si>
    <t>ltɑhɑj-tu</t>
  </si>
  <si>
    <t>I'll talk</t>
  </si>
  <si>
    <t>ʔɑ́ħki</t>
  </si>
  <si>
    <t>ʔɑ-ħkəj</t>
  </si>
  <si>
    <t>ʔɑħkəljɑ́ːkəm</t>
  </si>
  <si>
    <t>ʔɑħkílkəm</t>
  </si>
  <si>
    <t>I'll tell to you(pl)</t>
  </si>
  <si>
    <t>I'll tell it to you(pl)</t>
  </si>
  <si>
    <t>ɣətˤtˤiːni</t>
  </si>
  <si>
    <t>ɣətˤtˤeːni</t>
  </si>
  <si>
    <t>he will bring to him</t>
  </si>
  <si>
    <t>jwɑ́ddi</t>
  </si>
  <si>
    <t>ʔɑsɑjə́lɑk</t>
  </si>
  <si>
    <t>I'll ask you(m.s)</t>
  </si>
  <si>
    <t xml:space="preserve">jʃíːl  </t>
  </si>
  <si>
    <t>he will carry</t>
  </si>
  <si>
    <t>he will carry it for me</t>
  </si>
  <si>
    <t>jʃiljɑ́ː</t>
  </si>
  <si>
    <t>tˤss</t>
  </si>
  <si>
    <t>fail</t>
  </si>
  <si>
    <t>ʔdj</t>
  </si>
  <si>
    <t>xɑ́lli</t>
  </si>
  <si>
    <t>xɑ́lləj-∅</t>
  </si>
  <si>
    <t>xɑ́lləj-i</t>
  </si>
  <si>
    <t>sɑ́ːjɑl</t>
  </si>
  <si>
    <t>sɑjɑ́lɑ</t>
  </si>
  <si>
    <t>xɑbɑ́ɣnɑ</t>
  </si>
  <si>
    <t xml:space="preserve">beːɣɑk </t>
  </si>
  <si>
    <t>xɑbɑ́ɣɑ</t>
  </si>
  <si>
    <t>sɑfɑ́ɣtu</t>
  </si>
  <si>
    <t xml:space="preserve">sɑ́ːfɣu </t>
  </si>
  <si>
    <t>səffɑ́ɣnɑ</t>
  </si>
  <si>
    <t>bɣbʕ</t>
  </si>
  <si>
    <t>panick(ed)</t>
  </si>
  <si>
    <t>to remain</t>
  </si>
  <si>
    <t>ɣlj</t>
  </si>
  <si>
    <t>boil</t>
  </si>
  <si>
    <t>ɣlw</t>
  </si>
  <si>
    <t>expensive</t>
  </si>
  <si>
    <t>grgm</t>
  </si>
  <si>
    <t>Thunder</t>
  </si>
  <si>
    <t>bless,enjoy</t>
  </si>
  <si>
    <t>embarassment</t>
  </si>
  <si>
    <t>to heat</t>
  </si>
  <si>
    <t>lʕb</t>
  </si>
  <si>
    <t>to play</t>
  </si>
  <si>
    <t>qlj</t>
  </si>
  <si>
    <t>to fry</t>
  </si>
  <si>
    <t>skt</t>
  </si>
  <si>
    <t>quiet</t>
  </si>
  <si>
    <t>tɣs</t>
  </si>
  <si>
    <t>shut</t>
  </si>
  <si>
    <t>znd͡ʒɣ</t>
  </si>
  <si>
    <t>rust</t>
  </si>
  <si>
    <t>zʕl</t>
  </si>
  <si>
    <t>angry</t>
  </si>
  <si>
    <t>wħʃ</t>
  </si>
  <si>
    <t>to live</t>
  </si>
  <si>
    <t>χɑbɑ́ɣtnɑ</t>
  </si>
  <si>
    <t>χɑ́ːbɣət</t>
  </si>
  <si>
    <t>χɑbɣə́tni</t>
  </si>
  <si>
    <t>jə́bqɑ</t>
  </si>
  <si>
    <t>bqɑː</t>
  </si>
  <si>
    <t>jəqli</t>
  </si>
  <si>
    <t>qliː</t>
  </si>
  <si>
    <t>qleː</t>
  </si>
  <si>
    <t>jə-bqɑ</t>
  </si>
  <si>
    <t>sɑ́wi</t>
  </si>
  <si>
    <t>ħkiː</t>
  </si>
  <si>
    <t>ħkeː</t>
  </si>
  <si>
    <t>stɑ́bdi</t>
  </si>
  <si>
    <t>tmɑ́ʃi</t>
  </si>
  <si>
    <t>ħkəj-∅</t>
  </si>
  <si>
    <t>ħkəj-i</t>
  </si>
  <si>
    <t>leave</t>
  </si>
  <si>
    <t>zwd</t>
  </si>
  <si>
    <t>smw</t>
  </si>
  <si>
    <t>call by name</t>
  </si>
  <si>
    <t>nqw</t>
  </si>
  <si>
    <t>nsj</t>
  </si>
  <si>
    <t>ʃhw</t>
  </si>
  <si>
    <t>ʃkw</t>
  </si>
  <si>
    <t>tˁʕw</t>
  </si>
  <si>
    <t>btˁʔ</t>
  </si>
  <si>
    <t>to be late</t>
  </si>
  <si>
    <t>fɣɣ</t>
  </si>
  <si>
    <t>to serve(food)</t>
  </si>
  <si>
    <t>fwr</t>
  </si>
  <si>
    <t>ħlw</t>
  </si>
  <si>
    <t>be sweet</t>
  </si>
  <si>
    <t>zjd</t>
  </si>
  <si>
    <t>added</t>
  </si>
  <si>
    <t>to do/ valued</t>
  </si>
  <si>
    <t>drive/market</t>
  </si>
  <si>
    <t>χlj</t>
  </si>
  <si>
    <t>bqj</t>
  </si>
  <si>
    <t>dʃj</t>
  </si>
  <si>
    <t>lunch</t>
  </si>
  <si>
    <t>give</t>
  </si>
  <si>
    <t>d͡ʒtˁl</t>
  </si>
  <si>
    <t>nhb</t>
  </si>
  <si>
    <t>to rob</t>
  </si>
  <si>
    <t>t͡ʃbb</t>
  </si>
  <si>
    <t>lay down</t>
  </si>
  <si>
    <t>ktəb-un-lu</t>
  </si>
  <si>
    <t>give (provision)</t>
  </si>
  <si>
    <t>blw</t>
  </si>
  <si>
    <t>shout</t>
  </si>
  <si>
    <t>be foreigner</t>
  </si>
  <si>
    <t>ndm</t>
  </si>
  <si>
    <t>regret</t>
  </si>
  <si>
    <t>nwʃ</t>
  </si>
  <si>
    <t>ʃkχ</t>
  </si>
  <si>
    <t>stick/get stuck</t>
  </si>
  <si>
    <t>get/pass/reach</t>
  </si>
  <si>
    <t>wsʕ</t>
  </si>
  <si>
    <t>to suffice,hold</t>
  </si>
  <si>
    <t>d͡ʒɣɣ</t>
  </si>
  <si>
    <t>to drag</t>
  </si>
  <si>
    <t>ʔɑ́jbɑs</t>
  </si>
  <si>
    <t>I'll dry</t>
  </si>
  <si>
    <t>tə́bɑs</t>
  </si>
  <si>
    <t>she (or you m.s) will dry</t>
  </si>
  <si>
    <t>he will hold</t>
  </si>
  <si>
    <t>ʔɑ́wzən</t>
  </si>
  <si>
    <t>I 'll weigh</t>
  </si>
  <si>
    <t>ʔɑ́wqɑʕ</t>
  </si>
  <si>
    <t>I 'll fall</t>
  </si>
  <si>
    <t>ʔɑ́wsəl</t>
  </si>
  <si>
    <t>I 'll reach</t>
  </si>
  <si>
    <t>júːsɑʕ</t>
  </si>
  <si>
    <t>We 'll weigh</t>
  </si>
  <si>
    <t>núːzən</t>
  </si>
  <si>
    <t>túːzən</t>
  </si>
  <si>
    <t>She (or you_m_s) will weigh</t>
  </si>
  <si>
    <t>ttəfɑ́qnɑ</t>
  </si>
  <si>
    <t>tuqɑ́flɑk</t>
  </si>
  <si>
    <t>d͡ʒɑːbu</t>
  </si>
  <si>
    <t>dwɣ</t>
  </si>
  <si>
    <t>go out (about the light)</t>
  </si>
  <si>
    <t>ʃqq</t>
  </si>
  <si>
    <t>tear</t>
  </si>
  <si>
    <t>bjðˤ</t>
  </si>
  <si>
    <t>be white</t>
  </si>
  <si>
    <t>ħmɣ</t>
  </si>
  <si>
    <t>be red</t>
  </si>
  <si>
    <t>χðˤɣ</t>
  </si>
  <si>
    <t>be green</t>
  </si>
  <si>
    <t>swd</t>
  </si>
  <si>
    <t>be black</t>
  </si>
  <si>
    <t>sˤfɣ</t>
  </si>
  <si>
    <t>be yellow</t>
  </si>
  <si>
    <t>zɣq</t>
  </si>
  <si>
    <t>be blue</t>
  </si>
  <si>
    <t>nséːtəm</t>
  </si>
  <si>
    <t>χəlléːti</t>
  </si>
  <si>
    <t>χɑllɑj-ti</t>
  </si>
  <si>
    <t>səmméːt</t>
  </si>
  <si>
    <r>
      <t>sɑmm</t>
    </r>
    <r>
      <rPr>
        <sz val="11"/>
        <color rgb="FFFF0000"/>
        <rFont val="Calibri"/>
        <family val="2"/>
        <scheme val="minor"/>
      </rPr>
      <t>ɑw</t>
    </r>
    <r>
      <rPr>
        <sz val="11"/>
        <color theme="1"/>
        <rFont val="Calibri"/>
        <family val="2"/>
        <scheme val="minor"/>
      </rPr>
      <t>-t</t>
    </r>
  </si>
  <si>
    <t>ʃtkéːtu</t>
  </si>
  <si>
    <t>səddéːtəm</t>
  </si>
  <si>
    <t>sɑdɑd-təm</t>
  </si>
  <si>
    <t>sfəɣɣéːti</t>
  </si>
  <si>
    <t>you (s.f) became yellow</t>
  </si>
  <si>
    <t>sfəɣɣ-ti</t>
  </si>
  <si>
    <t>ndɑɣéːtu</t>
  </si>
  <si>
    <t>ndɑːɣ-tu</t>
  </si>
  <si>
    <t>nðˤɑʕéːtəm</t>
  </si>
  <si>
    <t>nðˤɑːʕ-təm</t>
  </si>
  <si>
    <t>ʕtɑzéːt</t>
  </si>
  <si>
    <t>you (s.m) needed</t>
  </si>
  <si>
    <t>ʕtɑːz-t</t>
  </si>
  <si>
    <t>stɣɑħéːtəm</t>
  </si>
  <si>
    <t>you (pl.) took a rest</t>
  </si>
  <si>
    <t>ntˤtˤ</t>
  </si>
  <si>
    <t>speak suddenly</t>
  </si>
  <si>
    <t>wd͡ʒʕ</t>
  </si>
  <si>
    <t>pain</t>
  </si>
  <si>
    <t>nulɑ́dtu</t>
  </si>
  <si>
    <t>I was born</t>
  </si>
  <si>
    <r>
      <t>n</t>
    </r>
    <r>
      <rPr>
        <sz val="11"/>
        <color rgb="FFFF0000"/>
        <rFont val="Calibri"/>
        <family val="2"/>
        <scheme val="minor"/>
      </rPr>
      <t>wɑ</t>
    </r>
    <r>
      <rPr>
        <sz val="11"/>
        <color theme="1"/>
        <rFont val="Calibri"/>
        <family val="2"/>
        <scheme val="minor"/>
      </rPr>
      <t>lɑd-tu</t>
    </r>
  </si>
  <si>
    <t>appoint / see</t>
  </si>
  <si>
    <t>túːqɑf</t>
  </si>
  <si>
    <t>she/you(m.s) will stand</t>
  </si>
  <si>
    <r>
      <t>t</t>
    </r>
    <r>
      <rPr>
        <sz val="11"/>
        <color rgb="FFFF0000"/>
        <rFont val="Calibri"/>
        <family val="2"/>
        <scheme val="minor"/>
      </rPr>
      <t>ə-w</t>
    </r>
    <r>
      <rPr>
        <sz val="11"/>
        <color theme="1"/>
        <rFont val="Calibri"/>
        <family val="2"/>
        <scheme val="minor"/>
      </rPr>
      <t>qɑf</t>
    </r>
  </si>
  <si>
    <t>jud͡ʒɑ́ʕni</t>
  </si>
  <si>
    <t>it pains me</t>
  </si>
  <si>
    <t>tʕɑnóːn</t>
  </si>
  <si>
    <t>you (pl.) see</t>
  </si>
  <si>
    <t xml:space="preserve"> (pl.) see  !</t>
  </si>
  <si>
    <t>lzq</t>
  </si>
  <si>
    <t>glue</t>
  </si>
  <si>
    <t>zlq</t>
  </si>
  <si>
    <t>to slip</t>
  </si>
  <si>
    <t>jħəkkóːn</t>
  </si>
  <si>
    <t>The'll scratch</t>
  </si>
  <si>
    <t>χɑbɑ́ɣt</t>
  </si>
  <si>
    <t>χɑːbɑɣ-t</t>
  </si>
  <si>
    <t>d͡ʒəbtéːki</t>
  </si>
  <si>
    <t>tənləzqóːn</t>
  </si>
  <si>
    <t>(pl.) you'll be sticked</t>
  </si>
  <si>
    <t>wɑ́zən</t>
  </si>
  <si>
    <t>ʔɑwzɑːn</t>
  </si>
  <si>
    <t>ħɣɣ</t>
  </si>
  <si>
    <t>become hot</t>
  </si>
  <si>
    <t>ʕzj</t>
  </si>
  <si>
    <t>trouble</t>
  </si>
  <si>
    <t>ʔkl</t>
  </si>
  <si>
    <t>eat</t>
  </si>
  <si>
    <t>ʔɑ-ktəb</t>
  </si>
  <si>
    <t>ʔɑ-ktəb-lɑk</t>
  </si>
  <si>
    <t>ʔɑ-ktəb-ək</t>
  </si>
  <si>
    <t>kɑ́tbu</t>
  </si>
  <si>
    <t>ktɑ́bu</t>
  </si>
  <si>
    <t>ktɑ́btu</t>
  </si>
  <si>
    <t>kɑtɑb-u</t>
  </si>
  <si>
    <t>kɑtɑb-∅-u</t>
  </si>
  <si>
    <t>kɑtɑb-tu</t>
  </si>
  <si>
    <t xml:space="preserve">tqɑ́ːtlu </t>
  </si>
  <si>
    <t xml:space="preserve">tqɑtɑ́lti </t>
  </si>
  <si>
    <t>tətqɑtlóːn</t>
  </si>
  <si>
    <t xml:space="preserve">nkɑ́tbət </t>
  </si>
  <si>
    <t>ktəbnɑ́ːk</t>
  </si>
  <si>
    <t>kɑtɑb-nɑ-k</t>
  </si>
  <si>
    <t>qɑlə́təlnɑ</t>
  </si>
  <si>
    <t>bɑ́ːsət</t>
  </si>
  <si>
    <t>bɑsə́tu</t>
  </si>
  <si>
    <t>bɑ́ːsu</t>
  </si>
  <si>
    <t>bɑsóːhəm</t>
  </si>
  <si>
    <t>bəstúːhɑ</t>
  </si>
  <si>
    <t>jəlqíːhɑ</t>
  </si>
  <si>
    <t>qɑ́lli</t>
  </si>
  <si>
    <t>d͡ʒɑ́ːbli</t>
  </si>
  <si>
    <t>sjɣ</t>
  </si>
  <si>
    <t>become</t>
  </si>
  <si>
    <t>&lt;f&gt; You'll write it for me</t>
  </si>
  <si>
    <t>?ɑ́ːkəl</t>
  </si>
  <si>
    <t>?ɑkə́lu</t>
  </si>
  <si>
    <t>I'll eat him</t>
  </si>
  <si>
    <t>ʔɑ-ʔkəl</t>
  </si>
  <si>
    <t>ʔɑ-ʔkəl-u</t>
  </si>
  <si>
    <t>They'll bring it to me</t>
  </si>
  <si>
    <t>jsíːɣ</t>
  </si>
  <si>
    <t>jsiɣóːn</t>
  </si>
  <si>
    <t>he'll become</t>
  </si>
  <si>
    <t>jə-sjəɣ</t>
  </si>
  <si>
    <t>They'll become</t>
  </si>
  <si>
    <t>ðˤəjjɑ́ʕtəm</t>
  </si>
  <si>
    <t>&lt;m&gt; you lost them</t>
  </si>
  <si>
    <t>ðˤɑjjɑʕ-t-əm</t>
  </si>
  <si>
    <t>I made it for him</t>
  </si>
  <si>
    <t xml:space="preserve">səwwéːtəm </t>
  </si>
  <si>
    <t>səwwitə́mu</t>
  </si>
  <si>
    <t>jsəwwúːhɑ</t>
  </si>
  <si>
    <t>you (pl.) made</t>
  </si>
  <si>
    <t>sɑwwɑj-təm</t>
  </si>
  <si>
    <t>you (pl.) made him</t>
  </si>
  <si>
    <t>sɑwwɑj-təm-u</t>
  </si>
  <si>
    <t>they made her</t>
  </si>
  <si>
    <t>tzɑwwɑ́d͡ʒɑ</t>
  </si>
  <si>
    <t>he married her</t>
  </si>
  <si>
    <t>tzɑwwɑd͡ʒ-ɑ</t>
  </si>
  <si>
    <t>kɑtɑb-tu-lu</t>
  </si>
  <si>
    <t>kɑtɑb-tu-ni</t>
  </si>
  <si>
    <t>ktɑ́bti</t>
  </si>
  <si>
    <t>ktəbtéːlɑk</t>
  </si>
  <si>
    <t>kɑ́tbət</t>
  </si>
  <si>
    <t>kɑtɑb-ət</t>
  </si>
  <si>
    <t>kɑtɑb-ət-ək</t>
  </si>
  <si>
    <t>kɑtɑb-ət-lkəm</t>
  </si>
  <si>
    <t>kɑtɑb-ət-li</t>
  </si>
  <si>
    <t>kətbə́təlnɑ</t>
  </si>
  <si>
    <t>kɑtɑb-ət-lnɑ</t>
  </si>
  <si>
    <t>kɑtɑb-ət-kəm</t>
  </si>
  <si>
    <t>ktɑ́bnɑ</t>
  </si>
  <si>
    <t>kɑtɑb-nɑ</t>
  </si>
  <si>
    <t>ktəbnɑ́ːlkəm</t>
  </si>
  <si>
    <t>ktɑ́btəm</t>
  </si>
  <si>
    <t>kɑtɑb-təm</t>
  </si>
  <si>
    <t>ktəbtə́məlnɑ</t>
  </si>
  <si>
    <t xml:space="preserve">kɑtɑb-təm-lnɑ </t>
  </si>
  <si>
    <t>kətbuljɑ́ːkəm</t>
  </si>
  <si>
    <t>qɑwɑl-ət-lnɑ</t>
  </si>
  <si>
    <t>tkətbíːhɑ</t>
  </si>
  <si>
    <t>ktɑ́bəlkəm</t>
  </si>
  <si>
    <t>kɑtɑb-∅-lkəm</t>
  </si>
  <si>
    <t>kɑtɑb-təm-lkəm</t>
  </si>
  <si>
    <t>smell</t>
  </si>
  <si>
    <t>paint or wait patiently</t>
  </si>
  <si>
    <t>d͡ʒwʕ</t>
  </si>
  <si>
    <t>hungry</t>
  </si>
  <si>
    <t>ɣbj</t>
  </si>
  <si>
    <t>bring up</t>
  </si>
  <si>
    <t>ħsb</t>
  </si>
  <si>
    <t>calculate</t>
  </si>
  <si>
    <t>ʃqj</t>
  </si>
  <si>
    <t>joke</t>
  </si>
  <si>
    <r>
      <t>tkətb</t>
    </r>
    <r>
      <rPr>
        <sz val="12"/>
        <color rgb="FFFF0000"/>
        <rFont val="Times New Roman"/>
        <family val="1"/>
      </rPr>
      <t>i</t>
    </r>
    <r>
      <rPr>
        <sz val="12"/>
        <color rgb="FF000000"/>
        <rFont val="Times New Roman"/>
        <family val="1"/>
      </rPr>
      <t>ljɑ́ː</t>
    </r>
  </si>
  <si>
    <r>
      <t>jd͡ʒib</t>
    </r>
    <r>
      <rPr>
        <sz val="12"/>
        <color rgb="FFFF0000"/>
        <rFont val="Charis SIL"/>
      </rPr>
      <t>u</t>
    </r>
    <r>
      <rPr>
        <sz val="12"/>
        <color rgb="FF000000"/>
        <rFont val="Charis SIL"/>
      </rPr>
      <t>ljɑ́ː</t>
    </r>
  </si>
  <si>
    <r>
      <t>səwwit</t>
    </r>
    <r>
      <rPr>
        <sz val="12"/>
        <color rgb="FFFF0000"/>
        <rFont val="Times New Roman"/>
        <family val="1"/>
      </rPr>
      <t>u</t>
    </r>
    <r>
      <rPr>
        <sz val="12"/>
        <color rgb="FF000000"/>
        <rFont val="Times New Roman"/>
        <family val="1"/>
      </rPr>
      <t>ljɑ́ːnu</t>
    </r>
  </si>
  <si>
    <t xml:space="preserve">he will bring </t>
  </si>
  <si>
    <t>I will bring it to you</t>
  </si>
  <si>
    <r>
      <t>?ɑwədd</t>
    </r>
    <r>
      <rPr>
        <sz val="11"/>
        <color rgb="FFFF0000"/>
        <rFont val="Calibri"/>
        <family val="2"/>
        <scheme val="minor"/>
      </rPr>
      <t>ə</t>
    </r>
    <r>
      <rPr>
        <sz val="11"/>
        <color theme="1"/>
        <rFont val="Calibri"/>
        <family val="2"/>
        <scheme val="minor"/>
      </rPr>
      <t>ljɑ́ːk</t>
    </r>
  </si>
  <si>
    <t>They'll will bring him up</t>
  </si>
  <si>
    <r>
      <t>jəħsə́bə</t>
    </r>
    <r>
      <rPr>
        <sz val="11"/>
        <rFont val="Calibri"/>
        <family val="2"/>
        <scheme val="minor"/>
      </rPr>
      <t>lnɑ</t>
    </r>
  </si>
  <si>
    <r>
      <t>jəħsəbə</t>
    </r>
    <r>
      <rPr>
        <sz val="11"/>
        <color rgb="FFFF0000"/>
        <rFont val="Calibri"/>
        <family val="2"/>
        <scheme val="minor"/>
      </rPr>
      <t>lnj</t>
    </r>
    <r>
      <rPr>
        <sz val="11"/>
        <color theme="1"/>
        <rFont val="Calibri"/>
        <family val="2"/>
        <scheme val="minor"/>
      </rPr>
      <t>ɑ́ː</t>
    </r>
  </si>
  <si>
    <t>he'll calculate to us</t>
  </si>
  <si>
    <r>
      <t xml:space="preserve">he'll calculate </t>
    </r>
    <r>
      <rPr>
        <b/>
        <sz val="11"/>
        <color rgb="FFFF0000"/>
        <rFont val="Calibri"/>
        <family val="2"/>
        <scheme val="minor"/>
      </rPr>
      <t>it</t>
    </r>
    <r>
      <rPr>
        <sz val="11"/>
        <color theme="1"/>
        <rFont val="Calibri"/>
        <family val="2"/>
        <scheme val="minor"/>
      </rPr>
      <t xml:space="preserve"> to us</t>
    </r>
  </si>
  <si>
    <t>jə-ħsəb-lnɑ</t>
  </si>
  <si>
    <t>ʃɑ́ttmu</t>
  </si>
  <si>
    <t>ʃtɑ́mmu</t>
  </si>
  <si>
    <t>jʃəttmóːn</t>
  </si>
  <si>
    <t>jəʃtəmmóːn</t>
  </si>
  <si>
    <t>they cursed (also imperative pl.)</t>
  </si>
  <si>
    <t>they smelled (also imperative pl.)</t>
  </si>
  <si>
    <t>they'll curse</t>
  </si>
  <si>
    <t>they'll  smell</t>
  </si>
  <si>
    <t>ʃɑttɑm-u</t>
  </si>
  <si>
    <t>ʃt́ɑmɑm-u</t>
  </si>
  <si>
    <r>
      <t>jətk</t>
    </r>
    <r>
      <rPr>
        <sz val="12"/>
        <color rgb="FFFF0000"/>
        <rFont val="Times New Roman"/>
        <family val="1"/>
      </rPr>
      <t>ɑ</t>
    </r>
    <r>
      <rPr>
        <sz val="12"/>
        <color rgb="FF000000"/>
        <rFont val="Times New Roman"/>
        <family val="1"/>
      </rPr>
      <t>tbóːn</t>
    </r>
  </si>
  <si>
    <t>d͡ʒɣħ</t>
  </si>
  <si>
    <t>to mock</t>
  </si>
  <si>
    <t>djɣ</t>
  </si>
  <si>
    <t>pour</t>
  </si>
  <si>
    <t>dws</t>
  </si>
  <si>
    <t>R2_w</t>
  </si>
  <si>
    <t>to tread,step on</t>
  </si>
  <si>
    <t>d͡ʒɣb</t>
  </si>
  <si>
    <t>try</t>
  </si>
  <si>
    <t>ħll</t>
  </si>
  <si>
    <t>R2R3</t>
  </si>
  <si>
    <t>hmm</t>
  </si>
  <si>
    <t>care</t>
  </si>
  <si>
    <t>to solve</t>
  </si>
  <si>
    <t>fɑrrət</t>
  </si>
  <si>
    <t>he will get married</t>
  </si>
  <si>
    <t>fərréːtu</t>
  </si>
  <si>
    <t>I threw</t>
  </si>
  <si>
    <t>fɑrɑr-tu</t>
  </si>
  <si>
    <r>
      <t>td͡ʒib</t>
    </r>
    <r>
      <rPr>
        <sz val="12"/>
        <color rgb="FFFF0000"/>
        <rFont val="Charis SIL"/>
      </rPr>
      <t>ə</t>
    </r>
    <r>
      <rPr>
        <sz val="12"/>
        <color rgb="FF000000"/>
        <rFont val="Charis SIL"/>
      </rPr>
      <t>ljɑ́ː</t>
    </r>
  </si>
  <si>
    <t>you (m) or she wiil bring it to me</t>
  </si>
  <si>
    <t xml:space="preserve">jʃíːl </t>
  </si>
  <si>
    <t xml:space="preserve"> ‘he will carry’</t>
  </si>
  <si>
    <t>jə-ʃjəl</t>
  </si>
  <si>
    <t>nʃiljɑ́ːki</t>
  </si>
  <si>
    <t xml:space="preserve">  ‘we will carry it for you(f)’</t>
  </si>
  <si>
    <t>nzəwwə́d͡ʒu</t>
  </si>
  <si>
    <t>we will get him marry.</t>
  </si>
  <si>
    <t>nzɑwwəd͡ʒljɑ́ːhɑ</t>
  </si>
  <si>
    <t>we will get him marry to her</t>
  </si>
  <si>
    <t>nðˤɑjɑʕ-t</t>
  </si>
  <si>
    <r>
      <t>nðˤɑʕét</t>
    </r>
    <r>
      <rPr>
        <sz val="12"/>
        <color rgb="FFFF0000"/>
        <rFont val="Charis SIL"/>
      </rPr>
      <t>ə</t>
    </r>
    <r>
      <rPr>
        <sz val="12"/>
        <color rgb="FF000000"/>
        <rFont val="Charis SIL"/>
      </rPr>
      <t>lnɑ</t>
    </r>
  </si>
  <si>
    <t>nðˤɑjɑʕ-t-lnɑ</t>
  </si>
  <si>
    <t>nðˤɑjɑʕ-ti</t>
  </si>
  <si>
    <r>
      <t>nðˤɑʕét</t>
    </r>
    <r>
      <rPr>
        <sz val="12"/>
        <color rgb="FFFF0000"/>
        <rFont val="Charis SIL"/>
      </rPr>
      <t>i</t>
    </r>
    <r>
      <rPr>
        <sz val="12"/>
        <color rgb="FF000000"/>
        <rFont val="Charis SIL"/>
      </rPr>
      <t>lnɑ</t>
    </r>
  </si>
  <si>
    <t>nðˤɑjɑʕ-ti-lnɑ</t>
  </si>
  <si>
    <t>you(m) were lost</t>
  </si>
  <si>
    <t>you(m) were lost to us</t>
  </si>
  <si>
    <t>strike</t>
  </si>
  <si>
    <t>to clap</t>
  </si>
  <si>
    <t>dhn</t>
  </si>
  <si>
    <t>to smear (with oil)</t>
  </si>
  <si>
    <t>dʕbl</t>
  </si>
  <si>
    <t>to roll (somebody)</t>
  </si>
  <si>
    <t>dʕm</t>
  </si>
  <si>
    <t xml:space="preserve">to collide </t>
  </si>
  <si>
    <t>ðwq</t>
  </si>
  <si>
    <t>to taste</t>
  </si>
  <si>
    <t>ðˁjq</t>
  </si>
  <si>
    <t>R3_j</t>
  </si>
  <si>
    <t>to become tight</t>
  </si>
  <si>
    <t>ðˁmn</t>
  </si>
  <si>
    <t>to lease</t>
  </si>
  <si>
    <t>ħðˁn</t>
  </si>
  <si>
    <t>to hug</t>
  </si>
  <si>
    <t>ɣwj</t>
  </si>
  <si>
    <t>to show</t>
  </si>
  <si>
    <t>kwn</t>
  </si>
  <si>
    <t>use_to</t>
  </si>
  <si>
    <t>qdɣ</t>
  </si>
  <si>
    <t>qðˁj</t>
  </si>
  <si>
    <t>finish</t>
  </si>
  <si>
    <t>qsˁsˁ</t>
  </si>
  <si>
    <t>cut</t>
  </si>
  <si>
    <t>qsˁqsˁ</t>
  </si>
  <si>
    <t>R13_24</t>
  </si>
  <si>
    <t>cut into pieces</t>
  </si>
  <si>
    <t>sjb</t>
  </si>
  <si>
    <t>take part</t>
  </si>
  <si>
    <t>ʃtl</t>
  </si>
  <si>
    <t>to hide</t>
  </si>
  <si>
    <t>ʃʕl</t>
  </si>
  <si>
    <t>fire</t>
  </si>
  <si>
    <t>wsl</t>
  </si>
  <si>
    <t>to beg</t>
  </si>
  <si>
    <t>wzʕ</t>
  </si>
  <si>
    <t>distribute</t>
  </si>
  <si>
    <t>χbsˁ</t>
  </si>
  <si>
    <t xml:space="preserve">to confuse </t>
  </si>
  <si>
    <t>Χtl</t>
  </si>
  <si>
    <t>hide oneself</t>
  </si>
  <si>
    <t>ʕmj</t>
  </si>
  <si>
    <t>blind</t>
  </si>
  <si>
    <t>sətɣə́tɑk</t>
  </si>
  <si>
    <t>she guarded you &lt;m.&gt;</t>
  </si>
  <si>
    <t>sɑtɑɣ-ət-ɑk</t>
  </si>
  <si>
    <t>ʃətlóːnu</t>
  </si>
  <si>
    <t>They hid him</t>
  </si>
  <si>
    <t>ʃɑtɑl-u-nu</t>
  </si>
  <si>
    <t>ʃəttmə́təm</t>
  </si>
  <si>
    <t>she cursed them</t>
  </si>
  <si>
    <t>ʃɑttɑm-ət-əm</t>
  </si>
  <si>
    <t>ɣlɑtˁtəm</t>
  </si>
  <si>
    <t>you(p) were mistaken</t>
  </si>
  <si>
    <t>ɣɑlɑtˁ-təm</t>
  </si>
  <si>
    <t>ʔɑd͡ʒíːbəlkəm</t>
  </si>
  <si>
    <t>I' ll bring to you (pl.)</t>
  </si>
  <si>
    <t>ʔɑ-d͡ʒiəb-lkəm</t>
  </si>
  <si>
    <t>tduːs</t>
  </si>
  <si>
    <t>you (m) will step on</t>
  </si>
  <si>
    <t>jə́ɣwj</t>
  </si>
  <si>
    <t>jəɣwóːləm</t>
  </si>
  <si>
    <t>nə́ʕmɑ</t>
  </si>
  <si>
    <t>we'll become blind</t>
  </si>
  <si>
    <t>nə-ʕməj</t>
  </si>
  <si>
    <t>dhɑ́nni</t>
  </si>
  <si>
    <t xml:space="preserve">tdɑ́hhɑn </t>
  </si>
  <si>
    <t xml:space="preserve">tətdɑ́hhɑn </t>
  </si>
  <si>
    <t>he oiled me</t>
  </si>
  <si>
    <t>treatment   against panic</t>
  </si>
  <si>
    <t>you(m) or she</t>
  </si>
  <si>
    <t>χlf</t>
  </si>
  <si>
    <t>to will</t>
  </si>
  <si>
    <t>fɣd͡ʒ</t>
  </si>
  <si>
    <t>ħsˁl</t>
  </si>
  <si>
    <t>qlb</t>
  </si>
  <si>
    <t>turn over</t>
  </si>
  <si>
    <t>we understood you (direct fs)</t>
  </si>
  <si>
    <r>
      <rPr>
        <b/>
        <sz val="12"/>
        <color rgb="FF000000"/>
        <rFont val="Times New Roman"/>
        <family val="1"/>
      </rPr>
      <t>f</t>
    </r>
    <r>
      <rPr>
        <b/>
        <sz val="12"/>
        <color rgb="FFFF0000"/>
        <rFont val="Charis SIL"/>
      </rPr>
      <t>ə</t>
    </r>
    <r>
      <rPr>
        <b/>
        <sz val="12"/>
        <color rgb="FF000000"/>
        <rFont val="Charis SIL"/>
      </rPr>
      <t>th</t>
    </r>
    <r>
      <rPr>
        <b/>
        <sz val="12"/>
        <color rgb="FFFF0000"/>
        <rFont val="Charis SIL"/>
      </rPr>
      <t>ə</t>
    </r>
    <r>
      <rPr>
        <b/>
        <sz val="12"/>
        <color rgb="FF000000"/>
        <rFont val="Charis SIL"/>
      </rPr>
      <t>mnɑ́ːki</t>
    </r>
  </si>
  <si>
    <r>
      <t>t</t>
    </r>
    <r>
      <rPr>
        <sz val="12"/>
        <color rgb="FFFF0000"/>
        <rFont val="Charis SIL"/>
      </rPr>
      <t>ə</t>
    </r>
    <r>
      <rPr>
        <b/>
        <sz val="12"/>
        <color rgb="FF000000"/>
        <rFont val="Charis SIL"/>
      </rPr>
      <t>ft</t>
    </r>
    <r>
      <rPr>
        <sz val="12"/>
        <color rgb="FFFF0000"/>
        <rFont val="Charis SIL"/>
      </rPr>
      <t>ə</t>
    </r>
    <r>
      <rPr>
        <b/>
        <sz val="12"/>
        <color rgb="FF000000"/>
        <rFont val="Charis SIL"/>
      </rPr>
      <t>hm</t>
    </r>
    <r>
      <rPr>
        <sz val="12"/>
        <color rgb="FF000000"/>
        <rFont val="Charis SIL"/>
      </rPr>
      <t xml:space="preserve">éːn </t>
    </r>
  </si>
  <si>
    <t>you (fs) will understand</t>
  </si>
  <si>
    <t>ntərd͡ʒə́mlu</t>
  </si>
  <si>
    <t>ntərd͡ʒəməljɑ́ːki</t>
  </si>
  <si>
    <t>tbɑ́hədlu</t>
  </si>
  <si>
    <t>tbɑhdɑl-u</t>
  </si>
  <si>
    <t>jətbəhədlóːn</t>
  </si>
  <si>
    <t>jəbəhədlóːn</t>
  </si>
  <si>
    <t>jqúːl</t>
  </si>
  <si>
    <t>jχɑ́ːf</t>
  </si>
  <si>
    <t>he will be afraid</t>
  </si>
  <si>
    <t>he will want</t>
  </si>
  <si>
    <t>jɣíːd</t>
  </si>
  <si>
    <t>needed to him</t>
  </si>
  <si>
    <t>jənɣɑ́dlu</t>
  </si>
  <si>
    <t>ntɑ́rd͡ʒəm</t>
  </si>
  <si>
    <t>we will translate it for you (f)</t>
  </si>
  <si>
    <t>ɣrb</t>
  </si>
  <si>
    <t>ħd͡ʒd͡ʒ</t>
  </si>
  <si>
    <t>ħjɣ</t>
  </si>
  <si>
    <t>ħmj</t>
  </si>
  <si>
    <t>nqm</t>
  </si>
  <si>
    <t>sjl</t>
  </si>
  <si>
    <t>ʃfʕ</t>
  </si>
  <si>
    <t>trk</t>
  </si>
  <si>
    <t>ʕjʃ</t>
  </si>
  <si>
    <t>ʕwʕw</t>
  </si>
  <si>
    <t>χχzzz</t>
  </si>
  <si>
    <t>to relieve</t>
  </si>
  <si>
    <t>ʃɣk</t>
  </si>
  <si>
    <t>ðˁɣb</t>
  </si>
  <si>
    <t>beat</t>
  </si>
  <si>
    <t>gld͡ʒ</t>
  </si>
  <si>
    <t>chat</t>
  </si>
  <si>
    <t>ɣnj</t>
  </si>
  <si>
    <t>ħqq</t>
  </si>
  <si>
    <t>krm</t>
  </si>
  <si>
    <t>to grant</t>
  </si>
  <si>
    <t>nfχ</t>
  </si>
  <si>
    <t>swell</t>
  </si>
  <si>
    <t>nhj</t>
  </si>
  <si>
    <t>to be finished</t>
  </si>
  <si>
    <t>nħr</t>
  </si>
  <si>
    <t>suicide</t>
  </si>
  <si>
    <t>qɣʔ</t>
  </si>
  <si>
    <t>read</t>
  </si>
  <si>
    <t>ʃbh</t>
  </si>
  <si>
    <t>sħq</t>
  </si>
  <si>
    <t>run over</t>
  </si>
  <si>
    <t>ʃjb</t>
  </si>
  <si>
    <t>grow old</t>
  </si>
  <si>
    <t>ʃkl</t>
  </si>
  <si>
    <t>sʕd</t>
  </si>
  <si>
    <t>tχm</t>
  </si>
  <si>
    <t>full (of food)</t>
  </si>
  <si>
    <t>ʔhl</t>
  </si>
  <si>
    <t>ʕkf</t>
  </si>
  <si>
    <t>to twist</t>
  </si>
  <si>
    <t>ʕʃɣ</t>
  </si>
  <si>
    <t>become friend</t>
  </si>
  <si>
    <t>χdɣ</t>
  </si>
  <si>
    <t>to make Steam tea</t>
  </si>
  <si>
    <t>χɣɣ</t>
  </si>
  <si>
    <t>leak</t>
  </si>
  <si>
    <t>χɣʔ</t>
  </si>
  <si>
    <t>shit</t>
  </si>
  <si>
    <t>χɣʕ</t>
  </si>
  <si>
    <t>invent</t>
  </si>
  <si>
    <t>χɣχɣ</t>
  </si>
  <si>
    <t>to drip</t>
  </si>
  <si>
    <t>χnq</t>
  </si>
  <si>
    <t>to choke</t>
  </si>
  <si>
    <t>d</t>
  </si>
  <si>
    <t>ð</t>
  </si>
  <si>
    <t>ðˁ</t>
  </si>
  <si>
    <t>d͡ʒ</t>
  </si>
  <si>
    <t>f</t>
  </si>
  <si>
    <t>g</t>
  </si>
  <si>
    <t>ɣ</t>
  </si>
  <si>
    <t>ħ</t>
  </si>
  <si>
    <t>s</t>
  </si>
  <si>
    <t>ʃ</t>
  </si>
  <si>
    <t>tˤ</t>
  </si>
  <si>
    <t>ʔ</t>
  </si>
  <si>
    <t>ʕ</t>
  </si>
  <si>
    <t>χ</t>
  </si>
  <si>
    <t>ɣħl</t>
  </si>
  <si>
    <t>to withdraw</t>
  </si>
  <si>
    <t xml:space="preserve">Θmn </t>
  </si>
  <si>
    <t>Appreciate</t>
  </si>
  <si>
    <t>mnj</t>
  </si>
  <si>
    <t>To wish</t>
  </si>
  <si>
    <t>kill</t>
  </si>
  <si>
    <t>χtˁɣ</t>
  </si>
  <si>
    <t>stay at</t>
  </si>
  <si>
    <t>χtˁb</t>
  </si>
  <si>
    <t>make a speech</t>
  </si>
  <si>
    <t>nkf</t>
  </si>
  <si>
    <t>to avoid</t>
  </si>
  <si>
    <t>njk</t>
  </si>
  <si>
    <t>to lie with</t>
  </si>
  <si>
    <t>fll</t>
  </si>
  <si>
    <t>loosen a knot or a screw</t>
  </si>
  <si>
    <r>
      <t>ħ</t>
    </r>
    <r>
      <rPr>
        <sz val="11"/>
        <color rgb="FF000000"/>
        <rFont val="Calibri"/>
        <family val="2"/>
        <scheme val="minor"/>
      </rPr>
      <t>lq</t>
    </r>
  </si>
  <si>
    <t>shave</t>
  </si>
  <si>
    <t>χlq</t>
  </si>
  <si>
    <t>to create</t>
  </si>
  <si>
    <t>dwχ</t>
  </si>
  <si>
    <t>feel dizzy</t>
  </si>
  <si>
    <t>to choose,pick</t>
  </si>
  <si>
    <t>to leave, release,divorce</t>
  </si>
  <si>
    <t>sing</t>
  </si>
  <si>
    <t>Θ</t>
  </si>
  <si>
    <t>tətħəmlóːn</t>
  </si>
  <si>
    <t>bɣd</t>
  </si>
  <si>
    <t>cold</t>
  </si>
  <si>
    <t>You (pl.) are tolerable</t>
  </si>
  <si>
    <t>tkj</t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</si>
  <si>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</si>
  <si>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</si>
  <si>
    <t>Last</t>
  </si>
  <si>
    <t>Rule</t>
  </si>
  <si>
    <t>Word</t>
  </si>
  <si>
    <r>
      <t>ɑ_</t>
    </r>
    <r>
      <rPr>
        <vertAlign val="subscript"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>_ə</t>
    </r>
  </si>
  <si>
    <t>cluster</t>
  </si>
  <si>
    <t xml:space="preserve"> Sonority change</t>
  </si>
  <si>
    <t>Voicing change</t>
  </si>
  <si>
    <t>Manner</t>
  </si>
  <si>
    <t>Voicing</t>
  </si>
  <si>
    <t>Voice</t>
  </si>
  <si>
    <t>GilaTr</t>
  </si>
  <si>
    <t>means</t>
  </si>
  <si>
    <t>form</t>
  </si>
  <si>
    <t>multiple</t>
  </si>
  <si>
    <t>ROW(C28)-MATCH(C28,Last_vec01,0</t>
  </si>
  <si>
    <t>ז</t>
  </si>
  <si>
    <t>ləbs</t>
  </si>
  <si>
    <t>ə</t>
  </si>
  <si>
    <t>+</t>
  </si>
  <si>
    <t>↑</t>
  </si>
  <si>
    <t>St</t>
  </si>
  <si>
    <t>Vd</t>
  </si>
  <si>
    <t>Sib</t>
  </si>
  <si>
    <t>VL</t>
  </si>
  <si>
    <t>לִבְּס</t>
  </si>
  <si>
    <t>לבוש</t>
  </si>
  <si>
    <t>I</t>
  </si>
  <si>
    <t>ħɑbs</t>
  </si>
  <si>
    <t>ɑ</t>
  </si>
  <si>
    <t>חַבְּס</t>
  </si>
  <si>
    <t>III</t>
  </si>
  <si>
    <t>ו</t>
  </si>
  <si>
    <t xml:space="preserve"> ɣəzq</t>
  </si>
  <si>
    <t xml:space="preserve">↓ </t>
  </si>
  <si>
    <t>עִ'זְק</t>
  </si>
  <si>
    <t>ט</t>
  </si>
  <si>
    <t>ʃəχt</t>
  </si>
  <si>
    <t>↓</t>
  </si>
  <si>
    <t>&lt;&gt;</t>
  </si>
  <si>
    <t>Fr</t>
  </si>
  <si>
    <t>שִכְט</t>
  </si>
  <si>
    <t>יב</t>
  </si>
  <si>
    <t>rəbħ</t>
  </si>
  <si>
    <t>PhG</t>
  </si>
  <si>
    <t xml:space="preserve">רִבְּח </t>
  </si>
  <si>
    <t>ɣəbʕ</t>
  </si>
  <si>
    <t>עִ'בְּע</t>
  </si>
  <si>
    <t>ב</t>
  </si>
  <si>
    <t>θəlθ</t>
  </si>
  <si>
    <t xml:space="preserve">↓ 
</t>
  </si>
  <si>
    <t>So</t>
  </si>
  <si>
    <t>תִ'לְת'</t>
  </si>
  <si>
    <t>tˁəlχ</t>
  </si>
  <si>
    <t>טִלְח'</t>
  </si>
  <si>
    <t>məʃtˁ</t>
  </si>
  <si>
    <t xml:space="preserve">מִשְט </t>
  </si>
  <si>
    <t>ה</t>
  </si>
  <si>
    <t>məlħ</t>
  </si>
  <si>
    <t>מִלְח</t>
  </si>
  <si>
    <t>wəlf</t>
  </si>
  <si>
    <t>וִלְף</t>
  </si>
  <si>
    <t>יג</t>
  </si>
  <si>
    <t>ðˁəʕf</t>
  </si>
  <si>
    <t>טִ'עְף</t>
  </si>
  <si>
    <t>ɣəqsˁ</t>
  </si>
  <si>
    <t>עִ'קְס</t>
  </si>
  <si>
    <t>ħəzb</t>
  </si>
  <si>
    <t xml:space="preserve">חִזְבּ </t>
  </si>
  <si>
    <t>qəʃf</t>
  </si>
  <si>
    <t xml:space="preserve">קִלְף  </t>
  </si>
  <si>
    <t>ג</t>
  </si>
  <si>
    <t>ħəlm</t>
  </si>
  <si>
    <t>חִלְם</t>
  </si>
  <si>
    <t>tˁəɣħ</t>
  </si>
  <si>
    <t>טַעְ'ח</t>
  </si>
  <si>
    <t>tˁɑɣd</t>
  </si>
  <si>
    <t>טַעְ'ד</t>
  </si>
  <si>
    <t>tˁɑʃt</t>
  </si>
  <si>
    <t>טַשְת</t>
  </si>
  <si>
    <t>י</t>
  </si>
  <si>
    <t>ʕɑbd</t>
  </si>
  <si>
    <t>→</t>
  </si>
  <si>
    <t>עַבְּד</t>
  </si>
  <si>
    <t>ħɑrb</t>
  </si>
  <si>
    <t>חַרְבּ</t>
  </si>
  <si>
    <t>ח</t>
  </si>
  <si>
    <t>tˁɑbχ</t>
  </si>
  <si>
    <t xml:space="preserve">↑ </t>
  </si>
  <si>
    <t>טַבְּח'</t>
  </si>
  <si>
    <t>ðˁɑɣb</t>
  </si>
  <si>
    <t>טַ'עְ'בּ</t>
  </si>
  <si>
    <t>tˁɑbʕ</t>
  </si>
  <si>
    <t>טַבְּע</t>
  </si>
  <si>
    <t>tˁɑrz</t>
  </si>
  <si>
    <t>טַרְז</t>
  </si>
  <si>
    <t>יא</t>
  </si>
  <si>
    <t>nɑqd</t>
  </si>
  <si>
    <t>^</t>
  </si>
  <si>
    <t>נַקְד</t>
  </si>
  <si>
    <t>nɑfs</t>
  </si>
  <si>
    <t>נַפְס</t>
  </si>
  <si>
    <t>sɑħb</t>
  </si>
  <si>
    <t>סַחְבּ</t>
  </si>
  <si>
    <t>lɑzq</t>
  </si>
  <si>
    <t>לַזְק</t>
  </si>
  <si>
    <t>qɑlb</t>
  </si>
  <si>
    <t xml:space="preserve">קַלְבּ </t>
  </si>
  <si>
    <t>kɑlb</t>
  </si>
  <si>
    <t xml:space="preserve">כַּלְבּ </t>
  </si>
  <si>
    <t>sɑqf</t>
  </si>
  <si>
    <t>סַקְף</t>
  </si>
  <si>
    <t>bɑɣd</t>
  </si>
  <si>
    <t>בַּעְ'ד</t>
  </si>
  <si>
    <t>nɑftˁ</t>
  </si>
  <si>
    <t>נַפְט</t>
  </si>
  <si>
    <t>nɑqʃ</t>
  </si>
  <si>
    <t xml:space="preserve">נַקְש </t>
  </si>
  <si>
    <t>fɑrχ</t>
  </si>
  <si>
    <t>פַרְח'</t>
  </si>
  <si>
    <t>rɑkðˁ</t>
  </si>
  <si>
    <t xml:space="preserve">^ </t>
  </si>
  <si>
    <t>רַכְּט'</t>
  </si>
  <si>
    <t>wɑrd</t>
  </si>
  <si>
    <t>וַרְד</t>
  </si>
  <si>
    <t>פרחים</t>
  </si>
  <si>
    <t>nɑɣz</t>
  </si>
  <si>
    <t>נַעְ'ז</t>
  </si>
  <si>
    <t>zɑħf</t>
  </si>
  <si>
    <t>זַחְף</t>
  </si>
  <si>
    <t>θɑld͡ʒ</t>
  </si>
  <si>
    <t>תַ'לְג'</t>
  </si>
  <si>
    <t>ʃɑkχ</t>
  </si>
  <si>
    <t xml:space="preserve">שַכְּח' </t>
  </si>
  <si>
    <t>mɑɣd</t>
  </si>
  <si>
    <t>מַעְ'ד</t>
  </si>
  <si>
    <t>bɑχt</t>
  </si>
  <si>
    <t>בַּחְ'ת</t>
  </si>
  <si>
    <t>fɑħsˁ</t>
  </si>
  <si>
    <t>פַחְץ</t>
  </si>
  <si>
    <t>ðˁɑrf</t>
  </si>
  <si>
    <t>טַ'רְף</t>
  </si>
  <si>
    <t>ʕələm</t>
  </si>
  <si>
    <t>עִלִם</t>
  </si>
  <si>
    <t>II</t>
  </si>
  <si>
    <t>א</t>
  </si>
  <si>
    <t>ɣədən</t>
  </si>
  <si>
    <t xml:space="preserve">עִ'דִן </t>
  </si>
  <si>
    <t>χəbəz</t>
  </si>
  <si>
    <t>חִ'בִּז</t>
  </si>
  <si>
    <t>ɣəd͡ʒəl</t>
  </si>
  <si>
    <t>עִ'גִ'ל</t>
  </si>
  <si>
    <t>fəd͡ʒəl</t>
  </si>
  <si>
    <t xml:space="preserve">פִגִ'ל </t>
  </si>
  <si>
    <t>fəhəm</t>
  </si>
  <si>
    <t>Glt</t>
  </si>
  <si>
    <t xml:space="preserve">פִהִם </t>
  </si>
  <si>
    <t>ʕəqəb</t>
  </si>
  <si>
    <t xml:space="preserve">עִקִבּ </t>
  </si>
  <si>
    <t>ðˁəhəɣ</t>
  </si>
  <si>
    <t>טִ'הִע'</t>
  </si>
  <si>
    <t>sˁəhəɣ</t>
  </si>
  <si>
    <t>צִהִע'</t>
  </si>
  <si>
    <t>fəχəd</t>
  </si>
  <si>
    <t>פִחִ'ד</t>
  </si>
  <si>
    <t>kəbəɣ</t>
  </si>
  <si>
    <t>כִּבִּע'</t>
  </si>
  <si>
    <t>səd͡ʒən</t>
  </si>
  <si>
    <t xml:space="preserve">סִגִ'ן </t>
  </si>
  <si>
    <t>səfər</t>
  </si>
  <si>
    <t xml:space="preserve">סִפִר </t>
  </si>
  <si>
    <t>sˁəfəɣ</t>
  </si>
  <si>
    <t xml:space="preserve">צִפִע' </t>
  </si>
  <si>
    <t>ד</t>
  </si>
  <si>
    <t>ħəməɣ</t>
  </si>
  <si>
    <t>חִמִע'</t>
  </si>
  <si>
    <t>χəðˁəɣ</t>
  </si>
  <si>
    <t>חִ'טִ'ע'</t>
  </si>
  <si>
    <t>nəqəb</t>
  </si>
  <si>
    <t>נִקִבּ</t>
  </si>
  <si>
    <t>d͡ʒəbən</t>
  </si>
  <si>
    <t>גִ'בִּן</t>
  </si>
  <si>
    <t>d͡ʒəhəl</t>
  </si>
  <si>
    <t>גִ'הִל</t>
  </si>
  <si>
    <t>səmən</t>
  </si>
  <si>
    <t>סִמִן</t>
  </si>
  <si>
    <t>sˁəbəɣ</t>
  </si>
  <si>
    <t>צִבִּע'</t>
  </si>
  <si>
    <t>zəfəɣ</t>
  </si>
  <si>
    <t xml:space="preserve">זִפִע' </t>
  </si>
  <si>
    <t>ðˁəfəɣ</t>
  </si>
  <si>
    <t xml:space="preserve">טִ'פִע' </t>
  </si>
  <si>
    <t>ʃəbəɣ</t>
  </si>
  <si>
    <t>שִבִּע'</t>
  </si>
  <si>
    <t>ʃətˁəf</t>
  </si>
  <si>
    <t xml:space="preserve">שִטִף </t>
  </si>
  <si>
    <t>qəfəl</t>
  </si>
  <si>
    <t xml:space="preserve">קִפִל </t>
  </si>
  <si>
    <t>səʕər</t>
  </si>
  <si>
    <t xml:space="preserve">סִעִר </t>
  </si>
  <si>
    <t>təkət</t>
  </si>
  <si>
    <t>תִכִּת</t>
  </si>
  <si>
    <t>d͡zəsəɣ</t>
  </si>
  <si>
    <t xml:space="preserve">גִ'סִע' </t>
  </si>
  <si>
    <t>dəhən</t>
  </si>
  <si>
    <t xml:space="preserve">דִהִן </t>
  </si>
  <si>
    <t>d͡zəfən</t>
  </si>
  <si>
    <t xml:space="preserve">גִ'פִן </t>
  </si>
  <si>
    <t>tˁəfəl</t>
  </si>
  <si>
    <t xml:space="preserve">טִפִל </t>
  </si>
  <si>
    <t>ħəbəɣ</t>
  </si>
  <si>
    <t xml:space="preserve">חִבִּע' </t>
  </si>
  <si>
    <t>qəsəm</t>
  </si>
  <si>
    <t xml:space="preserve">קִסִם </t>
  </si>
  <si>
    <t>fəqəɣ</t>
  </si>
  <si>
    <t xml:space="preserve">פִקִע' </t>
  </si>
  <si>
    <t>nəqəɣ</t>
  </si>
  <si>
    <t xml:space="preserve">נִקִע' </t>
  </si>
  <si>
    <t>sɑhəl</t>
  </si>
  <si>
    <t>סַהִל</t>
  </si>
  <si>
    <t>IV</t>
  </si>
  <si>
    <t>tˁɑʕəm</t>
  </si>
  <si>
    <t>טַעִם</t>
  </si>
  <si>
    <t>tˁɑʕən</t>
  </si>
  <si>
    <t xml:space="preserve">טַעִן </t>
  </si>
  <si>
    <t>d͡ʒɑsər</t>
  </si>
  <si>
    <t>גַ'סִר</t>
  </si>
  <si>
    <t>ʃɑʕəɣ</t>
  </si>
  <si>
    <t xml:space="preserve">שַעִע' </t>
  </si>
  <si>
    <t>kɑʕəb</t>
  </si>
  <si>
    <t>כַּעִבּ</t>
  </si>
  <si>
    <t>tˁɑbəl</t>
  </si>
  <si>
    <t>טַבִּל</t>
  </si>
  <si>
    <t>ʃɑtəm</t>
  </si>
  <si>
    <t>שַתִם</t>
  </si>
  <si>
    <t>fɑħəl</t>
  </si>
  <si>
    <t xml:space="preserve">פַחִל </t>
  </si>
  <si>
    <t>lɑħəm</t>
  </si>
  <si>
    <t>לַחִם</t>
  </si>
  <si>
    <t>nɑʕəl</t>
  </si>
  <si>
    <t>נַעִל</t>
  </si>
  <si>
    <t>rɑbəʕ</t>
  </si>
  <si>
    <t>רַבִּע</t>
  </si>
  <si>
    <t>ידידות</t>
  </si>
  <si>
    <t>bɑɣəl</t>
  </si>
  <si>
    <t>בַּעִ'ל</t>
  </si>
  <si>
    <t>qɑbəl</t>
  </si>
  <si>
    <t xml:space="preserve">קַבִּל </t>
  </si>
  <si>
    <t>bɑʕəd</t>
  </si>
  <si>
    <t xml:space="preserve">בַּעִד </t>
  </si>
  <si>
    <t>wɑsˁəl</t>
  </si>
  <si>
    <t>וַצִל</t>
  </si>
  <si>
    <t>bɑħəɣ</t>
  </si>
  <si>
    <t>בַּחִע'</t>
  </si>
  <si>
    <t>ɣɑsəl</t>
  </si>
  <si>
    <t>עַ'סִל</t>
  </si>
  <si>
    <t>sˁɑbər</t>
  </si>
  <si>
    <t>צַבִּר</t>
  </si>
  <si>
    <t>ɣɑməl</t>
  </si>
  <si>
    <t>עַ'מִל</t>
  </si>
  <si>
    <t>ʃɑhəɣ</t>
  </si>
  <si>
    <t>שַהִע'</t>
  </si>
  <si>
    <t>d͡ʒɑməɣ</t>
  </si>
  <si>
    <t>גַ'מִע'</t>
  </si>
  <si>
    <t>sɑtˁəɣ</t>
  </si>
  <si>
    <t>סַטִע'</t>
  </si>
  <si>
    <t>sˁɑdəɣ</t>
  </si>
  <si>
    <t>צַדִע'</t>
  </si>
  <si>
    <t>fɑχər</t>
  </si>
  <si>
    <t>פַכִר</t>
  </si>
  <si>
    <t>nɑɣəl</t>
  </si>
  <si>
    <t>נַעִ'ל</t>
  </si>
  <si>
    <t>sˁɑtˁəl</t>
  </si>
  <si>
    <t>צַטִל</t>
  </si>
  <si>
    <t>ðˁɑhəɣ</t>
  </si>
  <si>
    <t>טַ'הִע'</t>
  </si>
  <si>
    <t>ב-</t>
  </si>
  <si>
    <t>mɑlək</t>
  </si>
  <si>
    <t xml:space="preserve">מַלִכּ </t>
  </si>
  <si>
    <t>wɑɣəd</t>
  </si>
  <si>
    <t>וַעִ'ד</t>
  </si>
  <si>
    <t>שָפֵל</t>
  </si>
  <si>
    <t>ɣɑzəl</t>
  </si>
  <si>
    <t>עַ'זִל</t>
  </si>
  <si>
    <t>mɑsəħ</t>
  </si>
  <si>
    <t>מַסִח</t>
  </si>
  <si>
    <r>
      <t>f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ls</t>
    </r>
  </si>
  <si>
    <t>פִלְס</t>
  </si>
  <si>
    <t>פרוטה</t>
  </si>
  <si>
    <r>
      <t>f</t>
    </r>
    <r>
      <rPr>
        <sz val="12"/>
        <color theme="1"/>
        <rFont val="Charis SIL"/>
      </rPr>
      <t>ɑħəm</t>
    </r>
  </si>
  <si>
    <t>פַחִם</t>
  </si>
  <si>
    <r>
      <t>ʃəɣ</t>
    </r>
    <r>
      <rPr>
        <sz val="12"/>
        <color theme="1"/>
        <rFont val="Times New Roman"/>
        <family val="1"/>
      </rPr>
      <t>b</t>
    </r>
  </si>
  <si>
    <t>שִעְ'בּ</t>
  </si>
  <si>
    <t>שתייה</t>
  </si>
  <si>
    <r>
      <t>k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tf</t>
    </r>
  </si>
  <si>
    <t xml:space="preserve">כִּתְף </t>
  </si>
  <si>
    <t>כתף</t>
  </si>
  <si>
    <r>
      <t>z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lf</t>
    </r>
  </si>
  <si>
    <t xml:space="preserve">זִלְף </t>
  </si>
  <si>
    <t>פאה</t>
  </si>
  <si>
    <r>
      <t>d͡</t>
    </r>
    <r>
      <rPr>
        <sz val="12"/>
        <color theme="1"/>
        <rFont val="Charis SIL"/>
      </rPr>
      <t>ʒɑ</t>
    </r>
    <r>
      <rPr>
        <sz val="12"/>
        <color theme="1"/>
        <rFont val="Times New Roman"/>
        <family val="1"/>
      </rPr>
      <t>r</t>
    </r>
    <r>
      <rPr>
        <sz val="12"/>
        <color theme="1"/>
        <rFont val="Charis SIL"/>
      </rPr>
      <t>ħ</t>
    </r>
  </si>
  <si>
    <t>גַ'רְח</t>
  </si>
  <si>
    <t>פצע</t>
  </si>
  <si>
    <t>ɣɑd͡ʒf</t>
  </si>
  <si>
    <t>עַ'גְ'פ</t>
  </si>
  <si>
    <t>רעד</t>
  </si>
  <si>
    <r>
      <t>f</t>
    </r>
    <r>
      <rPr>
        <sz val="12"/>
        <color theme="1"/>
        <rFont val="Charis SIL"/>
      </rPr>
      <t>ɑʃ</t>
    </r>
    <r>
      <rPr>
        <sz val="12"/>
        <color theme="1"/>
        <rFont val="Times New Roman"/>
        <family val="1"/>
      </rPr>
      <t>χ</t>
    </r>
  </si>
  <si>
    <t>פַשְח'</t>
  </si>
  <si>
    <t>(פציעה בראש) ; ריבוי קיבוצי</t>
  </si>
  <si>
    <r>
      <t>ðˁ</t>
    </r>
    <r>
      <rPr>
        <sz val="12"/>
        <color theme="1"/>
        <rFont val="Charis SIL"/>
      </rPr>
      <t>ɑɣtˁ</t>
    </r>
  </si>
  <si>
    <t>טַ'עְ'ט</t>
  </si>
  <si>
    <t>לחץ</t>
  </si>
  <si>
    <r>
      <t>z</t>
    </r>
    <r>
      <rPr>
        <sz val="12"/>
        <color theme="1"/>
        <rFont val="Charis SIL"/>
      </rPr>
      <t>ɑɣʕ</t>
    </r>
  </si>
  <si>
    <t>זַרְע</t>
  </si>
  <si>
    <t>שתיל,נבט</t>
  </si>
  <si>
    <r>
      <t>ħ</t>
    </r>
    <r>
      <rPr>
        <sz val="12"/>
        <color theme="1"/>
        <rFont val="Tahoma"/>
        <family val="2"/>
      </rPr>
      <t>ə</t>
    </r>
    <r>
      <rPr>
        <sz val="12"/>
        <color theme="1"/>
        <rFont val="Times New Roman"/>
        <family val="1"/>
      </rPr>
      <t>d͡</t>
    </r>
    <r>
      <rPr>
        <sz val="12"/>
        <color theme="1"/>
        <rFont val="Charis SIL"/>
      </rPr>
      <t>ʒə</t>
    </r>
    <r>
      <rPr>
        <sz val="12"/>
        <color theme="1"/>
        <rFont val="Times New Roman"/>
        <family val="1"/>
      </rPr>
      <t>l</t>
    </r>
  </si>
  <si>
    <t>חִגִ'ל</t>
  </si>
  <si>
    <t>אצעדה</t>
  </si>
  <si>
    <r>
      <t>s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d͡</t>
    </r>
    <r>
      <rPr>
        <sz val="12"/>
        <color theme="1"/>
        <rFont val="Charis SIL"/>
      </rPr>
      <t>ʒə</t>
    </r>
    <r>
      <rPr>
        <sz val="12"/>
        <color theme="1"/>
        <rFont val="Times New Roman"/>
        <family val="1"/>
      </rPr>
      <t>q</t>
    </r>
  </si>
  <si>
    <t>סִגִ'ק</t>
  </si>
  <si>
    <t>מעיים ממולאים</t>
  </si>
  <si>
    <r>
      <t>t</t>
    </r>
    <r>
      <rPr>
        <sz val="12"/>
        <color theme="1"/>
        <rFont val="Charis SIL"/>
      </rPr>
      <t>ˁə</t>
    </r>
    <r>
      <rPr>
        <sz val="12"/>
        <color theme="1"/>
        <rFont val="Times New Roman"/>
        <family val="1"/>
      </rPr>
      <t>χ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m</t>
    </r>
  </si>
  <si>
    <t>טִחִ'ם</t>
  </si>
  <si>
    <t>מערכת של צלחות,רהיטים,שיניים תותבות</t>
  </si>
  <si>
    <r>
      <t>s</t>
    </r>
    <r>
      <rPr>
        <sz val="12"/>
        <color theme="1"/>
        <rFont val="Charis SIL"/>
      </rPr>
      <t>əħəɣ</t>
    </r>
  </si>
  <si>
    <t>סִחִע'</t>
  </si>
  <si>
    <t>כישוף</t>
  </si>
  <si>
    <r>
      <t>d</t>
    </r>
    <r>
      <rPr>
        <sz val="12"/>
        <color theme="1"/>
        <rFont val="Charis SIL"/>
      </rPr>
      <t>ɑ</t>
    </r>
    <r>
      <rPr>
        <sz val="12"/>
        <color theme="1"/>
        <rFont val="Times New Roman"/>
        <family val="1"/>
      </rPr>
      <t>b</t>
    </r>
    <r>
      <rPr>
        <sz val="12"/>
        <color theme="1"/>
        <rFont val="Charis SIL"/>
      </rPr>
      <t>ħ</t>
    </r>
  </si>
  <si>
    <t xml:space="preserve">דַבְּח </t>
  </si>
  <si>
    <t>שחיטה</t>
  </si>
  <si>
    <r>
      <t>d͡</t>
    </r>
    <r>
      <rPr>
        <sz val="12"/>
        <color theme="1"/>
        <rFont val="Charis SIL"/>
      </rPr>
      <t>ʒɑ</t>
    </r>
    <r>
      <rPr>
        <sz val="12"/>
        <color theme="1"/>
        <rFont val="Times New Roman"/>
        <family val="1"/>
      </rPr>
      <t>m</t>
    </r>
    <r>
      <rPr>
        <sz val="12"/>
        <color theme="1"/>
        <rFont val="Charis SIL"/>
      </rPr>
      <t>ʕ</t>
    </r>
  </si>
  <si>
    <t>גַ'מְע</t>
  </si>
  <si>
    <t>סיכום,ריכוז</t>
  </si>
  <si>
    <r>
      <t>s</t>
    </r>
    <r>
      <rPr>
        <sz val="12"/>
        <color theme="1"/>
        <rFont val="Charis SIL"/>
      </rPr>
      <t>ˁɑr</t>
    </r>
    <r>
      <rPr>
        <sz val="12"/>
        <color theme="1"/>
        <rFont val="Times New Roman"/>
        <family val="1"/>
      </rPr>
      <t>f</t>
    </r>
  </si>
  <si>
    <t>צַרְפ</t>
  </si>
  <si>
    <t>פריטה של כסף</t>
  </si>
  <si>
    <r>
      <t>m</t>
    </r>
    <r>
      <rPr>
        <sz val="12"/>
        <color theme="1"/>
        <rFont val="Charis SIL"/>
      </rPr>
      <t>ɑ</t>
    </r>
    <r>
      <rPr>
        <sz val="12"/>
        <color theme="1"/>
        <rFont val="Times New Roman"/>
        <family val="1"/>
      </rPr>
      <t>d</t>
    </r>
    <r>
      <rPr>
        <sz val="12"/>
        <color theme="1"/>
        <rFont val="Charis SIL"/>
      </rPr>
      <t>ħ</t>
    </r>
  </si>
  <si>
    <t xml:space="preserve">מַַדְח </t>
  </si>
  <si>
    <t>שבח</t>
  </si>
  <si>
    <r>
      <t>χ</t>
    </r>
    <r>
      <rPr>
        <sz val="12"/>
        <color theme="1"/>
        <rFont val="Charis SIL"/>
      </rPr>
      <t>ɑ</t>
    </r>
    <r>
      <rPr>
        <sz val="12"/>
        <color theme="1"/>
        <rFont val="Times New Roman"/>
        <family val="1"/>
      </rPr>
      <t>bz</t>
    </r>
  </si>
  <si>
    <t>חַ'בְּז</t>
  </si>
  <si>
    <t>אפייה</t>
  </si>
  <si>
    <r>
      <t>g</t>
    </r>
    <r>
      <rPr>
        <sz val="12"/>
        <color theme="1"/>
        <rFont val="Charis SIL"/>
      </rPr>
      <t>ɑ</t>
    </r>
    <r>
      <rPr>
        <sz val="12"/>
        <color theme="1"/>
        <rFont val="Times New Roman"/>
        <family val="1"/>
      </rPr>
      <t>ld͡</t>
    </r>
    <r>
      <rPr>
        <sz val="12"/>
        <color theme="1"/>
        <rFont val="Charis SIL"/>
      </rPr>
      <t>ʒ</t>
    </r>
  </si>
  <si>
    <t>גַלְג'</t>
  </si>
  <si>
    <t>פטפוט</t>
  </si>
  <si>
    <t>ʕɑqəl</t>
  </si>
  <si>
    <t>עַקִל</t>
  </si>
  <si>
    <t>שכל</t>
  </si>
  <si>
    <t>ʕɑ́qlu</t>
  </si>
  <si>
    <t>ʕɑsˁəɣ</t>
  </si>
  <si>
    <t>עַצִע'</t>
  </si>
  <si>
    <t>סחיטה; אחה"צ</t>
  </si>
  <si>
    <r>
      <t>ʔɑ</t>
    </r>
    <r>
      <rPr>
        <sz val="12"/>
        <color theme="1"/>
        <rFont val="Times New Roman"/>
        <family val="1"/>
      </rPr>
      <t>k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l</t>
    </r>
  </si>
  <si>
    <t>אַכִּל</t>
  </si>
  <si>
    <t>אוכל</t>
  </si>
  <si>
    <t>ðˁəħk</t>
  </si>
  <si>
    <t>טִ'חְכּ</t>
  </si>
  <si>
    <t>ʕəɣsˁ</t>
  </si>
  <si>
    <t>עִעְ'צ</t>
  </si>
  <si>
    <t>zəɣq</t>
  </si>
  <si>
    <t>זִעְ'ק</t>
  </si>
  <si>
    <t>kəðəb</t>
  </si>
  <si>
    <t>כִּדִ'בּ</t>
  </si>
  <si>
    <t>ʕəməɣ</t>
  </si>
  <si>
    <t>עִמִע'</t>
  </si>
  <si>
    <t>wə́səχ</t>
  </si>
  <si>
    <t>וִסִח'</t>
  </si>
  <si>
    <t>nəd͡ʒəs</t>
  </si>
  <si>
    <t>נִגִ'ס</t>
  </si>
  <si>
    <t>sˁədəq</t>
  </si>
  <si>
    <t>צִדִק</t>
  </si>
  <si>
    <t>sɑtˁħ</t>
  </si>
  <si>
    <t>סַטְח</t>
  </si>
  <si>
    <t>wɑqt</t>
  </si>
  <si>
    <t>וַקְת</t>
  </si>
  <si>
    <t>nɑfðˁ</t>
  </si>
  <si>
    <t>נַפְט'</t>
  </si>
  <si>
    <t>ħɑbəl</t>
  </si>
  <si>
    <t>חַבִּל</t>
  </si>
  <si>
    <t>bɑtˁən</t>
  </si>
  <si>
    <t>בַּטִן</t>
  </si>
  <si>
    <t>zərf</t>
  </si>
  <si>
    <t>זִרְפ</t>
  </si>
  <si>
    <t>חור</t>
  </si>
  <si>
    <t>fəʃq</t>
  </si>
  <si>
    <t>פִשְק</t>
  </si>
  <si>
    <t>סדק</t>
  </si>
  <si>
    <t>dɑst</t>
  </si>
  <si>
    <t>דַסְת</t>
  </si>
  <si>
    <t>סיר</t>
  </si>
  <si>
    <t>qɑnd</t>
  </si>
  <si>
    <t xml:space="preserve"> קַנד</t>
  </si>
  <si>
    <t xml:space="preserve">	קוביות סוכר (שם קיבוצי)</t>
  </si>
  <si>
    <t>ʕənd</t>
  </si>
  <si>
    <t xml:space="preserve">עִנְד   </t>
  </si>
  <si>
    <t>אצל-</t>
  </si>
  <si>
    <t>χəltˁ</t>
  </si>
  <si>
    <t>חִ'לְט</t>
  </si>
  <si>
    <t xml:space="preserve"> אבעבועות</t>
  </si>
  <si>
    <t>sɑbʕ</t>
  </si>
  <si>
    <t>סַבְּע</t>
  </si>
  <si>
    <t>אריה ; גיבור</t>
  </si>
  <si>
    <t>ʃɑχsˁ</t>
  </si>
  <si>
    <t>שַחְ'ץ</t>
  </si>
  <si>
    <r>
      <t>d</t>
    </r>
    <r>
      <rPr>
        <sz val="12"/>
        <color theme="1"/>
        <rFont val="Charis SIL"/>
      </rPr>
      <t>͡ʒə</t>
    </r>
    <r>
      <rPr>
        <sz val="12"/>
        <color theme="1"/>
        <rFont val="Times New Roman"/>
        <family val="1"/>
      </rPr>
      <t>ld</t>
    </r>
  </si>
  <si>
    <t>גִ'לְד</t>
  </si>
  <si>
    <r>
      <t>χ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lq</t>
    </r>
  </si>
  <si>
    <t>סבלנות</t>
  </si>
  <si>
    <r>
      <t>χ</t>
    </r>
    <r>
      <rPr>
        <sz val="12"/>
        <color theme="1"/>
        <rFont val="Charis SIL"/>
      </rPr>
      <t>əɣ</t>
    </r>
    <r>
      <rPr>
        <sz val="12"/>
        <color theme="1"/>
        <rFont val="Times New Roman"/>
        <family val="1"/>
      </rPr>
      <t>d</t>
    </r>
    <r>
      <rPr>
        <sz val="12"/>
        <color theme="1"/>
        <rFont val="Charis SIL"/>
      </rPr>
      <t>͡ʒ</t>
    </r>
  </si>
  <si>
    <t>שקים על גב הבהמה</t>
  </si>
  <si>
    <r>
      <t>l</t>
    </r>
    <r>
      <rPr>
        <sz val="12"/>
        <color theme="1"/>
        <rFont val="Charis SIL"/>
      </rPr>
      <t>əʕ</t>
    </r>
    <r>
      <rPr>
        <sz val="12"/>
        <color theme="1"/>
        <rFont val="Times New Roman"/>
        <family val="1"/>
      </rPr>
      <t>b</t>
    </r>
  </si>
  <si>
    <t>משחק</t>
  </si>
  <si>
    <r>
      <t>q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m</t>
    </r>
    <r>
      <rPr>
        <sz val="12"/>
        <color theme="1"/>
        <rFont val="Charis SIL"/>
      </rPr>
      <t>ʕ</t>
    </r>
  </si>
  <si>
    <t>עוקץ הפרי ; "נשיקה" של הלחם</t>
  </si>
  <si>
    <r>
      <t>ʔə</t>
    </r>
    <r>
      <rPr>
        <sz val="12"/>
        <color theme="1"/>
        <rFont val="Times New Roman"/>
        <family val="1"/>
      </rPr>
      <t>s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m</t>
    </r>
  </si>
  <si>
    <r>
      <t>ʔəðə</t>
    </r>
    <r>
      <rPr>
        <sz val="12"/>
        <color theme="1"/>
        <rFont val="Times New Roman"/>
        <family val="1"/>
      </rPr>
      <t>n</t>
    </r>
  </si>
  <si>
    <r>
      <t>χ</t>
    </r>
    <r>
      <rPr>
        <sz val="12"/>
        <color theme="1"/>
        <rFont val="Charis SIL"/>
      </rPr>
      <t>əʃə</t>
    </r>
    <r>
      <rPr>
        <sz val="12"/>
        <color theme="1"/>
        <rFont val="Times New Roman"/>
        <family val="1"/>
      </rPr>
      <t>n</t>
    </r>
  </si>
  <si>
    <t>מחוספס,עבה,גס</t>
  </si>
  <si>
    <r>
      <t>ðˁə</t>
    </r>
    <r>
      <rPr>
        <sz val="12"/>
        <color theme="1"/>
        <rFont val="Times New Roman"/>
        <family val="1"/>
      </rPr>
      <t>l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m</t>
    </r>
  </si>
  <si>
    <t>עושק,קיפוח</t>
  </si>
  <si>
    <r>
      <t>k</t>
    </r>
    <r>
      <rPr>
        <sz val="12"/>
        <color theme="1"/>
        <rFont val="Charis SIL"/>
      </rPr>
      <t>əħə</t>
    </r>
    <r>
      <rPr>
        <sz val="12"/>
        <color theme="1"/>
        <rFont val="Times New Roman"/>
        <family val="1"/>
      </rPr>
      <t>l</t>
    </r>
  </si>
  <si>
    <t>אבקה לאיפור עיניים</t>
  </si>
  <si>
    <r>
      <t>l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b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n</t>
    </r>
  </si>
  <si>
    <t>לבנים מחומר מיוחד</t>
  </si>
  <si>
    <r>
      <t>f</t>
    </r>
    <r>
      <rPr>
        <sz val="12"/>
        <color theme="1"/>
        <rFont val="Charis SIL"/>
      </rPr>
      <t>əχər</t>
    </r>
  </si>
  <si>
    <t>פח'ר</t>
  </si>
  <si>
    <t>גאוה</t>
  </si>
  <si>
    <r>
      <t>q</t>
    </r>
    <r>
      <rPr>
        <sz val="12"/>
        <color theme="1"/>
        <rFont val="Charis SIL"/>
      </rPr>
      <t>əħə</t>
    </r>
    <r>
      <rPr>
        <sz val="12"/>
        <color theme="1"/>
        <rFont val="Times New Roman"/>
        <family val="1"/>
      </rPr>
      <t>f</t>
    </r>
  </si>
  <si>
    <t>קמצנות, יובש,שברי צלחת</t>
  </si>
  <si>
    <r>
      <t>q</t>
    </r>
    <r>
      <rPr>
        <sz val="12"/>
        <color theme="1"/>
        <rFont val="Charis SIL"/>
      </rPr>
      <t>əɣə</t>
    </r>
    <r>
      <rPr>
        <sz val="12"/>
        <color theme="1"/>
        <rFont val="Times New Roman"/>
        <family val="1"/>
      </rPr>
      <t>n</t>
    </r>
  </si>
  <si>
    <t>קרן</t>
  </si>
  <si>
    <r>
      <t>ʃə</t>
    </r>
    <r>
      <rPr>
        <sz val="12"/>
        <color theme="1"/>
        <rFont val="Tahoma"/>
        <family val="2"/>
      </rPr>
      <t>ʕ</t>
    </r>
    <r>
      <rPr>
        <sz val="12"/>
        <color theme="1"/>
        <rFont val="Charis SIL"/>
      </rPr>
      <t>ər</t>
    </r>
  </si>
  <si>
    <t>דברי שירה</t>
  </si>
  <si>
    <t>ʔɑɣðˁ</t>
  </si>
  <si>
    <t>ארץ</t>
  </si>
  <si>
    <t>ʔɑχð</t>
  </si>
  <si>
    <t>לקיחה</t>
  </si>
  <si>
    <r>
      <t>b</t>
    </r>
    <r>
      <rPr>
        <sz val="12"/>
        <color theme="1"/>
        <rFont val="Charis SIL"/>
      </rPr>
      <t>ɑ</t>
    </r>
    <r>
      <rPr>
        <sz val="12"/>
        <color theme="1"/>
        <rFont val="Times New Roman"/>
        <family val="1"/>
      </rPr>
      <t>nk</t>
    </r>
  </si>
  <si>
    <t>χɑlf</t>
  </si>
  <si>
    <r>
      <t>ʕɑ</t>
    </r>
    <r>
      <rPr>
        <sz val="12"/>
        <color theme="1"/>
        <rFont val="Times New Roman"/>
        <family val="1"/>
      </rPr>
      <t>r</t>
    </r>
    <r>
      <rPr>
        <sz val="12"/>
        <color theme="1"/>
        <rFont val="Charis SIL"/>
      </rPr>
      <t>ðˁ</t>
    </r>
  </si>
  <si>
    <t>כבוד</t>
  </si>
  <si>
    <r>
      <t>q</t>
    </r>
    <r>
      <rPr>
        <sz val="12"/>
        <color theme="1"/>
        <rFont val="Charis SIL"/>
      </rPr>
      <t>ɑɣʕ</t>
    </r>
  </si>
  <si>
    <t>קישוא,דלעת</t>
  </si>
  <si>
    <r>
      <t>q</t>
    </r>
    <r>
      <rPr>
        <sz val="12"/>
        <color theme="1"/>
        <rFont val="Charis SIL"/>
      </rPr>
      <t>ɑtˁf</t>
    </r>
  </si>
  <si>
    <t>קטיף</t>
  </si>
  <si>
    <r>
      <t>ʃɑ</t>
    </r>
    <r>
      <rPr>
        <sz val="12"/>
        <color theme="1"/>
        <rFont val="Tahoma"/>
        <family val="2"/>
      </rPr>
      <t>ʕ</t>
    </r>
    <r>
      <rPr>
        <sz val="12"/>
        <color theme="1"/>
        <rFont val="Times New Roman"/>
        <family val="1"/>
      </rPr>
      <t>b</t>
    </r>
  </si>
  <si>
    <t>ʃɑtˁb</t>
  </si>
  <si>
    <t>מחיקה</t>
  </si>
  <si>
    <r>
      <t>ʃɑɣ</t>
    </r>
    <r>
      <rPr>
        <sz val="12"/>
        <color theme="1"/>
        <rFont val="Times New Roman"/>
        <family val="1"/>
      </rPr>
      <t>t</t>
    </r>
    <r>
      <rPr>
        <sz val="12"/>
        <color theme="1"/>
        <rFont val="Charis SIL"/>
      </rPr>
      <t>ˁ</t>
    </r>
  </si>
  <si>
    <t xml:space="preserve">So </t>
  </si>
  <si>
    <t>תנאי</t>
  </si>
  <si>
    <t>ʃɑɣħ</t>
  </si>
  <si>
    <t>פירוש</t>
  </si>
  <si>
    <t>ʃɑms</t>
  </si>
  <si>
    <t>ʔɑsˁəl</t>
  </si>
  <si>
    <t>מקור</t>
  </si>
  <si>
    <t>kɑsəɣ</t>
  </si>
  <si>
    <t>שבירה</t>
  </si>
  <si>
    <t>qɑməl</t>
  </si>
  <si>
    <t>כינים</t>
  </si>
  <si>
    <t>ʕɑdəl</t>
  </si>
  <si>
    <t>ישר</t>
  </si>
  <si>
    <t>qɑdəɣ</t>
  </si>
  <si>
    <t>qɑsˁəɣ</t>
  </si>
  <si>
    <t>ארמון</t>
  </si>
  <si>
    <t>qɑtəl</t>
  </si>
  <si>
    <t>הריגה</t>
  </si>
  <si>
    <t>ħɑlq</t>
  </si>
  <si>
    <t>לוע,גרון</t>
  </si>
  <si>
    <t>səlq</t>
  </si>
  <si>
    <t>סלק</t>
  </si>
  <si>
    <t>ʕələq</t>
  </si>
  <si>
    <t>טפיל</t>
  </si>
  <si>
    <r>
      <t>q</t>
    </r>
    <r>
      <rPr>
        <sz val="12"/>
        <color theme="1"/>
        <rFont val="Charis SIL"/>
      </rPr>
      <t>əʃ</t>
    </r>
    <r>
      <rPr>
        <sz val="12"/>
        <color theme="1"/>
        <rFont val="Times New Roman"/>
        <family val="1"/>
      </rPr>
      <t>t</t>
    </r>
    <r>
      <rPr>
        <sz val="12"/>
        <color theme="1"/>
        <rFont val="Charis SIL"/>
      </rPr>
      <t>ˁ</t>
    </r>
  </si>
  <si>
    <t>קִשְט</t>
  </si>
  <si>
    <t>קילוף(עור)</t>
  </si>
  <si>
    <t>fɑsˁəl</t>
  </si>
  <si>
    <t>ָפַצִל</t>
  </si>
  <si>
    <t>פֶרֶק, ענין</t>
  </si>
  <si>
    <t>qəʃəɣ</t>
  </si>
  <si>
    <t>קִשִע'</t>
  </si>
  <si>
    <t>קליפה,קשקש</t>
  </si>
  <si>
    <r>
      <t>χ</t>
    </r>
    <r>
      <rPr>
        <sz val="12"/>
        <color theme="1"/>
        <rFont val="Charis SIL"/>
      </rPr>
      <t>ɑlq</t>
    </r>
  </si>
  <si>
    <t>חַ'לְק</t>
  </si>
  <si>
    <t>בריאה,יצירה</t>
  </si>
  <si>
    <t>kəfəɣ</t>
  </si>
  <si>
    <t xml:space="preserve">כִּפִע' </t>
  </si>
  <si>
    <t>כפירה 195</t>
  </si>
  <si>
    <t>ʕəɣðˁ</t>
  </si>
  <si>
    <t xml:space="preserve">עִעְ'ט' </t>
  </si>
  <si>
    <t xml:space="preserve"> רוחב 149</t>
  </si>
  <si>
    <t>fəkər</t>
  </si>
  <si>
    <t xml:space="preserve">פִכִּר </t>
  </si>
  <si>
    <t xml:space="preserve"> מחשבה 172 (ערבית ספרותית)</t>
  </si>
  <si>
    <t>ʔəχt</t>
  </si>
  <si>
    <t>ɣəχsˁ</t>
  </si>
  <si>
    <t>t͡ʃɑrχ</t>
  </si>
  <si>
    <t>fɑrq</t>
  </si>
  <si>
    <t>ʕəʃq</t>
  </si>
  <si>
    <t>dɑɣb</t>
  </si>
  <si>
    <t>wəɣθ</t>
  </si>
  <si>
    <t>wɑɣd</t>
  </si>
  <si>
    <t>פרח(רבים)</t>
  </si>
  <si>
    <t>ħəɣf</t>
  </si>
  <si>
    <t>d͡ʒəɣf</t>
  </si>
  <si>
    <t>ʔɑlf</t>
  </si>
  <si>
    <t>təlf</t>
  </si>
  <si>
    <t>bənt</t>
  </si>
  <si>
    <t>bɑnd͡ʒ</t>
  </si>
  <si>
    <t xml:space="preserve"> d͡ʒənħ</t>
  </si>
  <si>
    <t>ʔənf</t>
  </si>
  <si>
    <t xml:space="preserve"> d͡ʒɑng</t>
  </si>
  <si>
    <t>qɑwl</t>
  </si>
  <si>
    <t>zəbəl</t>
  </si>
  <si>
    <t>tətən</t>
  </si>
  <si>
    <t>məθəl</t>
  </si>
  <si>
    <t>bət͡ʃəm</t>
  </si>
  <si>
    <t>sɑħən</t>
  </si>
  <si>
    <t>sˁɑχəɣ</t>
  </si>
  <si>
    <t xml:space="preserve"> sˁɑχəl</t>
  </si>
  <si>
    <t>gədər</t>
  </si>
  <si>
    <t xml:space="preserve"> ʔəzəɣ</t>
  </si>
  <si>
    <t xml:space="preserve"> ħəsən</t>
  </si>
  <si>
    <t xml:space="preserve"> tɑməɣ</t>
  </si>
  <si>
    <t>ħəməl</t>
  </si>
  <si>
    <t>məhəɣ</t>
  </si>
  <si>
    <t>X</t>
  </si>
  <si>
    <t>zzzzz_last</t>
  </si>
  <si>
    <t>הכללות</t>
  </si>
  <si>
    <t>היקרויות</t>
  </si>
  <si>
    <t>חריגים</t>
  </si>
  <si>
    <t>עיצור שני סונורנטי והעיצור הראשון הוא לא סונורנטי - אזי יש החדרה</t>
  </si>
  <si>
    <t>wɑql</t>
  </si>
  <si>
    <t>עיצור ראשון סונורנטי,הסונוריות יורדת אל העיצור השני  - אזי הצרור אפשרי</t>
  </si>
  <si>
    <t>זוג עיצורים סונורנטיים, יש ירידה בסונוריות  אל העיצור השני  -  אזי הצרור אפשרי</t>
  </si>
  <si>
    <t>זוג עיצורים סונורנטיים, אין ירידה בסונוריות  אל העיצור השני  - אזי יש החדרה</t>
  </si>
  <si>
    <t>עיצור ראשון סונורנטי והעיצור השני  לועי - אזי הצרור אפשרי</t>
  </si>
  <si>
    <t>עיצור ראשון שורק והעיצור השני  חוכך שאינו שורק או סותם - אזי הצרור אפשרי</t>
  </si>
  <si>
    <t>wəsəχ</t>
  </si>
  <si>
    <t>עיצור שני שורק והעיצור הראשון  לא שורק ולא סונורנטי - אזי הצרור אפשרי</t>
  </si>
  <si>
    <t>עיצור שני חוכך והעיצור הראשון סותם - אזי הצרור אפשרי</t>
  </si>
  <si>
    <t>עיצור ראשון חוכך והעיצור השני  חוכך  או סותם והסונוריות לא עולה - אזי הצרור אפשרי</t>
  </si>
  <si>
    <t>זוג עיצורים סותמים בעלי אותה קוליות  -  אזי הצרור אפשרי</t>
  </si>
  <si>
    <t>זוג עיצורים סותמים בעלי  קוליות שונה  -  אזי יש החדרה</t>
  </si>
  <si>
    <t>עיצור אחרון (C2)  לועי והעיצור לפני אחרון(C1) הוא סותם או חוכך</t>
  </si>
  <si>
    <r>
      <t>עיצור לפני אחרון(</t>
    </r>
    <r>
      <rPr>
        <sz val="12"/>
        <color theme="1"/>
        <rFont val="Charis SIL"/>
      </rPr>
      <t>C</t>
    </r>
    <r>
      <rPr>
        <vertAlign val="subscript"/>
        <sz val="12"/>
        <color theme="1"/>
        <rFont val="Charis SIL"/>
      </rPr>
      <t>1</t>
    </r>
    <r>
      <rPr>
        <sz val="12"/>
        <color theme="1"/>
        <rFont val="Tahoma"/>
        <family val="2"/>
      </rPr>
      <t>) לועי והאחרון(</t>
    </r>
    <r>
      <rPr>
        <sz val="12"/>
        <color theme="1"/>
        <rFont val="Charis SIL"/>
      </rPr>
      <t>C</t>
    </r>
    <r>
      <rPr>
        <vertAlign val="subscript"/>
        <sz val="12"/>
        <color theme="1"/>
        <rFont val="Charis SIL"/>
      </rPr>
      <t>2</t>
    </r>
    <r>
      <rPr>
        <sz val="12"/>
        <color theme="1"/>
        <rFont val="Tahoma"/>
        <family val="2"/>
      </rPr>
      <t xml:space="preserve">) סותם או חוכך </t>
    </r>
  </si>
  <si>
    <t>l,n,m,r,ɣ,w,j</t>
  </si>
  <si>
    <t>Sonorants</t>
  </si>
  <si>
    <t>z,d͡ʒ</t>
  </si>
  <si>
    <r>
      <rPr>
        <b/>
        <sz val="11"/>
        <color theme="1"/>
        <rFont val="Calibri"/>
        <family val="2"/>
        <scheme val="minor"/>
      </rPr>
      <t>Sibilants_Stridents</t>
    </r>
    <r>
      <rPr>
        <sz val="11"/>
        <color theme="1"/>
        <rFont val="Calibri"/>
        <family val="2"/>
        <scheme val="minor"/>
      </rPr>
      <t>-voiced</t>
    </r>
  </si>
  <si>
    <t>s,sˁ,ʃ</t>
  </si>
  <si>
    <r>
      <rPr>
        <b/>
        <sz val="11"/>
        <color theme="1"/>
        <rFont val="Calibri"/>
        <family val="2"/>
        <scheme val="minor"/>
      </rPr>
      <t>Sibilants_Stridents</t>
    </r>
    <r>
      <rPr>
        <sz val="11"/>
        <color theme="1"/>
        <rFont val="Calibri"/>
        <family val="2"/>
        <scheme val="minor"/>
      </rPr>
      <t>-voice</t>
    </r>
    <r>
      <rPr>
        <sz val="11"/>
        <color rgb="FFFF0000"/>
        <rFont val="Calibri"/>
        <family val="2"/>
        <scheme val="minor"/>
      </rPr>
      <t>Less</t>
    </r>
  </si>
  <si>
    <t>Sib שורק</t>
  </si>
  <si>
    <t>h,ʔ</t>
  </si>
  <si>
    <r>
      <t>Glottals_voice</t>
    </r>
    <r>
      <rPr>
        <b/>
        <sz val="11"/>
        <color rgb="FFFF0000"/>
        <rFont val="Calibri"/>
        <family val="2"/>
        <scheme val="minor"/>
      </rPr>
      <t>less</t>
    </r>
  </si>
  <si>
    <t>PharynGeal_voiced</t>
  </si>
  <si>
    <r>
      <t>PharynGeal_voice</t>
    </r>
    <r>
      <rPr>
        <b/>
        <sz val="11"/>
        <color rgb="FFFF0000"/>
        <rFont val="Calibri"/>
        <family val="2"/>
        <scheme val="minor"/>
      </rPr>
      <t>Less</t>
    </r>
  </si>
  <si>
    <t>ð,ðˁ</t>
  </si>
  <si>
    <t>fricative_voiced</t>
  </si>
  <si>
    <t>f, θ</t>
  </si>
  <si>
    <t>fricative_V.L</t>
  </si>
  <si>
    <t>k</t>
  </si>
  <si>
    <t>q</t>
  </si>
  <si>
    <t>z</t>
  </si>
  <si>
    <t>θ</t>
  </si>
  <si>
    <t>wɑːd͡ʒəb</t>
  </si>
  <si>
    <t>וַאגִ'בּ</t>
  </si>
  <si>
    <t>חובה</t>
  </si>
  <si>
    <t>להוסיף למאגר</t>
  </si>
  <si>
    <t>ɑ_or_ə</t>
  </si>
  <si>
    <t>bħ</t>
  </si>
  <si>
    <t>bs</t>
  </si>
  <si>
    <t>bʕ</t>
  </si>
  <si>
    <t>lf</t>
  </si>
  <si>
    <t>lħ</t>
  </si>
  <si>
    <t>lθ</t>
  </si>
  <si>
    <t>lχ</t>
  </si>
  <si>
    <t>ʃtˁ</t>
  </si>
  <si>
    <t>zq</t>
  </si>
  <si>
    <t>χt</t>
  </si>
  <si>
    <t>he wrote it for me</t>
  </si>
  <si>
    <t>ktɑbəljɑ́ː</t>
  </si>
  <si>
    <t>bdʔ</t>
  </si>
  <si>
    <t>1_fɑ́ʕɑl</t>
  </si>
  <si>
    <t>2_fɑ́ʕʕɑl</t>
  </si>
  <si>
    <t>3_fɑ́ːʕɑl</t>
  </si>
  <si>
    <t>5_tfɑ́ʕʕɑl</t>
  </si>
  <si>
    <t xml:space="preserve">6_tfɑ́ːʕɑl </t>
  </si>
  <si>
    <t xml:space="preserve">feːʕɑl </t>
  </si>
  <si>
    <t xml:space="preserve">foːʕɑl </t>
  </si>
  <si>
    <t>7_nfɑ́ʕɑl</t>
  </si>
  <si>
    <t xml:space="preserve">8_ftɑʕɑl </t>
  </si>
  <si>
    <t>9_fʕɑll</t>
  </si>
  <si>
    <t>10_stɑfʕɑl</t>
  </si>
  <si>
    <t>ktɑ́bt</t>
  </si>
  <si>
    <t>ktɑ́btlɑ</t>
  </si>
  <si>
    <t>ktɑ́btlu</t>
  </si>
  <si>
    <t>ktɑ́btəlnɑ</t>
  </si>
  <si>
    <t>ktɑ́btəlkəm</t>
  </si>
  <si>
    <t>ktɑ́btɑk</t>
  </si>
  <si>
    <t>ktɑ́btɑ</t>
  </si>
  <si>
    <t>ktɑ́btkəm</t>
  </si>
  <si>
    <t>ktəbtəlnjɑ́ː</t>
  </si>
  <si>
    <t>tˤrɑ́snɑ</t>
  </si>
  <si>
    <t>ktəbtóːlnɑ</t>
  </si>
  <si>
    <t>ktəbtúːhɑ</t>
  </si>
  <si>
    <t>ktəbtuljɑ́ːki</t>
  </si>
  <si>
    <t>ktəbtiljɑ́ːkəm</t>
  </si>
  <si>
    <t>kɑ́tɑb</t>
  </si>
  <si>
    <t>ktɑ́blək</t>
  </si>
  <si>
    <t>ktɑ́blu</t>
  </si>
  <si>
    <t>ktɑ́bəm</t>
  </si>
  <si>
    <t>ktɑbəljɑː</t>
  </si>
  <si>
    <t>kətbətəljɑ́ːk</t>
  </si>
  <si>
    <t>ktəbnɑ́ːhɑ</t>
  </si>
  <si>
    <t xml:space="preserve">ktəbnɑljɑ́ːnu </t>
  </si>
  <si>
    <t>kətbúːhɑ</t>
  </si>
  <si>
    <t>kətbuljɑ́ːhəm</t>
  </si>
  <si>
    <t xml:space="preserve">  ʔɑ́ktəb</t>
  </si>
  <si>
    <t xml:space="preserve">  ʔɑktə́blɑk</t>
  </si>
  <si>
    <t>ʔɑktə́bək</t>
  </si>
  <si>
    <t xml:space="preserve">  ktə́bɑk</t>
  </si>
  <si>
    <t xml:space="preserve">  ktəbəljɑ́ː</t>
  </si>
  <si>
    <t>kətbiljɑ́ː</t>
  </si>
  <si>
    <t>tkətbóːlɑk</t>
  </si>
  <si>
    <t>tkətbúːhɑ</t>
  </si>
  <si>
    <t>jkətbóːnɑ</t>
  </si>
  <si>
    <t>jkətbúːhɑ</t>
  </si>
  <si>
    <t xml:space="preserve">  jəktəbəljɑ́ːhəm</t>
  </si>
  <si>
    <t>bəʕθuljɑ́ːkəm</t>
  </si>
  <si>
    <t>tə́qbɑl</t>
  </si>
  <si>
    <t>ʃrɑ́dtu</t>
  </si>
  <si>
    <t>jə́dfɑʕ</t>
  </si>
  <si>
    <t>jədfɑ́ʕli</t>
  </si>
  <si>
    <t>jədfɑ́ʕu</t>
  </si>
  <si>
    <t>kɑ́sɑr</t>
  </si>
  <si>
    <t>ksɑ́rni</t>
  </si>
  <si>
    <t>tˤərsuljɑ́ːkəm</t>
  </si>
  <si>
    <t>tˤəɣdóːnɑ</t>
  </si>
  <si>
    <t>sˤbɑ́ɣu</t>
  </si>
  <si>
    <t>sˤʕɑ́dtu</t>
  </si>
  <si>
    <t>tˤɑ́bxət</t>
  </si>
  <si>
    <t>ʕɑbɑ́ːli</t>
  </si>
  <si>
    <t>nəzzlíːhɑ</t>
  </si>
  <si>
    <t>nəzzə́lɑ</t>
  </si>
  <si>
    <t>jd͡ʒɑwbóːn</t>
  </si>
  <si>
    <t>qɑ-jd͡ʒɑwə́b-ɑk</t>
  </si>
  <si>
    <t>nɑ́su</t>
  </si>
  <si>
    <t>nsə́tnɑ</t>
  </si>
  <si>
    <t>tˤɑ́fɑ</t>
  </si>
  <si>
    <t>tˤfɑ́ːnu</t>
  </si>
  <si>
    <t xml:space="preserve">nəktɑ́btəm </t>
  </si>
  <si>
    <t>nə́fhɑm</t>
  </si>
  <si>
    <t xml:space="preserve">fəhhɑmnɑljɑ́ːnu </t>
  </si>
  <si>
    <t>tfɑːhɑmnɑ</t>
  </si>
  <si>
    <t>ʔɑʃtɑ́ɣi</t>
  </si>
  <si>
    <t>ltɑmmu</t>
  </si>
  <si>
    <t>stəʕd͡ʒɑ́lti</t>
  </si>
  <si>
    <t>təstɑ́nðˤɑɣ</t>
  </si>
  <si>
    <t>stɑ́nðˤɣu</t>
  </si>
  <si>
    <t>stɑ́qəblu</t>
  </si>
  <si>
    <t>stəqbɑ́lnɑ</t>
  </si>
  <si>
    <t>sˤəχχɑ́mu</t>
  </si>
  <si>
    <t>jətzɑwwɑd͡ʒ</t>
  </si>
  <si>
    <t>kɑtɑb-tu-lək</t>
  </si>
  <si>
    <t>kɑtɑb-tu-lnɑ</t>
  </si>
  <si>
    <t>kɑtɑb-tu-k</t>
  </si>
  <si>
    <t>kɑtɑb-tu-hɑ</t>
  </si>
  <si>
    <t>kɑtɑb-tu-həm</t>
  </si>
  <si>
    <t>kɑtɑb-t</t>
  </si>
  <si>
    <t>kɑtɑb-t-u</t>
  </si>
  <si>
    <t>kɑtɑb-t-lɑ</t>
  </si>
  <si>
    <t>kɑtɑb-t-lu</t>
  </si>
  <si>
    <t>kɑtɑb-t-lnɑ</t>
  </si>
  <si>
    <t>kɑtɑb-t-lkəm</t>
  </si>
  <si>
    <t>kɑtɑb-t-ək</t>
  </si>
  <si>
    <t>kɑtɑb-t-ɑ</t>
  </si>
  <si>
    <t>kɑtɑb-t-kəm</t>
  </si>
  <si>
    <t>kɑtɑb-ti</t>
  </si>
  <si>
    <t>kɑtɑb-ti-lɑk</t>
  </si>
  <si>
    <t>kɑtɑb-ti-lu</t>
  </si>
  <si>
    <t>kɑtɑb-ti-ni</t>
  </si>
  <si>
    <t>kɑtɑb-ti-k</t>
  </si>
  <si>
    <t>kɑtɑb-ti-həm</t>
  </si>
  <si>
    <t>kɑtɑb-∅</t>
  </si>
  <si>
    <t>kɑtɑb-∅-lək</t>
  </si>
  <si>
    <t>kɑtɑb-∅-lu</t>
  </si>
  <si>
    <t>kɑtɑb-∅-nɑ</t>
  </si>
  <si>
    <t>kɑtɑb-∅-əm</t>
  </si>
  <si>
    <t>kɑtɑb-ət-lu</t>
  </si>
  <si>
    <t>kɑtɑb-nɑ-lkəm</t>
  </si>
  <si>
    <t>kɑtɑb-nɑ-hɑ</t>
  </si>
  <si>
    <t>kɑtɑb-təm-lu</t>
  </si>
  <si>
    <t>kɑtɑb-təm-əm</t>
  </si>
  <si>
    <t>ħɑmɑl-təm-u</t>
  </si>
  <si>
    <t>kɑtɑb-u-ləm</t>
  </si>
  <si>
    <t>kɑtɑb-u-hɑ</t>
  </si>
  <si>
    <t xml:space="preserve">kɑtɑb-u-kəm </t>
  </si>
  <si>
    <t>wtɑfɑq-nɑ</t>
  </si>
  <si>
    <t>d͡ʒɑjɑb-u</t>
  </si>
  <si>
    <t>d͡ʒɑjɑb-∅-u</t>
  </si>
  <si>
    <t>nɑsɑj-təm</t>
  </si>
  <si>
    <t>sˤɑfːɑtˤ-tu</t>
  </si>
  <si>
    <t>mɑ́lkəm</t>
  </si>
  <si>
    <t>béːtnɑ</t>
  </si>
  <si>
    <t>ʔɑbúːnu</t>
  </si>
  <si>
    <t>ʔɑrəbʕɑ</t>
  </si>
  <si>
    <t>wɑjɑ</t>
  </si>
  <si>
    <t>wəjjɑ́ːni</t>
  </si>
  <si>
    <t>d͡ʒəwwɑ́ːnu</t>
  </si>
  <si>
    <t>qəbbə́təm</t>
  </si>
  <si>
    <t>with me</t>
  </si>
  <si>
    <t>under me</t>
  </si>
  <si>
    <t>belongs to you</t>
  </si>
  <si>
    <t>our house</t>
  </si>
  <si>
    <t>their room</t>
  </si>
  <si>
    <t>his father</t>
  </si>
  <si>
    <t>on me</t>
  </si>
  <si>
    <t>in you</t>
  </si>
  <si>
    <t>four</t>
  </si>
  <si>
    <t>ʕɑlɑ</t>
  </si>
  <si>
    <t>1SG</t>
  </si>
  <si>
    <t>2MSG</t>
  </si>
  <si>
    <t>2FSG</t>
  </si>
  <si>
    <t>3MSG</t>
  </si>
  <si>
    <t>3FSG</t>
  </si>
  <si>
    <t>1PL</t>
  </si>
  <si>
    <t>2PL</t>
  </si>
  <si>
    <t>3PL</t>
  </si>
  <si>
    <t>2M/FSG</t>
  </si>
  <si>
    <t>t-ktəb-iːn</t>
  </si>
  <si>
    <t>t-ktəb-iːn-li</t>
  </si>
  <si>
    <t>t-ktəb-iːn-nu</t>
  </si>
  <si>
    <t>t-ktəb-iːn-hɑ</t>
  </si>
  <si>
    <t>t-ktəb-uːn</t>
  </si>
  <si>
    <t>t-ktəb-uːn-lɑk</t>
  </si>
  <si>
    <t>t-ktəb-uːn-ki</t>
  </si>
  <si>
    <t>t-ktəb-uːn-hɑ</t>
  </si>
  <si>
    <t>j-ktəb-uːn</t>
  </si>
  <si>
    <t>j-ktəb-uːn-lɑk</t>
  </si>
  <si>
    <t>j-ktəb-uːn-nɑ</t>
  </si>
  <si>
    <t>j-ktəb-uːn-hɑ</t>
  </si>
  <si>
    <t>j-sjəɣ-uːn</t>
  </si>
  <si>
    <t>frɣ</t>
  </si>
  <si>
    <t>to empty</t>
  </si>
  <si>
    <r>
      <t>R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R</t>
    </r>
    <r>
      <rPr>
        <vertAlign val="subscript"/>
        <sz val="12"/>
        <color theme="1"/>
        <rFont val="Times New Roman"/>
        <family val="1"/>
      </rPr>
      <t>3</t>
    </r>
  </si>
  <si>
    <t xml:space="preserve">you (s.f) will know  &lt;ع ر ف&gt;
</t>
  </si>
  <si>
    <t xml:space="preserve"> j-zɑwwəd-uːn</t>
  </si>
  <si>
    <t>j-ħkəkk-uːn</t>
  </si>
  <si>
    <r>
      <t>R</t>
    </r>
    <r>
      <rPr>
        <vertAlign val="subscript"/>
        <sz val="8"/>
        <color theme="1"/>
        <rFont val="Calibri"/>
        <family val="2"/>
        <scheme val="minor"/>
      </rPr>
      <t>1</t>
    </r>
    <r>
      <rPr>
        <vertAlign val="subscript"/>
        <sz val="11"/>
        <color theme="1"/>
        <rFont val="Calibri"/>
        <family val="2"/>
        <scheme val="minor"/>
      </rPr>
      <t>j</t>
    </r>
  </si>
  <si>
    <r>
      <t>R</t>
    </r>
    <r>
      <rPr>
        <vertAlign val="subscript"/>
        <sz val="8"/>
        <color theme="1"/>
        <rFont val="Calibri"/>
        <family val="2"/>
        <scheme val="minor"/>
      </rPr>
      <t>13_24</t>
    </r>
  </si>
  <si>
    <t>nətɣɑddɑ</t>
  </si>
  <si>
    <t>tsəwwɑ́qnɑ</t>
  </si>
  <si>
    <t>wɑqqə́fhɑ</t>
  </si>
  <si>
    <t>They wrote direct_object  (it | him | her | them - 3rd ) to you (pl.)’
/ katbolkəmjáː     / [kətbóːnu lːəkəm ] ‘They wrote (direct-object) it to you (pl.)’</t>
  </si>
  <si>
    <t>qɑjfətħóːn</t>
  </si>
  <si>
    <t xml:space="preserve">
'I thought that'
Lit. ː '(he) brought a thought to me'</t>
  </si>
  <si>
    <t xml:space="preserve">jəɣəbbóːnu </t>
  </si>
  <si>
    <t>j-ɣɑbbəj-uːn-u</t>
  </si>
  <si>
    <t>jwəddíːlu</t>
  </si>
  <si>
    <t>j-sədduːn</t>
  </si>
  <si>
    <t>təftəhmóːn</t>
  </si>
  <si>
    <t>nðˤɑʕéːt</t>
  </si>
  <si>
    <t>nðˤɑʕéːti</t>
  </si>
  <si>
    <t>nəzzə́lu</t>
  </si>
  <si>
    <t>mɑ́ʃʃi</t>
  </si>
  <si>
    <t>məʃʃíːnu</t>
  </si>
  <si>
    <t xml:space="preserve">məʃʃíːhɑ </t>
  </si>
  <si>
    <t>məʃʃéːnu</t>
  </si>
  <si>
    <t>məʃʃíːhɑ</t>
  </si>
  <si>
    <t>χəllíːnu</t>
  </si>
  <si>
    <t>you m.s leave him !</t>
  </si>
  <si>
    <t>you m.s leave her !</t>
  </si>
  <si>
    <t>you m.f leave him !</t>
  </si>
  <si>
    <t>you m.f leave her !</t>
  </si>
  <si>
    <t>χəllíːhɑ</t>
  </si>
  <si>
    <t>χəlléːnu</t>
  </si>
  <si>
    <t>sˤəffɑ́tˤtu</t>
  </si>
  <si>
    <t xml:space="preserve">tkɑ́mmɑl </t>
  </si>
  <si>
    <t xml:space="preserve">fəhhəmtóːhəm </t>
  </si>
  <si>
    <t>ʕɑðˤðˤu</t>
  </si>
  <si>
    <t>ðˤɑll</t>
  </si>
  <si>
    <t>jðˤəll</t>
  </si>
  <si>
    <t xml:space="preserve">ðˤəlléːti </t>
  </si>
  <si>
    <t xml:space="preserve">ħəbbə́tni </t>
  </si>
  <si>
    <t>ħəbbitúːhɑ</t>
  </si>
  <si>
    <t>d͡ʒənəntéːni</t>
  </si>
  <si>
    <t xml:space="preserve">ʕəðˤðˤə́tni </t>
  </si>
  <si>
    <t>ʔɑktəbəljɑ́ːkəm</t>
  </si>
  <si>
    <t>I will write it for you'</t>
  </si>
  <si>
    <t>ɣfʕ</t>
  </si>
  <si>
    <t>keep</t>
  </si>
  <si>
    <t>d͡ʒrʕ</t>
  </si>
  <si>
    <t>drink (drug)</t>
  </si>
  <si>
    <t xml:space="preserve">jətʕɑɣfóːn </t>
  </si>
  <si>
    <t>tʕɑ́ːɣɑf</t>
  </si>
  <si>
    <t>nətʕɑ́ːɣɑf</t>
  </si>
  <si>
    <t xml:space="preserve">‘I will wait for him’ </t>
  </si>
  <si>
    <t>ʔɑstɑnðˁə́ɣu</t>
  </si>
  <si>
    <t>ʔɑ-stɑnðˁəɣ-u</t>
  </si>
  <si>
    <t>ktəbtəməljɑ́ːhɑ</t>
  </si>
  <si>
    <t xml:space="preserve">  ‘write (m.s) it for you(f.s)!’</t>
  </si>
  <si>
    <t xml:space="preserve">  ktəbəljɑ́ːki</t>
  </si>
  <si>
    <t>he will  keep it to her</t>
  </si>
  <si>
    <t>they saw</t>
  </si>
  <si>
    <r>
      <t>t-ʕ</t>
    </r>
    <r>
      <rPr>
        <sz val="11"/>
        <rFont val="Calibri"/>
        <family val="2"/>
        <scheme val="minor"/>
      </rPr>
      <t>ɑːj</t>
    </r>
    <r>
      <rPr>
        <sz val="11"/>
        <color theme="1"/>
        <rFont val="Calibri"/>
        <family val="2"/>
        <scheme val="minor"/>
      </rPr>
      <t>n-uːn</t>
    </r>
  </si>
  <si>
    <t>ʕɑ́ːnu</t>
  </si>
  <si>
    <t>he saw</t>
  </si>
  <si>
    <t>ʕɑ́ːjɑn</t>
  </si>
  <si>
    <t>they saw him</t>
  </si>
  <si>
    <t>ʕɑjnóːnu</t>
  </si>
  <si>
    <t xml:space="preserve"> jəɣfɑʕəljɑːhɑ</t>
  </si>
  <si>
    <t>/j-qbɑl-uːn/</t>
  </si>
  <si>
    <r>
      <t>‘you</t>
    </r>
    <r>
      <rPr>
        <vertAlign val="subscript"/>
        <sz val="8"/>
        <rFont val="Times New Roman"/>
        <family val="1"/>
      </rPr>
      <t>FSG</t>
    </r>
    <r>
      <rPr>
        <sz val="8"/>
        <rFont val="Times New Roman"/>
        <family val="1"/>
      </rPr>
      <t xml:space="preserve"> will make shopping’</t>
    </r>
  </si>
  <si>
    <t>[tətsəwqéːn]</t>
  </si>
  <si>
    <t>t-tsɑwwɑq-i:n</t>
  </si>
  <si>
    <t>j-tʕɑːɣɑf-uːn</t>
  </si>
  <si>
    <t>t-tqɑːtɑl-uːn</t>
  </si>
  <si>
    <r>
      <t>‘you</t>
    </r>
    <r>
      <rPr>
        <vertAlign val="subscript"/>
        <sz val="8"/>
        <rFont val="Times New Roman"/>
        <family val="1"/>
      </rPr>
      <t xml:space="preserve">PL </t>
    </r>
    <r>
      <rPr>
        <sz val="8"/>
        <rFont val="Times New Roman"/>
        <family val="1"/>
      </rPr>
      <t>will quarrel’</t>
    </r>
  </si>
  <si>
    <t>They will be humiliated.</t>
  </si>
  <si>
    <t>j-tbɑhdɑl-uːn</t>
  </si>
  <si>
    <t>we wil correspond</t>
  </si>
  <si>
    <t>nətkɑ́ːtɑb</t>
  </si>
  <si>
    <t>n-tkɑːtɑb</t>
  </si>
  <si>
    <t xml:space="preserve"> jzɑ́wwəd</t>
  </si>
  <si>
    <t xml:space="preserve"> j-zɑwwəd-∅</t>
  </si>
  <si>
    <t>n-zɑwwəd͡ʒ-u</t>
  </si>
  <si>
    <t>n-tɑrd͡ʒəm</t>
  </si>
  <si>
    <t>n-tɑrd͡ʒəm-lu</t>
  </si>
  <si>
    <t>j-sɑwwi-hɑ</t>
  </si>
  <si>
    <t>j-ʃɑttəm-uːn</t>
  </si>
  <si>
    <t>j-ʃtɑməm-uːn</t>
  </si>
  <si>
    <t xml:space="preserve">j-bɑhdəl-uːn </t>
  </si>
  <si>
    <t>bʕbʕ</t>
  </si>
  <si>
    <t>to round</t>
  </si>
  <si>
    <t>jd͡ʒɑ́ːwəb</t>
  </si>
  <si>
    <t>j-d͡ʒɑːwəb</t>
  </si>
  <si>
    <t>n-t-ʕɑːɣɑf</t>
  </si>
  <si>
    <t>t-t-dɑhhɑn</t>
  </si>
  <si>
    <t>jətqɑ́ːtɑl</t>
  </si>
  <si>
    <t>he will quarrel</t>
  </si>
  <si>
    <t xml:space="preserve">j-t-qɑːtɑl </t>
  </si>
  <si>
    <t>we'll curse</t>
  </si>
  <si>
    <t>nʃɑ́ttəm</t>
  </si>
  <si>
    <t>n-ʃɑttəm</t>
  </si>
  <si>
    <t>I was turned around</t>
  </si>
  <si>
    <t>They welcome</t>
  </si>
  <si>
    <t>stɑqbɑl-u</t>
  </si>
  <si>
    <t>jə-ʕtəq-kəm</t>
  </si>
  <si>
    <t>He will push him.</t>
  </si>
  <si>
    <t xml:space="preserve">jə-dfɑʕ-u </t>
  </si>
  <si>
    <t>he will write it for them</t>
  </si>
  <si>
    <t>jə-ktəb-liɑː-həm</t>
  </si>
  <si>
    <t>ɑ-</t>
  </si>
  <si>
    <t>-lɑk</t>
  </si>
  <si>
    <t>-ɑk</t>
  </si>
  <si>
    <t>-lɑ</t>
  </si>
  <si>
    <t>-ɑ</t>
  </si>
  <si>
    <t>-hɑ</t>
  </si>
  <si>
    <t>-lnɑ</t>
  </si>
  <si>
    <t>-nɑ</t>
  </si>
  <si>
    <t>beːt,mɑl</t>
  </si>
  <si>
    <t>qəbːɑ</t>
  </si>
  <si>
    <t>ʔɑb</t>
  </si>
  <si>
    <t>ʕɑ́lɑ</t>
  </si>
  <si>
    <t>-ːɑːji</t>
  </si>
  <si>
    <t>-ɑjːi/-ejːi</t>
  </si>
  <si>
    <t>-tɑk</t>
  </si>
  <si>
    <t>-ːɑːk</t>
  </si>
  <si>
    <t>-ːɑːki</t>
  </si>
  <si>
    <t>-ːɑːnu</t>
  </si>
  <si>
    <t>-tɑ</t>
  </si>
  <si>
    <t>-uːhɑ</t>
  </si>
  <si>
    <t>-ːɑːhɑ</t>
  </si>
  <si>
    <t>-iːhɑ/-iːjɑ</t>
  </si>
  <si>
    <t>-tnɑ</t>
  </si>
  <si>
    <t>-uːnɑ</t>
  </si>
  <si>
    <t>-ːɑːnɑ</t>
  </si>
  <si>
    <t>-iːnɑ</t>
  </si>
  <si>
    <t>-eːnɑ</t>
  </si>
  <si>
    <t>-ːɑːkəm</t>
  </si>
  <si>
    <t>-l-jɑ́ː</t>
  </si>
  <si>
    <t>-l-jɑ́ː-k</t>
  </si>
  <si>
    <t>-l-jɑ́ː-ki</t>
  </si>
  <si>
    <t xml:space="preserve">-l-jɑ́ː-nu </t>
  </si>
  <si>
    <t>-l-jɑ́ː-hɑ</t>
  </si>
  <si>
    <t>-ln-jɑ́:</t>
  </si>
  <si>
    <t>-l-jɑ́ː-kəm</t>
  </si>
  <si>
    <t>-l-jɑ́ː-həm</t>
  </si>
  <si>
    <t>səwwitóːnu</t>
  </si>
  <si>
    <t>I made it</t>
  </si>
  <si>
    <t>sɑwwɑj-tu-nu</t>
  </si>
  <si>
    <t>təftɑħəljɑ́ːnu</t>
  </si>
  <si>
    <t>she will open it to him</t>
  </si>
  <si>
    <t>we wrote it to him</t>
  </si>
  <si>
    <t>bɑ́hədlu</t>
  </si>
  <si>
    <t>they insulted</t>
  </si>
  <si>
    <t>bɑhdɑl-u</t>
  </si>
  <si>
    <t>he insulted him</t>
  </si>
  <si>
    <t>bəhdɑ́lu</t>
  </si>
  <si>
    <t>bɑhdɑl-∅-u</t>
  </si>
  <si>
    <t>ksɑ́rnɑ</t>
  </si>
  <si>
    <t>we broke</t>
  </si>
  <si>
    <t>he broke us</t>
  </si>
  <si>
    <t>kɑsɑr-nɑ</t>
  </si>
  <si>
    <t>kɑsɑr-∅-nɑ</t>
  </si>
  <si>
    <t>cough</t>
  </si>
  <si>
    <t>qħħ</t>
  </si>
  <si>
    <t>ɣdj</t>
  </si>
  <si>
    <t>to lunch</t>
  </si>
  <si>
    <t>ɣjq</t>
  </si>
  <si>
    <t>have breakfast</t>
  </si>
  <si>
    <t>ʕʃj</t>
  </si>
  <si>
    <t>have supper</t>
  </si>
  <si>
    <t>d͡ʒjʔ</t>
  </si>
  <si>
    <t>he came</t>
  </si>
  <si>
    <t>they came</t>
  </si>
  <si>
    <t>d͡ʒɑː</t>
  </si>
  <si>
    <t>d͡ʒoː</t>
  </si>
  <si>
    <t>skətnɑ́ːlu</t>
  </si>
  <si>
    <t>sɑkɑt-nɑ-lu</t>
  </si>
  <si>
    <t>we shut up for him</t>
  </si>
  <si>
    <t>sɑkkɑt-nɑ-həm</t>
  </si>
  <si>
    <t>səkkətnɑ́ːhəm</t>
  </si>
  <si>
    <t>We silenced them</t>
  </si>
  <si>
    <t>ħwl</t>
  </si>
  <si>
    <t>transfer/convert</t>
  </si>
  <si>
    <t>he said to me 
a is shortened (mansour1991,p94)</t>
  </si>
  <si>
    <t>qɑwɑl-∅-li</t>
  </si>
  <si>
    <t>sˁɑjɑħ-∅-li</t>
  </si>
  <si>
    <t>he shouted to me</t>
  </si>
  <si>
    <t>sˁɑ́ħli</t>
  </si>
  <si>
    <t>sˁíːħi</t>
  </si>
  <si>
    <t>you.fsg shout !</t>
  </si>
  <si>
    <t>qəléːlu</t>
  </si>
  <si>
    <t>sˁiħéːlu</t>
  </si>
  <si>
    <t>you.fsg shout to him !</t>
  </si>
  <si>
    <t>stɣɑ́ːħu</t>
  </si>
  <si>
    <t>they took a rest</t>
  </si>
  <si>
    <t>stɑfjɑd</t>
  </si>
  <si>
    <t>fʃχ</t>
  </si>
  <si>
    <t xml:space="preserve">to hit the forehead  </t>
  </si>
  <si>
    <t>tənfɑ́ʃəχ</t>
  </si>
  <si>
    <r>
      <t>you</t>
    </r>
    <r>
      <rPr>
        <vertAlign val="subscript"/>
        <sz val="8"/>
        <rFont val="Times New Roman"/>
        <family val="1"/>
      </rPr>
      <t>.ms</t>
    </r>
    <r>
      <rPr>
        <sz val="8"/>
        <rFont val="Times New Roman"/>
        <family val="1"/>
      </rPr>
      <t xml:space="preserve"> will be hit on the forehead</t>
    </r>
  </si>
  <si>
    <t>t-n-lɑzəq-uːn</t>
  </si>
  <si>
    <t xml:space="preserve">t-n-fɑ́ʃəχ  </t>
  </si>
  <si>
    <t>we carried him'</t>
  </si>
  <si>
    <t>ħməlnɑ́ːnu</t>
  </si>
  <si>
    <t>ħɑmal-nɑ-nu</t>
  </si>
  <si>
    <t>χɑ́llɑ</t>
  </si>
  <si>
    <t>χəllɑ́ːnu</t>
  </si>
  <si>
    <t>He left him</t>
  </si>
  <si>
    <t>d͡ʒɑbóːni</t>
  </si>
  <si>
    <t>They brought me</t>
  </si>
  <si>
    <t>sˁɑ́ːħ</t>
  </si>
  <si>
    <t>sˁɑ́ːħət</t>
  </si>
  <si>
    <t>sˁɑħə́tlu</t>
  </si>
  <si>
    <t>she shouted to him</t>
  </si>
  <si>
    <t>sˁɑ́jɑħ-ət-lu</t>
  </si>
  <si>
    <t>ħɑ́ːk</t>
  </si>
  <si>
    <t>ħɑ́ːkət</t>
  </si>
  <si>
    <t>ħɑkə́tlu</t>
  </si>
  <si>
    <t>she knitted for him.</t>
  </si>
  <si>
    <t>ħɑwɑk-ət-lu</t>
  </si>
  <si>
    <t>she talked to him</t>
  </si>
  <si>
    <t>ħkə́tlu</t>
  </si>
  <si>
    <t>ħɑjɑk-ət-lu</t>
  </si>
  <si>
    <t>qɑːl</t>
  </si>
  <si>
    <t>he said'</t>
  </si>
  <si>
    <t>qɑ́ːlət</t>
  </si>
  <si>
    <t>qɑlə́tlu</t>
  </si>
  <si>
    <t>she said to him</t>
  </si>
  <si>
    <t>wəddéːtu</t>
  </si>
  <si>
    <t>I brought</t>
  </si>
  <si>
    <t>wədditóːnu</t>
  </si>
  <si>
    <t>I brought him</t>
  </si>
  <si>
    <t>wɑddəj-tu</t>
  </si>
  <si>
    <t>ʃkj</t>
  </si>
  <si>
    <t>ʃtɑkɑj-tu</t>
  </si>
  <si>
    <t>I complained'</t>
  </si>
  <si>
    <t>relieve me !</t>
  </si>
  <si>
    <t>sɑhhə́lni !</t>
  </si>
  <si>
    <r>
      <t>you</t>
    </r>
    <r>
      <rPr>
        <vertAlign val="subscript"/>
        <sz val="8"/>
        <rFont val="Times New Roman"/>
        <family val="1"/>
      </rPr>
      <t>.PL</t>
    </r>
    <r>
      <rPr>
        <sz val="8"/>
        <rFont val="Times New Roman"/>
        <family val="1"/>
      </rPr>
      <t xml:space="preserve"> will carry them</t>
    </r>
  </si>
  <si>
    <t>tħəmló:həm</t>
  </si>
  <si>
    <t>t-ħməl-u:n-həm</t>
  </si>
  <si>
    <t>t-tħɑmmɑl-uːn</t>
  </si>
  <si>
    <t>to deserve</t>
  </si>
  <si>
    <t>jəstíːhəl</t>
  </si>
  <si>
    <t>‘he does deserve</t>
  </si>
  <si>
    <t>j-stɑʔhəl</t>
  </si>
  <si>
    <t>you(f) were lost</t>
  </si>
  <si>
    <t>you(f) were lost to us</t>
  </si>
  <si>
    <t xml:space="preserve">   Aspect   Mood </t>
  </si>
  <si>
    <t xml:space="preserve">  direct</t>
  </si>
  <si>
    <t>SR</t>
  </si>
  <si>
    <t>UR</t>
  </si>
  <si>
    <t>kɑtɑb-tu-l-jɑ-ki</t>
  </si>
  <si>
    <t>kɑtɑb-t-ln-jɑ</t>
  </si>
  <si>
    <t>kɑtɑb-ti-ljɑ-kəm</t>
  </si>
  <si>
    <t>kɑtɑb-∅-ljɑ</t>
  </si>
  <si>
    <t>kɑtɑb-ət-l-jɑ-k</t>
  </si>
  <si>
    <t>kɑtɑb-nɑ-l-jɑ-nu</t>
  </si>
  <si>
    <t>kɑtɑb-təm-l-jɑ-hɑ</t>
  </si>
  <si>
    <t>kɑtɑb-u-ljɑ-həm</t>
  </si>
  <si>
    <t>ʔɑ-ktəb-ljɑ-kəm</t>
  </si>
  <si>
    <t>ktəb-ɸ-ljɑ</t>
  </si>
  <si>
    <t>kɑtɑb-ɸ-ljɑ</t>
  </si>
  <si>
    <t xml:space="preserve">ktəb-i-ljɑ  </t>
  </si>
  <si>
    <t>t-ktəb-iːn-ljɑ</t>
  </si>
  <si>
    <t>t-ftɑħ-l-jɑ</t>
  </si>
  <si>
    <t>t-ftɑħ-l-jɑ-nu</t>
  </si>
  <si>
    <t>jə-d͡ʒjəb-u-ljɑ</t>
  </si>
  <si>
    <t>t-d͡ʒjəb-ljɑ́</t>
  </si>
  <si>
    <t>nə-ʃjəl-ljɑ-ki</t>
  </si>
  <si>
    <t>jə-ħsəb-lnjɑ</t>
  </si>
  <si>
    <t>sɑwwɑj-tu-l-jɑ-nu</t>
  </si>
  <si>
    <t>n-zɑwwəd͡ʒ-ljɑ-hɑ</t>
  </si>
  <si>
    <t>n-tɑrd͡ʒəm-ljɑ-ki</t>
  </si>
  <si>
    <t>nɑ́zzlu</t>
  </si>
  <si>
    <t>nəzzɑ́ltu</t>
  </si>
  <si>
    <t>nɑzzɑl-u</t>
  </si>
  <si>
    <t>nəzzlóːnu</t>
  </si>
  <si>
    <t>nɑzzɑl-u-nu</t>
  </si>
  <si>
    <t>sˁfn</t>
  </si>
  <si>
    <t>to look</t>
  </si>
  <si>
    <t>tsˁəfnéːn</t>
  </si>
  <si>
    <t>you (f.s) will look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</si>
</sst>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haris SIL"/>
    </font>
    <font>
      <sz val="12"/>
      <color indexed="81"/>
      <name val="Tahoma"/>
      <family val="2"/>
    </font>
    <font>
      <sz val="12"/>
      <color indexed="10"/>
      <name val="Tahoma"/>
      <family val="2"/>
    </font>
    <font>
      <sz val="12"/>
      <color rgb="FF000000"/>
      <name val="Times New Roman"/>
      <family val="1"/>
    </font>
    <font>
      <sz val="12"/>
      <color rgb="FF000000"/>
      <name val="Charis SIL"/>
    </font>
    <font>
      <sz val="12"/>
      <color rgb="FFFF0000"/>
      <name val="Times New Roman"/>
      <family val="1"/>
    </font>
    <font>
      <sz val="12"/>
      <color theme="6" tint="-0.249977111117893"/>
      <name val="Times New Roman"/>
      <family val="1"/>
    </font>
    <font>
      <sz val="12"/>
      <name val="Times New Roman"/>
      <family val="1"/>
    </font>
    <font>
      <b/>
      <sz val="9"/>
      <color indexed="53"/>
      <name val="Charis SIL"/>
    </font>
    <font>
      <b/>
      <sz val="9"/>
      <color indexed="57"/>
      <name val="Charis SIL"/>
    </font>
    <font>
      <b/>
      <sz val="12"/>
      <name val="Times New Roman"/>
      <family val="1"/>
    </font>
    <font>
      <b/>
      <sz val="12"/>
      <color theme="6" tint="-0.249977111117893"/>
      <name val="Times New Roman"/>
      <family val="1"/>
    </font>
    <font>
      <vertAlign val="subscript"/>
      <sz val="11"/>
      <color theme="1"/>
      <name val="Calibri"/>
      <family val="2"/>
      <scheme val="minor"/>
    </font>
    <font>
      <sz val="11"/>
      <color theme="1"/>
      <name val="Charis SIL"/>
    </font>
    <font>
      <vertAlign val="subscript"/>
      <sz val="11"/>
      <color theme="1"/>
      <name val="Charis SIL"/>
    </font>
    <font>
      <sz val="8"/>
      <name val="Times New Roman"/>
      <family val="1"/>
    </font>
    <font>
      <sz val="12"/>
      <color rgb="FFFF0000"/>
      <name val="Charis SIL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Charis SIL"/>
    </font>
    <font>
      <sz val="11"/>
      <color indexed="81"/>
      <name val="Charis SIL"/>
    </font>
    <font>
      <sz val="12"/>
      <color indexed="81"/>
      <name val="Charis SIL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10"/>
      <name val="Tahoma"/>
      <family val="2"/>
    </font>
    <font>
      <b/>
      <sz val="12"/>
      <color rgb="FFFF0000"/>
      <name val="Charis SIL"/>
    </font>
    <font>
      <b/>
      <sz val="12"/>
      <color rgb="FF000000"/>
      <name val="Charis SIL"/>
    </font>
    <font>
      <b/>
      <sz val="12"/>
      <color rgb="FF000000"/>
      <name val="Times New Roman"/>
      <family val="1"/>
    </font>
    <font>
      <b/>
      <sz val="20"/>
      <color theme="1"/>
      <name val="Charis SIL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Tahoma"/>
      <family val="2"/>
    </font>
    <font>
      <strike/>
      <sz val="11"/>
      <color theme="1"/>
      <name val="Calibri"/>
      <family val="2"/>
      <scheme val="minor"/>
    </font>
    <font>
      <vertAlign val="subscript"/>
      <sz val="12"/>
      <color theme="1"/>
      <name val="Charis SIL"/>
    </font>
    <font>
      <b/>
      <sz val="14"/>
      <color theme="1"/>
      <name val="Calibri"/>
      <family val="2"/>
      <scheme val="minor"/>
    </font>
    <font>
      <sz val="14"/>
      <color indexed="81"/>
      <name val="Tahoma"/>
      <family val="2"/>
    </font>
    <font>
      <sz val="9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bscript"/>
      <sz val="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9"/>
      <color indexed="81"/>
      <name val="Tahoma"/>
    </font>
    <font>
      <b/>
      <sz val="9"/>
      <color indexed="81"/>
      <name val="Tahoma"/>
    </font>
    <font>
      <vertAlign val="subscript"/>
      <sz val="8"/>
      <name val="Times New Roman"/>
      <family val="1"/>
    </font>
    <font>
      <sz val="11"/>
      <color rgb="FF000000"/>
      <name val="Times New Roman"/>
      <family val="1"/>
    </font>
    <font>
      <b/>
      <sz val="12"/>
      <color indexed="81"/>
      <name val="Simplified Arabic"/>
      <family val="1"/>
    </font>
    <font>
      <b/>
      <sz val="9"/>
      <color indexed="81"/>
      <name val="Arial"/>
      <family val="2"/>
    </font>
    <font>
      <sz val="24"/>
      <color theme="1"/>
      <name val="Times New Roman"/>
      <family val="1"/>
    </font>
    <font>
      <sz val="2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93">
    <xf numFmtId="0" fontId="0" fillId="0" borderId="0" xfId="0"/>
    <xf numFmtId="0" fontId="1" fillId="0" borderId="5" xfId="0" applyFont="1" applyBorder="1" applyAlignment="1">
      <alignment horizontal="center" vertical="top" wrapText="1" readingOrder="2"/>
    </xf>
    <xf numFmtId="0" fontId="1" fillId="2" borderId="4" xfId="0" applyFont="1" applyFill="1" applyBorder="1" applyAlignment="1">
      <alignment horizontal="center" vertical="top" wrapText="1" readingOrder="2"/>
    </xf>
    <xf numFmtId="0" fontId="1" fillId="2" borderId="5" xfId="0" applyFont="1" applyFill="1" applyBorder="1" applyAlignment="1">
      <alignment horizontal="center" vertical="top" wrapText="1" readingOrder="2"/>
    </xf>
    <xf numFmtId="0" fontId="1" fillId="0" borderId="2" xfId="0" applyFont="1" applyBorder="1" applyAlignment="1">
      <alignment horizontal="right" vertical="top" wrapText="1" readingOrder="2"/>
    </xf>
    <xf numFmtId="0" fontId="1" fillId="0" borderId="5" xfId="0" applyFont="1" applyBorder="1" applyAlignment="1">
      <alignment horizontal="right" vertical="top" wrapText="1" readingOrder="2"/>
    </xf>
    <xf numFmtId="0" fontId="1" fillId="0" borderId="2" xfId="0" applyFont="1" applyBorder="1" applyAlignment="1">
      <alignment horizontal="center" vertical="top" wrapText="1" readingOrder="2"/>
    </xf>
    <xf numFmtId="0" fontId="1" fillId="0" borderId="5" xfId="0" applyFont="1" applyBorder="1" applyAlignment="1">
      <alignment horizontal="center" vertical="top" wrapText="1" readingOrder="1"/>
    </xf>
    <xf numFmtId="0" fontId="1" fillId="0" borderId="3" xfId="0" applyFont="1" applyBorder="1" applyAlignment="1">
      <alignment horizontal="center" vertical="top" wrapText="1" readingOrder="1"/>
    </xf>
    <xf numFmtId="0" fontId="5" fillId="0" borderId="5" xfId="0" applyFont="1" applyBorder="1" applyAlignment="1">
      <alignment horizontal="center" vertical="top" readingOrder="1"/>
    </xf>
    <xf numFmtId="0" fontId="1" fillId="0" borderId="7" xfId="0" applyFont="1" applyBorder="1" applyAlignment="1">
      <alignment horizontal="center" vertical="top" wrapText="1" readingOrder="2"/>
    </xf>
    <xf numFmtId="0" fontId="1" fillId="0" borderId="7" xfId="0" applyFont="1" applyBorder="1" applyAlignment="1">
      <alignment horizontal="center" vertical="top" wrapText="1" readingOrder="1"/>
    </xf>
    <xf numFmtId="0" fontId="1" fillId="0" borderId="2" xfId="0" applyFont="1" applyBorder="1" applyAlignment="1">
      <alignment horizontal="center" vertical="top" wrapText="1" readingOrder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8" fillId="0" borderId="5" xfId="0" applyFont="1" applyBorder="1" applyAlignment="1">
      <alignment horizontal="center" vertical="top" wrapText="1" readingOrder="1"/>
    </xf>
    <xf numFmtId="0" fontId="9" fillId="0" borderId="5" xfId="0" applyFont="1" applyBorder="1" applyAlignment="1">
      <alignment horizontal="center" vertical="top" wrapText="1" readingOrder="1"/>
    </xf>
    <xf numFmtId="0" fontId="8" fillId="0" borderId="5" xfId="0" applyFont="1" applyBorder="1" applyAlignment="1">
      <alignment horizontal="center" vertical="top" wrapText="1" readingOrder="2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4" xfId="0" applyFont="1" applyBorder="1" applyAlignment="1">
      <alignment horizontal="center" vertical="top" wrapText="1" readingOrder="1"/>
    </xf>
    <xf numFmtId="0" fontId="1" fillId="0" borderId="5" xfId="0" quotePrefix="1" applyFont="1" applyBorder="1" applyAlignment="1">
      <alignment horizontal="center" vertical="top" wrapText="1" readingOrder="1"/>
    </xf>
    <xf numFmtId="3" fontId="0" fillId="4" borderId="0" xfId="0" applyNumberFormat="1" applyFill="1" applyAlignment="1">
      <alignment horizontal="center"/>
    </xf>
    <xf numFmtId="0" fontId="0" fillId="5" borderId="0" xfId="0" quotePrefix="1" applyFill="1"/>
    <xf numFmtId="0" fontId="1" fillId="6" borderId="7" xfId="0" applyFont="1" applyFill="1" applyBorder="1" applyAlignment="1">
      <alignment horizontal="center" vertical="top" wrapText="1" readingOrder="1"/>
    </xf>
    <xf numFmtId="0" fontId="1" fillId="0" borderId="2" xfId="0" quotePrefix="1" applyFont="1" applyBorder="1" applyAlignment="1">
      <alignment horizontal="center" vertical="top" wrapText="1" readingOrder="1"/>
    </xf>
    <xf numFmtId="0" fontId="1" fillId="0" borderId="0" xfId="0" quotePrefix="1" applyFont="1" applyAlignment="1">
      <alignment horizontal="center"/>
    </xf>
    <xf numFmtId="0" fontId="12" fillId="0" borderId="5" xfId="0" applyFont="1" applyBorder="1" applyAlignment="1">
      <alignment horizontal="center" vertical="top" wrapText="1" readingOrder="1"/>
    </xf>
    <xf numFmtId="0" fontId="1" fillId="4" borderId="5" xfId="0" applyFont="1" applyFill="1" applyBorder="1" applyAlignment="1">
      <alignment horizontal="center" vertical="top" wrapText="1" readingOrder="1"/>
    </xf>
    <xf numFmtId="0" fontId="1" fillId="0" borderId="0" xfId="0" applyFont="1" applyAlignment="1">
      <alignment horizontal="center" vertical="top" wrapText="1" readingOrder="1"/>
    </xf>
    <xf numFmtId="0" fontId="1" fillId="0" borderId="0" xfId="0" applyFont="1"/>
    <xf numFmtId="0" fontId="15" fillId="0" borderId="5" xfId="0" applyFont="1" applyBorder="1" applyAlignment="1">
      <alignment horizontal="center" vertical="top" wrapText="1" readingOrder="1"/>
    </xf>
    <xf numFmtId="0" fontId="16" fillId="0" borderId="5" xfId="0" applyFont="1" applyBorder="1" applyAlignment="1">
      <alignment horizontal="center" vertical="top" wrapText="1" readingOrder="1"/>
    </xf>
    <xf numFmtId="0" fontId="1" fillId="0" borderId="10" xfId="0" applyFont="1" applyBorder="1" applyAlignment="1">
      <alignment horizontal="right" vertical="top" wrapText="1" readingOrder="2"/>
    </xf>
    <xf numFmtId="0" fontId="1" fillId="0" borderId="4" xfId="0" applyFont="1" applyBorder="1" applyAlignment="1">
      <alignment horizontal="center" vertical="top" wrapText="1" readingOrder="2"/>
    </xf>
    <xf numFmtId="0" fontId="0" fillId="0" borderId="10" xfId="0" applyBorder="1"/>
    <xf numFmtId="0" fontId="0" fillId="0" borderId="11" xfId="0" applyBorder="1"/>
    <xf numFmtId="0" fontId="1" fillId="0" borderId="11" xfId="0" applyFont="1" applyBorder="1" applyAlignment="1">
      <alignment horizontal="center" vertical="top" wrapText="1" readingOrder="1"/>
    </xf>
    <xf numFmtId="0" fontId="0" fillId="0" borderId="11" xfId="0" applyBorder="1" applyAlignment="1">
      <alignment horizontal="center"/>
    </xf>
    <xf numFmtId="0" fontId="0" fillId="7" borderId="11" xfId="0" applyFill="1" applyBorder="1"/>
    <xf numFmtId="0" fontId="18" fillId="0" borderId="0" xfId="0" applyFont="1" applyAlignment="1">
      <alignment horizontal="center"/>
    </xf>
    <xf numFmtId="0" fontId="12" fillId="0" borderId="5" xfId="0" applyFont="1" applyBorder="1" applyAlignment="1">
      <alignment horizontal="left" vertical="top" wrapText="1" readingOrder="1"/>
    </xf>
    <xf numFmtId="0" fontId="8" fillId="0" borderId="5" xfId="0" applyFont="1" applyBorder="1" applyAlignment="1">
      <alignment horizontal="left" vertical="top" wrapText="1" readingOrder="1"/>
    </xf>
    <xf numFmtId="0" fontId="0" fillId="7" borderId="11" xfId="0" applyFill="1" applyBorder="1" applyAlignment="1">
      <alignment horizontal="left"/>
    </xf>
    <xf numFmtId="0" fontId="20" fillId="0" borderId="5" xfId="0" quotePrefix="1" applyFont="1" applyBorder="1" applyAlignment="1">
      <alignment horizontal="left" vertical="top" readingOrder="1"/>
    </xf>
    <xf numFmtId="0" fontId="1" fillId="2" borderId="4" xfId="0" applyFont="1" applyFill="1" applyBorder="1" applyAlignment="1">
      <alignment horizontal="right" vertical="top" wrapText="1" readingOrder="2"/>
    </xf>
    <xf numFmtId="0" fontId="5" fillId="0" borderId="5" xfId="0" applyFont="1" applyBorder="1" applyAlignment="1">
      <alignment horizontal="center" vertical="top" wrapText="1" readingOrder="1"/>
    </xf>
    <xf numFmtId="0" fontId="20" fillId="0" borderId="5" xfId="0" applyFont="1" applyBorder="1" applyAlignment="1">
      <alignment horizontal="left" vertical="top" readingOrder="1"/>
    </xf>
    <xf numFmtId="0" fontId="8" fillId="0" borderId="5" xfId="0" applyFont="1" applyBorder="1" applyAlignment="1">
      <alignment horizontal="left" vertical="top" readingOrder="1"/>
    </xf>
    <xf numFmtId="0" fontId="2" fillId="0" borderId="0" xfId="1" applyAlignment="1" applyProtection="1">
      <alignment horizontal="right" readingOrder="1"/>
    </xf>
    <xf numFmtId="0" fontId="8" fillId="0" borderId="4" xfId="0" applyFont="1" applyBorder="1" applyAlignment="1">
      <alignment horizontal="left" vertical="top" wrapText="1" readingOrder="1"/>
    </xf>
    <xf numFmtId="0" fontId="20" fillId="4" borderId="5" xfId="0" quotePrefix="1" applyFont="1" applyFill="1" applyBorder="1" applyAlignment="1">
      <alignment horizontal="left" vertical="top" readingOrder="1"/>
    </xf>
    <xf numFmtId="0" fontId="9" fillId="0" borderId="0" xfId="0" applyFont="1"/>
    <xf numFmtId="0" fontId="8" fillId="0" borderId="4" xfId="0" applyFont="1" applyBorder="1" applyAlignment="1">
      <alignment horizontal="center" vertical="top" wrapText="1" readingOrder="1"/>
    </xf>
    <xf numFmtId="0" fontId="5" fillId="0" borderId="15" xfId="0" applyFont="1" applyBorder="1" applyAlignment="1">
      <alignment horizontal="center" vertical="center" wrapText="1" readingOrder="1"/>
    </xf>
    <xf numFmtId="0" fontId="5" fillId="0" borderId="16" xfId="0" applyFont="1" applyBorder="1" applyAlignment="1">
      <alignment horizontal="center" vertical="center" wrapText="1" readingOrder="1"/>
    </xf>
    <xf numFmtId="0" fontId="9" fillId="4" borderId="5" xfId="0" applyFont="1" applyFill="1" applyBorder="1" applyAlignment="1">
      <alignment horizontal="center" vertical="top" wrapText="1" readingOrder="1"/>
    </xf>
    <xf numFmtId="0" fontId="16" fillId="4" borderId="5" xfId="0" applyFont="1" applyFill="1" applyBorder="1" applyAlignment="1">
      <alignment horizontal="center" vertical="top" wrapText="1" readingOrder="1"/>
    </xf>
    <xf numFmtId="0" fontId="8" fillId="0" borderId="0" xfId="0" applyFont="1" applyAlignment="1">
      <alignment horizontal="center" vertical="top" wrapText="1" readingOrder="1"/>
    </xf>
    <xf numFmtId="0" fontId="20" fillId="0" borderId="5" xfId="0" quotePrefix="1" applyFont="1" applyBorder="1" applyAlignment="1">
      <alignment horizontal="left" vertical="top" shrinkToFit="1" readingOrder="1"/>
    </xf>
    <xf numFmtId="0" fontId="20" fillId="0" borderId="5" xfId="0" applyFont="1" applyBorder="1" applyAlignment="1">
      <alignment horizontal="left" vertical="top" shrinkToFit="1" readingOrder="1"/>
    </xf>
    <xf numFmtId="0" fontId="0" fillId="0" borderId="0" xfId="0" applyAlignment="1">
      <alignment shrinkToFit="1"/>
    </xf>
    <xf numFmtId="0" fontId="1" fillId="0" borderId="5" xfId="0" quotePrefix="1" applyFont="1" applyBorder="1" applyAlignment="1">
      <alignment horizontal="center" vertical="top" wrapText="1" readingOrder="2"/>
    </xf>
    <xf numFmtId="0" fontId="8" fillId="0" borderId="5" xfId="0" applyFont="1" applyBorder="1" applyAlignment="1">
      <alignment horizontal="center" vertical="top" shrinkToFit="1" readingOrder="1"/>
    </xf>
    <xf numFmtId="0" fontId="9" fillId="0" borderId="0" xfId="0" applyFont="1" applyAlignment="1">
      <alignment horizontal="center" vertical="top" wrapText="1" readingOrder="1"/>
    </xf>
    <xf numFmtId="0" fontId="32" fillId="0" borderId="5" xfId="0" applyFont="1" applyBorder="1" applyAlignment="1">
      <alignment horizontal="center" vertical="top" wrapText="1" readingOrder="1"/>
    </xf>
    <xf numFmtId="0" fontId="0" fillId="0" borderId="11" xfId="0" quotePrefix="1" applyBorder="1"/>
    <xf numFmtId="0" fontId="0" fillId="0" borderId="17" xfId="0" applyBorder="1" applyAlignment="1">
      <alignment horizontal="center"/>
    </xf>
    <xf numFmtId="0" fontId="33" fillId="0" borderId="0" xfId="0" applyFont="1" applyAlignment="1">
      <alignment horizontal="center"/>
    </xf>
    <xf numFmtId="0" fontId="0" fillId="3" borderId="18" xfId="0" applyFill="1" applyBorder="1" applyAlignment="1">
      <alignment horizontal="center"/>
    </xf>
    <xf numFmtId="0" fontId="1" fillId="0" borderId="19" xfId="0" applyFont="1" applyBorder="1" applyAlignment="1">
      <alignment horizontal="left" vertical="center" wrapText="1" readingOrder="1"/>
    </xf>
    <xf numFmtId="0" fontId="1" fillId="0" borderId="0" xfId="0" applyFont="1" applyAlignment="1">
      <alignment horizontal="left" vertical="center" wrapText="1" readingOrder="1"/>
    </xf>
    <xf numFmtId="0" fontId="0" fillId="0" borderId="0" xfId="0" quotePrefix="1"/>
    <xf numFmtId="0" fontId="5" fillId="0" borderId="11" xfId="0" applyFont="1" applyBorder="1" applyAlignment="1">
      <alignment horizontal="center" vertical="center" wrapText="1" readingOrder="1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36" fillId="0" borderId="11" xfId="0" applyFont="1" applyBorder="1" applyAlignment="1">
      <alignment horizontal="center"/>
    </xf>
    <xf numFmtId="0" fontId="0" fillId="0" borderId="11" xfId="0" applyBorder="1" applyAlignment="1">
      <alignment horizontal="right" vertic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5" fillId="4" borderId="11" xfId="0" applyFont="1" applyFill="1" applyBorder="1" applyAlignment="1">
      <alignment horizontal="center" vertical="center" wrapText="1" readingOrder="1"/>
    </xf>
    <xf numFmtId="0" fontId="0" fillId="9" borderId="11" xfId="0" applyFill="1" applyBorder="1" applyAlignment="1">
      <alignment horizontal="center"/>
    </xf>
    <xf numFmtId="0" fontId="37" fillId="0" borderId="11" xfId="0" applyFont="1" applyBorder="1" applyAlignment="1">
      <alignment horizontal="center" vertical="center" wrapText="1" readingOrder="1"/>
    </xf>
    <xf numFmtId="0" fontId="5" fillId="9" borderId="11" xfId="0" applyFont="1" applyFill="1" applyBorder="1" applyAlignment="1">
      <alignment horizontal="center" vertical="center" wrapText="1" readingOrder="1"/>
    </xf>
    <xf numFmtId="0" fontId="5" fillId="10" borderId="11" xfId="0" applyFont="1" applyFill="1" applyBorder="1" applyAlignment="1">
      <alignment horizontal="center" vertical="center" wrapText="1" readingOrder="1"/>
    </xf>
    <xf numFmtId="0" fontId="0" fillId="10" borderId="13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1" fillId="0" borderId="11" xfId="0" applyFont="1" applyBorder="1" applyAlignment="1">
      <alignment horizontal="center" vertical="center" wrapText="1" readingOrder="1"/>
    </xf>
    <xf numFmtId="0" fontId="5" fillId="0" borderId="19" xfId="0" applyFont="1" applyBorder="1" applyAlignment="1">
      <alignment horizontal="center" vertical="center" wrapText="1" readingOrder="1"/>
    </xf>
    <xf numFmtId="0" fontId="1" fillId="0" borderId="29" xfId="0" applyFont="1" applyBorder="1" applyAlignment="1">
      <alignment horizontal="center" vertical="center" wrapText="1" readingOrder="1"/>
    </xf>
    <xf numFmtId="0" fontId="37" fillId="0" borderId="11" xfId="0" applyFont="1" applyBorder="1" applyAlignment="1">
      <alignment horizontal="right" vertical="center" wrapText="1" readingOrder="2"/>
    </xf>
    <xf numFmtId="0" fontId="5" fillId="0" borderId="29" xfId="0" applyFont="1" applyBorder="1" applyAlignment="1">
      <alignment horizontal="center" vertical="center" wrapText="1" readingOrder="1"/>
    </xf>
    <xf numFmtId="0" fontId="5" fillId="0" borderId="30" xfId="0" applyFont="1" applyBorder="1" applyAlignment="1">
      <alignment horizontal="center" vertical="center" wrapText="1" readingOrder="1"/>
    </xf>
    <xf numFmtId="0" fontId="5" fillId="0" borderId="31" xfId="0" applyFont="1" applyBorder="1" applyAlignment="1">
      <alignment horizontal="center" vertical="center" wrapText="1" readingOrder="1"/>
    </xf>
    <xf numFmtId="0" fontId="0" fillId="0" borderId="11" xfId="0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 readingOrder="1"/>
    </xf>
    <xf numFmtId="0" fontId="37" fillId="0" borderId="11" xfId="0" applyFont="1" applyBorder="1" applyAlignment="1">
      <alignment horizontal="right" vertical="center" readingOrder="2"/>
    </xf>
    <xf numFmtId="0" fontId="1" fillId="8" borderId="11" xfId="0" applyFont="1" applyFill="1" applyBorder="1" applyAlignment="1">
      <alignment horizontal="center" vertical="center" wrapText="1" readingOrder="1"/>
    </xf>
    <xf numFmtId="0" fontId="0" fillId="11" borderId="0" xfId="0" applyFill="1"/>
    <xf numFmtId="0" fontId="37" fillId="0" borderId="30" xfId="0" applyFont="1" applyBorder="1" applyAlignment="1">
      <alignment horizontal="right" vertical="center" wrapText="1" readingOrder="2"/>
    </xf>
    <xf numFmtId="0" fontId="1" fillId="0" borderId="30" xfId="0" applyFont="1" applyBorder="1" applyAlignment="1">
      <alignment horizontal="left" vertical="center" wrapText="1" readingOrder="1"/>
    </xf>
    <xf numFmtId="0" fontId="37" fillId="0" borderId="30" xfId="0" applyFont="1" applyBorder="1" applyAlignment="1">
      <alignment horizontal="right" vertical="center" readingOrder="2"/>
    </xf>
    <xf numFmtId="0" fontId="0" fillId="0" borderId="0" xfId="0" applyAlignment="1">
      <alignment horizontal="center" vertical="center"/>
    </xf>
    <xf numFmtId="0" fontId="1" fillId="4" borderId="11" xfId="0" applyFont="1" applyFill="1" applyBorder="1" applyAlignment="1">
      <alignment horizontal="center" vertical="center" wrapText="1" readingOrder="1"/>
    </xf>
    <xf numFmtId="0" fontId="37" fillId="0" borderId="30" xfId="0" applyFont="1" applyBorder="1" applyAlignment="1">
      <alignment horizontal="center" vertical="center" wrapText="1" readingOrder="2"/>
    </xf>
    <xf numFmtId="0" fontId="37" fillId="0" borderId="32" xfId="0" applyFont="1" applyBorder="1" applyAlignment="1">
      <alignment horizontal="center" vertical="center" wrapText="1" readingOrder="2"/>
    </xf>
    <xf numFmtId="0" fontId="37" fillId="0" borderId="15" xfId="0" applyFont="1" applyBorder="1" applyAlignment="1">
      <alignment horizontal="right" vertical="center" readingOrder="2"/>
    </xf>
    <xf numFmtId="0" fontId="37" fillId="0" borderId="33" xfId="0" applyFont="1" applyBorder="1" applyAlignment="1">
      <alignment horizontal="center" vertical="center" wrapText="1" readingOrder="2"/>
    </xf>
    <xf numFmtId="0" fontId="37" fillId="0" borderId="16" xfId="0" applyFont="1" applyBorder="1" applyAlignment="1">
      <alignment horizontal="right" vertical="center" readingOrder="2"/>
    </xf>
    <xf numFmtId="0" fontId="5" fillId="12" borderId="1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0" fillId="3" borderId="0" xfId="0" applyFill="1"/>
    <xf numFmtId="0" fontId="36" fillId="0" borderId="11" xfId="0" applyFont="1" applyBorder="1" applyAlignment="1">
      <alignment horizontal="right"/>
    </xf>
    <xf numFmtId="0" fontId="38" fillId="0" borderId="11" xfId="0" applyFont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0" borderId="28" xfId="0" applyBorder="1"/>
    <xf numFmtId="0" fontId="5" fillId="0" borderId="0" xfId="0" applyFont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36" fillId="0" borderId="0" xfId="0" applyFont="1" applyAlignment="1">
      <alignment horizontal="right"/>
    </xf>
    <xf numFmtId="0" fontId="40" fillId="0" borderId="26" xfId="0" applyFont="1" applyBorder="1"/>
    <xf numFmtId="0" fontId="40" fillId="0" borderId="0" xfId="0" applyFont="1"/>
    <xf numFmtId="0" fontId="36" fillId="0" borderId="0" xfId="0" applyFont="1"/>
    <xf numFmtId="0" fontId="1" fillId="10" borderId="11" xfId="0" applyFont="1" applyFill="1" applyBorder="1" applyAlignment="1">
      <alignment horizontal="center" vertical="center" wrapText="1" readingOrder="1"/>
    </xf>
    <xf numFmtId="0" fontId="36" fillId="4" borderId="0" xfId="0" applyFont="1" applyFill="1"/>
    <xf numFmtId="0" fontId="5" fillId="0" borderId="30" xfId="0" applyFont="1" applyBorder="1" applyAlignment="1">
      <alignment horizontal="left" vertical="center" wrapText="1" readingOrder="1"/>
    </xf>
    <xf numFmtId="0" fontId="0" fillId="0" borderId="31" xfId="0" applyBorder="1" applyAlignment="1">
      <alignment horizontal="center"/>
    </xf>
    <xf numFmtId="0" fontId="5" fillId="0" borderId="12" xfId="0" applyFont="1" applyBorder="1" applyAlignment="1">
      <alignment horizontal="center" vertical="center" wrapText="1" readingOrder="1"/>
    </xf>
    <xf numFmtId="0" fontId="42" fillId="0" borderId="5" xfId="0" applyFont="1" applyBorder="1" applyAlignment="1">
      <alignment horizontal="center" vertical="top" wrapText="1" readingOrder="1"/>
    </xf>
    <xf numFmtId="0" fontId="1" fillId="0" borderId="34" xfId="0" applyFont="1" applyBorder="1" applyAlignment="1">
      <alignment horizontal="center" vertical="top" wrapText="1" readingOrder="1"/>
    </xf>
    <xf numFmtId="0" fontId="1" fillId="0" borderId="35" xfId="0" applyFont="1" applyBorder="1" applyAlignment="1">
      <alignment horizontal="center" vertical="top" wrapText="1" readingOrder="1"/>
    </xf>
    <xf numFmtId="0" fontId="1" fillId="0" borderId="36" xfId="0" applyFont="1" applyBorder="1" applyAlignment="1">
      <alignment horizontal="center" vertical="top" wrapText="1" readingOrder="1"/>
    </xf>
    <xf numFmtId="0" fontId="1" fillId="4" borderId="35" xfId="0" applyFont="1" applyFill="1" applyBorder="1" applyAlignment="1">
      <alignment horizontal="center" vertical="top" wrapText="1" readingOrder="1"/>
    </xf>
    <xf numFmtId="0" fontId="1" fillId="0" borderId="0" xfId="0" applyFont="1" applyAlignment="1">
      <alignment horizontal="center"/>
    </xf>
    <xf numFmtId="0" fontId="35" fillId="0" borderId="11" xfId="0" applyFont="1" applyBorder="1" applyAlignment="1">
      <alignment horizontal="center" vertical="center" readingOrder="1"/>
    </xf>
    <xf numFmtId="0" fontId="20" fillId="0" borderId="5" xfId="0" quotePrefix="1" applyFont="1" applyBorder="1" applyAlignment="1">
      <alignment horizontal="left" vertical="top" wrapText="1" readingOrder="1"/>
    </xf>
    <xf numFmtId="0" fontId="45" fillId="0" borderId="5" xfId="0" applyFont="1" applyBorder="1" applyAlignment="1">
      <alignment horizontal="center" vertical="top" wrapText="1" readingOrder="1"/>
    </xf>
    <xf numFmtId="0" fontId="1" fillId="0" borderId="7" xfId="0" quotePrefix="1" applyFont="1" applyBorder="1" applyAlignment="1">
      <alignment horizontal="center" vertical="top" wrapText="1" readingOrder="1"/>
    </xf>
    <xf numFmtId="0" fontId="49" fillId="0" borderId="5" xfId="0" applyFont="1" applyBorder="1" applyAlignment="1">
      <alignment horizontal="center" vertical="top" wrapText="1" readingOrder="1"/>
    </xf>
    <xf numFmtId="0" fontId="49" fillId="0" borderId="5" xfId="0" applyFont="1" applyBorder="1" applyAlignment="1">
      <alignment horizontal="left" vertical="top" wrapText="1" readingOrder="1"/>
    </xf>
    <xf numFmtId="0" fontId="0" fillId="0" borderId="0" xfId="0" quotePrefix="1" applyAlignment="1">
      <alignment shrinkToFit="1"/>
    </xf>
    <xf numFmtId="0" fontId="9" fillId="0" borderId="5" xfId="0" applyFont="1" applyBorder="1" applyAlignment="1">
      <alignment horizontal="center" vertical="center" wrapText="1" readingOrder="1"/>
    </xf>
    <xf numFmtId="0" fontId="20" fillId="0" borderId="0" xfId="0" applyFont="1" applyAlignment="1">
      <alignment horizontal="left" vertical="top" readingOrder="1"/>
    </xf>
    <xf numFmtId="0" fontId="1" fillId="2" borderId="1" xfId="0" applyFont="1" applyFill="1" applyBorder="1" applyAlignment="1">
      <alignment horizontal="center" vertical="top" wrapText="1" readingOrder="2"/>
    </xf>
    <xf numFmtId="0" fontId="1" fillId="2" borderId="2" xfId="0" applyFont="1" applyFill="1" applyBorder="1" applyAlignment="1">
      <alignment horizontal="center" vertical="top" wrapText="1" readingOrder="2"/>
    </xf>
    <xf numFmtId="0" fontId="1" fillId="2" borderId="1" xfId="0" applyFont="1" applyFill="1" applyBorder="1" applyAlignment="1">
      <alignment horizontal="center" vertical="top" textRotation="180" readingOrder="2"/>
    </xf>
    <xf numFmtId="0" fontId="0" fillId="0" borderId="8" xfId="0" applyBorder="1" applyAlignment="1">
      <alignment vertical="top" textRotation="180" readingOrder="2"/>
    </xf>
    <xf numFmtId="0" fontId="0" fillId="0" borderId="2" xfId="0" applyBorder="1" applyAlignment="1">
      <alignment vertical="top" textRotation="180" readingOrder="2"/>
    </xf>
    <xf numFmtId="0" fontId="1" fillId="2" borderId="6" xfId="0" applyFont="1" applyFill="1" applyBorder="1" applyAlignment="1">
      <alignment horizontal="center" vertical="top" wrapText="1" readingOrder="2"/>
    </xf>
    <xf numFmtId="0" fontId="1" fillId="2" borderId="3" xfId="0" applyFont="1" applyFill="1" applyBorder="1" applyAlignment="1">
      <alignment horizontal="center" vertical="top" wrapText="1" readingOrder="2"/>
    </xf>
    <xf numFmtId="0" fontId="0" fillId="0" borderId="2" xfId="0" applyBorder="1" applyAlignment="1">
      <alignment horizontal="center" vertical="top" wrapText="1" readingOrder="2"/>
    </xf>
    <xf numFmtId="0" fontId="0" fillId="7" borderId="12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" xfId="0" applyFont="1" applyFill="1" applyBorder="1" applyAlignment="1">
      <alignment horizontal="center" wrapText="1" readingOrder="2"/>
    </xf>
    <xf numFmtId="0" fontId="1" fillId="2" borderId="2" xfId="0" applyFont="1" applyFill="1" applyBorder="1" applyAlignment="1">
      <alignment horizontal="center" wrapText="1" readingOrder="2"/>
    </xf>
    <xf numFmtId="0" fontId="1" fillId="2" borderId="1" xfId="0" applyFont="1" applyFill="1" applyBorder="1" applyAlignment="1">
      <alignment horizontal="right" vertical="top" wrapText="1" readingOrder="2"/>
    </xf>
    <xf numFmtId="0" fontId="1" fillId="2" borderId="2" xfId="0" applyFont="1" applyFill="1" applyBorder="1" applyAlignment="1">
      <alignment horizontal="right" vertical="top" wrapText="1" readingOrder="2"/>
    </xf>
    <xf numFmtId="0" fontId="0" fillId="3" borderId="18" xfId="0" applyFill="1" applyBorder="1" applyAlignment="1">
      <alignment horizontal="center" wrapText="1"/>
    </xf>
    <xf numFmtId="0" fontId="0" fillId="3" borderId="20" xfId="0" applyFill="1" applyBorder="1" applyAlignment="1">
      <alignment horizontal="center" wrapText="1"/>
    </xf>
    <xf numFmtId="0" fontId="0" fillId="3" borderId="21" xfId="0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3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8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 textRotation="180"/>
    </xf>
    <xf numFmtId="0" fontId="0" fillId="0" borderId="20" xfId="0" applyBorder="1" applyAlignment="1">
      <alignment horizontal="center" vertical="center" textRotation="180"/>
    </xf>
    <xf numFmtId="0" fontId="0" fillId="3" borderId="18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8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0" fillId="4" borderId="0" xfId="0" applyFill="1"/>
    <xf numFmtId="0" fontId="1" fillId="6" borderId="9" xfId="0" applyFont="1" applyFill="1" applyBorder="1" applyAlignment="1">
      <alignment horizontal="center" vertical="top" wrapText="1" readingOrder="1"/>
    </xf>
    <xf numFmtId="0" fontId="0" fillId="0" borderId="10" xfId="0" applyBorder="1" applyAlignment="1">
      <alignment horizontal="center" vertical="top" wrapText="1" readingOrder="1"/>
    </xf>
    <xf numFmtId="0" fontId="1" fillId="0" borderId="6" xfId="0" quotePrefix="1" applyFont="1" applyBorder="1" applyAlignment="1">
      <alignment horizontal="center" vertical="top" wrapText="1" readingOrder="1"/>
    </xf>
    <xf numFmtId="0" fontId="1" fillId="0" borderId="3" xfId="0" quotePrefix="1" applyFont="1" applyBorder="1" applyAlignment="1">
      <alignment horizontal="center" vertical="top" wrapText="1" readingOrder="1"/>
    </xf>
    <xf numFmtId="0" fontId="1" fillId="2" borderId="1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 readingOrder="1"/>
    </xf>
    <xf numFmtId="0" fontId="52" fillId="2" borderId="2" xfId="0" applyFont="1" applyFill="1" applyBorder="1" applyAlignment="1">
      <alignment horizontal="center" vertical="top" wrapText="1" readingOrder="2"/>
    </xf>
    <xf numFmtId="0" fontId="0" fillId="0" borderId="2" xfId="0" applyBorder="1" applyAlignment="1">
      <alignment horizontal="center" vertical="top" wrapText="1" readingOrder="1"/>
    </xf>
    <xf numFmtId="0" fontId="53" fillId="0" borderId="0" xfId="0" quotePrefix="1" applyFont="1" applyAlignment="1">
      <alignment horizontal="left" vertical="center"/>
    </xf>
  </cellXfs>
  <cellStyles count="2">
    <cellStyle name="Hyperlink 2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ailtauacil-my.sharepoint.com/personal/mordecaib_mail_tau_ac_il/Documents/Sync1/2M/JBphonology/JBstore.xlsx" TargetMode="External"/><Relationship Id="rId1" Type="http://schemas.openxmlformats.org/officeDocument/2006/relationships/externalLinkPath" Target="JBphonology/JBsto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/data/Docs/copied_c/JBstor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\data\Docs\copied_c\JBstor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ailtauacil-my.sharepoint.com/personal/mordecaib_mail_tau_ac_il/Documents/Sync1/2M/JBphonology/Derivations.xlsx" TargetMode="External"/><Relationship Id="rId1" Type="http://schemas.openxmlformats.org/officeDocument/2006/relationships/externalLinkPath" Target="Derivation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1\data\Docs\copied_c\TAu\JBstore.xlsx" TargetMode="External"/><Relationship Id="rId1" Type="http://schemas.openxmlformats.org/officeDocument/2006/relationships/externalLinkPath" Target="file:///C:\1\data\Docs\copied_c\TAu\JB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rbs"/>
      <sheetName val="Radicals"/>
      <sheetName val="derivations"/>
      <sheetName val="nouns"/>
      <sheetName val="XL_control"/>
    </sheetNames>
    <sheetDataSet>
      <sheetData sheetId="0"/>
      <sheetData sheetId="1">
        <row r="27">
          <cell r="B27" t="str">
            <v>dχl</v>
          </cell>
        </row>
        <row r="134">
          <cell r="B134" t="str">
            <v>nhj</v>
          </cell>
        </row>
        <row r="145">
          <cell r="B145" t="str">
            <v>ntˁɣ</v>
          </cell>
        </row>
        <row r="192">
          <cell r="B192" t="str">
            <v>ʃhw</v>
          </cell>
        </row>
      </sheetData>
      <sheetData sheetId="2"/>
      <sheetData sheetId="3"/>
      <sheetData sheetId="4">
        <row r="38">
          <cell r="C38" t="str">
            <v>2_fáʕʕal</v>
          </cell>
          <cell r="D38" t="str">
            <v>3_fáːʕal</v>
          </cell>
          <cell r="E38" t="str">
            <v>5_tfáʕʕal</v>
          </cell>
          <cell r="F38" t="str">
            <v xml:space="preserve">6_tfáːʕal </v>
          </cell>
          <cell r="G38" t="str">
            <v xml:space="preserve">feːʕal </v>
          </cell>
          <cell r="H38" t="str">
            <v xml:space="preserve">foːʕal </v>
          </cell>
        </row>
        <row r="39">
          <cell r="C39" t="str">
            <v>7_nfáʕal</v>
          </cell>
          <cell r="D39" t="str">
            <v xml:space="preserve">8_ftaʕal </v>
          </cell>
          <cell r="E39" t="str">
            <v>9_fʕall</v>
          </cell>
          <cell r="F39" t="str">
            <v>10_stafʕal</v>
          </cell>
        </row>
        <row r="40">
          <cell r="C40" t="str">
            <v>imperfect</v>
          </cell>
          <cell r="D40" t="str">
            <v>imperative</v>
          </cell>
          <cell r="E40" t="str">
            <v>qɑ</v>
          </cell>
        </row>
        <row r="41">
          <cell r="B41" t="str">
            <v>1.s</v>
          </cell>
          <cell r="C41" t="str">
            <v>2.m.s</v>
          </cell>
          <cell r="D41" t="str">
            <v>2.f.s</v>
          </cell>
        </row>
        <row r="42">
          <cell r="D42" t="str">
            <v>2sm/f</v>
          </cell>
        </row>
        <row r="43">
          <cell r="B43" t="str">
            <v>1.pl</v>
          </cell>
          <cell r="C43" t="str">
            <v>2.pl</v>
          </cell>
          <cell r="F43" t="str">
            <v>3rd</v>
          </cell>
        </row>
        <row r="48">
          <cell r="B48" t="str">
            <v>Strng_ə</v>
          </cell>
        </row>
        <row r="49">
          <cell r="B49" t="str">
            <v>Strng_ɑ</v>
          </cell>
        </row>
        <row r="50">
          <cell r="C50" t="str">
            <v>R2_j</v>
          </cell>
        </row>
        <row r="51">
          <cell r="C51" t="str">
            <v>R3_w</v>
          </cell>
        </row>
        <row r="52">
          <cell r="B52" t="str">
            <v>R2R3</v>
          </cell>
          <cell r="C52" t="str">
            <v>R4</v>
          </cell>
          <cell r="D52" t="str">
            <v>R13_24</v>
          </cell>
        </row>
        <row r="53">
          <cell r="B53" t="str">
            <v>R1w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bs"/>
      <sheetName val="nouns"/>
      <sheetName val="Radicals"/>
      <sheetName val="derivations"/>
      <sheetName val="XL_control"/>
    </sheetNames>
    <sheetDataSet>
      <sheetData sheetId="0" refreshError="1"/>
      <sheetData sheetId="1" refreshError="1"/>
      <sheetData sheetId="2" refreshError="1">
        <row r="20">
          <cell r="B20" t="str">
            <v>ɣjd</v>
          </cell>
        </row>
      </sheetData>
      <sheetData sheetId="3" refreshError="1"/>
      <sheetData sheetId="4" refreshError="1">
        <row r="38">
          <cell r="B38" t="str">
            <v>1_fáʕal</v>
          </cell>
        </row>
        <row r="40">
          <cell r="B40" t="str">
            <v>perfect</v>
          </cell>
        </row>
        <row r="41">
          <cell r="E41" t="str">
            <v>3.m.s</v>
          </cell>
        </row>
        <row r="43">
          <cell r="E43" t="str">
            <v>3.pl</v>
          </cell>
        </row>
        <row r="50">
          <cell r="B50" t="str">
            <v>R2_w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bs"/>
      <sheetName val="Radicals"/>
      <sheetName val="derivations"/>
      <sheetName val="nouns"/>
      <sheetName val="XL_control"/>
    </sheetNames>
    <sheetDataSet>
      <sheetData sheetId="0" refreshError="1"/>
      <sheetData sheetId="1" refreshError="1">
        <row r="40">
          <cell r="B40" t="str">
            <v>frr</v>
          </cell>
        </row>
      </sheetData>
      <sheetData sheetId="2" refreshError="1"/>
      <sheetData sheetId="3" refreshError="1"/>
      <sheetData sheetId="4" refreshError="1">
        <row r="41">
          <cell r="F41" t="str">
            <v>3.f.s</v>
          </cell>
        </row>
        <row r="50">
          <cell r="C50" t="str">
            <v>R2_j</v>
          </cell>
        </row>
        <row r="51">
          <cell r="B51" t="str">
            <v>R3_j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_store"/>
      <sheetName val="derivations"/>
      <sheetName val="EpenXamples"/>
      <sheetName val="Names_sfx"/>
      <sheetName val="Clusters_coda_onset"/>
      <sheetName val="Sonority_pairs "/>
      <sheetName val="C_pairs"/>
      <sheetName val="CVCC_nouns"/>
      <sheetName val="GilaY"/>
      <sheetName val="draft2"/>
      <sheetName val="Anaptyxis"/>
      <sheetName val="elicitations"/>
      <sheetName val="draft1"/>
      <sheetName val="Temp2"/>
      <sheetName val="B8_roots"/>
      <sheetName val="tow_Q26"/>
      <sheetName val="WilliJAB"/>
      <sheetName val="derivations.old"/>
      <sheetName val="Anaptyxis.OLD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Coda</v>
          </cell>
        </row>
        <row r="2">
          <cell r="A2" t="str">
            <v>Onset</v>
          </cell>
        </row>
        <row r="3">
          <cell r="C3" t="str">
            <v>Coda or Onset</v>
          </cell>
        </row>
      </sheetData>
      <sheetData sheetId="5" refreshError="1"/>
      <sheetData sheetId="6" refreshError="1"/>
      <sheetData sheetId="7">
        <row r="299">
          <cell r="C299" t="str">
            <v>bħ</v>
          </cell>
        </row>
      </sheetData>
      <sheetData sheetId="8" refreshError="1"/>
      <sheetData sheetId="9" refreshError="1"/>
      <sheetData sheetId="10" refreshError="1"/>
      <sheetData sheetId="11">
        <row r="1">
          <cell r="A1" t="str">
            <v>אהרון</v>
          </cell>
        </row>
        <row r="2">
          <cell r="A2" t="str">
            <v>סמיר</v>
          </cell>
        </row>
        <row r="4">
          <cell r="A4" t="str">
            <v>כאלות_עזר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rbs"/>
      <sheetName val="Radicals"/>
      <sheetName val="derivations"/>
      <sheetName val="nouns"/>
      <sheetName val="XL_control"/>
    </sheetNames>
    <sheetDataSet>
      <sheetData sheetId="0"/>
      <sheetData sheetId="1"/>
      <sheetData sheetId="2"/>
      <sheetData sheetId="3"/>
      <sheetData sheetId="4">
        <row r="49">
          <cell r="B49" t="str">
            <v>Strng_ɑ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JBstore.xlsx" TargetMode="External"/><Relationship Id="rId7" Type="http://schemas.openxmlformats.org/officeDocument/2006/relationships/hyperlink" Target="JBstore.xlsx" TargetMode="External"/><Relationship Id="rId2" Type="http://schemas.openxmlformats.org/officeDocument/2006/relationships/hyperlink" Target="JBstore.xlsx" TargetMode="External"/><Relationship Id="rId1" Type="http://schemas.openxmlformats.org/officeDocument/2006/relationships/hyperlink" Target="JBstore.xlsx" TargetMode="External"/><Relationship Id="rId6" Type="http://schemas.openxmlformats.org/officeDocument/2006/relationships/hyperlink" Target="JBstore.xlsx" TargetMode="External"/><Relationship Id="rId5" Type="http://schemas.openxmlformats.org/officeDocument/2006/relationships/hyperlink" Target="JBstore.xlsx" TargetMode="External"/><Relationship Id="rId10" Type="http://schemas.openxmlformats.org/officeDocument/2006/relationships/comments" Target="../comments1.xml"/><Relationship Id="rId4" Type="http://schemas.openxmlformats.org/officeDocument/2006/relationships/hyperlink" Target="JBstore.xlsx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470"/>
  <sheetViews>
    <sheetView tabSelected="1" topLeftCell="A3" zoomScale="110" zoomScaleNormal="110" workbookViewId="0">
      <pane xSplit="2" ySplit="5" topLeftCell="C8" activePane="bottomRight" state="frozen"/>
      <selection activeCell="A3" sqref="A3"/>
      <selection pane="topRight" activeCell="C3" sqref="C3"/>
      <selection pane="bottomLeft" activeCell="A9" sqref="A9"/>
      <selection pane="bottomRight" activeCell="C8" sqref="C8"/>
    </sheetView>
  </sheetViews>
  <sheetFormatPr defaultRowHeight="15" x14ac:dyDescent="0.25"/>
  <cols>
    <col min="3" max="3" width="21.85546875" customWidth="1"/>
    <col min="4" max="4" width="4.7109375" customWidth="1"/>
    <col min="5" max="5" width="14.42578125" customWidth="1"/>
    <col min="6" max="6" width="16.5703125" customWidth="1"/>
    <col min="7" max="7" width="10" bestFit="1" customWidth="1"/>
    <col min="8" max="8" width="11.42578125" bestFit="1" customWidth="1"/>
    <col min="9" max="9" width="11.85546875" customWidth="1"/>
    <col min="10" max="10" width="10.85546875" customWidth="1"/>
    <col min="12" max="12" width="11.85546875" bestFit="1" customWidth="1"/>
  </cols>
  <sheetData>
    <row r="3" spans="2:14" x14ac:dyDescent="0.25">
      <c r="B3">
        <f>SUBTOTAL(3,C8:C465)</f>
        <v>458</v>
      </c>
      <c r="C3" s="18">
        <v>45810</v>
      </c>
      <c r="D3" s="18"/>
      <c r="E3" s="18"/>
      <c r="F3" s="18"/>
    </row>
    <row r="4" spans="2:14" ht="15.75" thickBot="1" x14ac:dyDescent="0.3">
      <c r="C4" s="18" t="s">
        <v>82</v>
      </c>
      <c r="D4" s="18"/>
      <c r="E4" s="18"/>
      <c r="F4" s="18"/>
    </row>
    <row r="5" spans="2:14" ht="16.5" thickBot="1" x14ac:dyDescent="0.3">
      <c r="B5" s="33"/>
      <c r="C5" s="5"/>
      <c r="D5" s="152" t="s">
        <v>178</v>
      </c>
      <c r="E5" s="18"/>
      <c r="F5" s="33"/>
      <c r="G5" s="33"/>
      <c r="H5" s="33"/>
      <c r="I5" s="33"/>
      <c r="J5" s="34"/>
      <c r="K5" s="155" t="s">
        <v>9</v>
      </c>
      <c r="L5" s="156"/>
    </row>
    <row r="6" spans="2:14" ht="15.75" customHeight="1" x14ac:dyDescent="0.25">
      <c r="B6" s="150" t="s">
        <v>0</v>
      </c>
      <c r="C6" s="150" t="s">
        <v>2244</v>
      </c>
      <c r="D6" s="153"/>
      <c r="E6" s="150" t="s">
        <v>198</v>
      </c>
      <c r="F6" s="150" t="s">
        <v>2245</v>
      </c>
      <c r="G6" s="150" t="s">
        <v>2</v>
      </c>
      <c r="H6" s="150" t="s">
        <v>893</v>
      </c>
      <c r="I6" s="187" t="s">
        <v>2242</v>
      </c>
      <c r="J6" s="189" t="s">
        <v>64</v>
      </c>
      <c r="K6" s="150" t="s">
        <v>2243</v>
      </c>
      <c r="L6" s="150" t="s">
        <v>7</v>
      </c>
      <c r="N6" s="192"/>
    </row>
    <row r="7" spans="2:14" ht="16.5" customHeight="1" thickBot="1" x14ac:dyDescent="0.3">
      <c r="B7" s="151"/>
      <c r="C7" s="151"/>
      <c r="D7" s="154"/>
      <c r="E7" s="151"/>
      <c r="F7" s="190"/>
      <c r="G7" s="157"/>
      <c r="H7" s="157"/>
      <c r="I7" s="188"/>
      <c r="J7" s="191"/>
      <c r="K7" s="151"/>
      <c r="L7" s="151"/>
    </row>
    <row r="8" spans="2:14" ht="16.5" thickBot="1" x14ac:dyDescent="0.3">
      <c r="B8" s="6">
        <v>1</v>
      </c>
      <c r="C8" s="15" t="s">
        <v>904</v>
      </c>
      <c r="D8" s="15"/>
      <c r="E8" s="44"/>
      <c r="F8" s="42" t="s">
        <v>907</v>
      </c>
      <c r="G8" s="1" t="str">
        <f t="shared" ref="G8:G97" si="0">R_ktb</f>
        <v>ktb</v>
      </c>
      <c r="H8" s="8" t="str">
        <f t="shared" ref="H8:H208" si="1">faʕal</f>
        <v>1_fɑ́ʕɑl</v>
      </c>
      <c r="I8" s="1" t="str">
        <f t="shared" ref="I8:I207" si="2">perfect</f>
        <v>perfect</v>
      </c>
      <c r="J8" s="7" t="str">
        <f t="shared" ref="J8:J145" si="3">_3pl</f>
        <v>3PL</v>
      </c>
      <c r="K8" s="7"/>
      <c r="L8" s="7"/>
    </row>
    <row r="9" spans="2:14" ht="16.5" thickBot="1" x14ac:dyDescent="0.3">
      <c r="B9" s="6">
        <v>2</v>
      </c>
      <c r="C9" s="15" t="s">
        <v>905</v>
      </c>
      <c r="D9" s="15"/>
      <c r="E9" s="44"/>
      <c r="F9" s="42" t="s">
        <v>908</v>
      </c>
      <c r="G9" s="1" t="str">
        <f t="shared" si="0"/>
        <v>ktb</v>
      </c>
      <c r="H9" s="8" t="str">
        <f t="shared" si="1"/>
        <v>1_fɑ́ʕɑl</v>
      </c>
      <c r="I9" s="1" t="str">
        <f t="shared" si="2"/>
        <v>perfect</v>
      </c>
      <c r="J9" s="7" t="str">
        <f>_3sm</f>
        <v>3MSG</v>
      </c>
      <c r="K9" s="7" t="str">
        <f>_3sm</f>
        <v>3MSG</v>
      </c>
      <c r="L9" s="7"/>
    </row>
    <row r="10" spans="2:14" ht="16.5" thickBot="1" x14ac:dyDescent="0.3">
      <c r="B10" s="6">
        <v>3</v>
      </c>
      <c r="C10" s="27" t="s">
        <v>906</v>
      </c>
      <c r="D10" s="27" t="s">
        <v>179</v>
      </c>
      <c r="E10" s="44" t="s">
        <v>310</v>
      </c>
      <c r="F10" s="41" t="s">
        <v>909</v>
      </c>
      <c r="G10" s="1" t="str">
        <f t="shared" si="0"/>
        <v>ktb</v>
      </c>
      <c r="H10" s="8" t="str">
        <f t="shared" si="1"/>
        <v>1_fɑ́ʕɑl</v>
      </c>
      <c r="I10" s="1" t="str">
        <f t="shared" si="2"/>
        <v>perfect</v>
      </c>
      <c r="J10" s="7" t="str">
        <f t="shared" ref="J10:J18" si="4">_1s</f>
        <v>1SG</v>
      </c>
      <c r="K10" s="7"/>
      <c r="L10" s="7"/>
    </row>
    <row r="11" spans="2:14" ht="16.5" thickBot="1" x14ac:dyDescent="0.3">
      <c r="B11" s="6">
        <v>4</v>
      </c>
      <c r="C11" s="15" t="s">
        <v>133</v>
      </c>
      <c r="D11" s="15"/>
      <c r="E11" s="44"/>
      <c r="F11" s="42" t="s">
        <v>1914</v>
      </c>
      <c r="G11" s="1" t="str">
        <f t="shared" si="0"/>
        <v>ktb</v>
      </c>
      <c r="H11" s="8" t="str">
        <f t="shared" si="1"/>
        <v>1_fɑ́ʕɑl</v>
      </c>
      <c r="I11" s="1" t="str">
        <f t="shared" si="2"/>
        <v>perfect</v>
      </c>
      <c r="J11" s="7" t="str">
        <f t="shared" si="4"/>
        <v>1SG</v>
      </c>
      <c r="K11" s="7"/>
      <c r="L11" s="7" t="str">
        <f>_2sf</f>
        <v>2FSG</v>
      </c>
    </row>
    <row r="12" spans="2:14" ht="16.5" thickBot="1" x14ac:dyDescent="0.3">
      <c r="B12" s="6">
        <v>5</v>
      </c>
      <c r="C12" s="15" t="s">
        <v>93</v>
      </c>
      <c r="D12" s="15"/>
      <c r="E12" s="44" t="s">
        <v>311</v>
      </c>
      <c r="F12" s="42" t="s">
        <v>954</v>
      </c>
      <c r="G12" s="1" t="str">
        <f t="shared" si="0"/>
        <v>ktb</v>
      </c>
      <c r="H12" s="8" t="str">
        <f t="shared" si="1"/>
        <v>1_fɑ́ʕɑl</v>
      </c>
      <c r="I12" s="1" t="str">
        <f t="shared" si="2"/>
        <v>perfect</v>
      </c>
      <c r="J12" s="7" t="str">
        <f t="shared" si="4"/>
        <v>1SG</v>
      </c>
      <c r="K12" s="7"/>
      <c r="L12" s="7" t="str">
        <f>_3sm</f>
        <v>3MSG</v>
      </c>
    </row>
    <row r="13" spans="2:14" ht="16.5" thickBot="1" x14ac:dyDescent="0.3">
      <c r="B13" s="6">
        <v>6</v>
      </c>
      <c r="C13" s="15" t="s">
        <v>1854</v>
      </c>
      <c r="D13" s="15"/>
      <c r="E13" s="44" t="s">
        <v>312</v>
      </c>
      <c r="F13" s="42" t="s">
        <v>1915</v>
      </c>
      <c r="G13" s="1" t="str">
        <f t="shared" si="0"/>
        <v>ktb</v>
      </c>
      <c r="H13" s="8" t="str">
        <f t="shared" si="1"/>
        <v>1_fɑ́ʕɑl</v>
      </c>
      <c r="I13" s="1" t="str">
        <f t="shared" si="2"/>
        <v>perfect</v>
      </c>
      <c r="J13" s="7" t="str">
        <f t="shared" si="4"/>
        <v>1SG</v>
      </c>
      <c r="K13" s="7"/>
      <c r="L13" s="7" t="str">
        <f>_1pl</f>
        <v>1PL</v>
      </c>
    </row>
    <row r="14" spans="2:14" ht="16.5" thickBot="1" x14ac:dyDescent="0.3">
      <c r="B14" s="6">
        <v>7</v>
      </c>
      <c r="C14" s="15" t="s">
        <v>122</v>
      </c>
      <c r="D14" s="15"/>
      <c r="E14" s="44" t="s">
        <v>237</v>
      </c>
      <c r="F14" s="41" t="s">
        <v>955</v>
      </c>
      <c r="G14" s="1" t="str">
        <f t="shared" si="0"/>
        <v>ktb</v>
      </c>
      <c r="H14" s="8" t="str">
        <f t="shared" si="1"/>
        <v>1_fɑ́ʕɑl</v>
      </c>
      <c r="I14" s="1" t="str">
        <f t="shared" si="2"/>
        <v>perfect</v>
      </c>
      <c r="J14" s="7" t="str">
        <f t="shared" si="4"/>
        <v>1SG</v>
      </c>
      <c r="K14" s="7" t="str">
        <f>_1s</f>
        <v>1SG</v>
      </c>
      <c r="L14" s="7"/>
    </row>
    <row r="15" spans="2:14" ht="16.5" thickBot="1" x14ac:dyDescent="0.3">
      <c r="B15" s="6">
        <v>8</v>
      </c>
      <c r="C15" s="15" t="s">
        <v>92</v>
      </c>
      <c r="D15" s="15"/>
      <c r="E15" s="44" t="s">
        <v>238</v>
      </c>
      <c r="F15" s="42" t="s">
        <v>1916</v>
      </c>
      <c r="G15" s="1" t="str">
        <f t="shared" si="0"/>
        <v>ktb</v>
      </c>
      <c r="H15" s="8" t="str">
        <f t="shared" si="1"/>
        <v>1_fɑ́ʕɑl</v>
      </c>
      <c r="I15" s="1" t="str">
        <f t="shared" si="2"/>
        <v>perfect</v>
      </c>
      <c r="J15" s="7" t="str">
        <f t="shared" si="4"/>
        <v>1SG</v>
      </c>
      <c r="K15" s="7" t="str">
        <f>_2sm</f>
        <v>2MSG</v>
      </c>
      <c r="L15" s="7"/>
    </row>
    <row r="16" spans="2:14" ht="16.5" thickBot="1" x14ac:dyDescent="0.3">
      <c r="B16" s="6">
        <v>9</v>
      </c>
      <c r="C16" s="15" t="s">
        <v>1855</v>
      </c>
      <c r="D16" s="15"/>
      <c r="E16" s="44" t="s">
        <v>239</v>
      </c>
      <c r="F16" s="42" t="s">
        <v>1917</v>
      </c>
      <c r="G16" s="1" t="str">
        <f t="shared" si="0"/>
        <v>ktb</v>
      </c>
      <c r="H16" s="8" t="str">
        <f t="shared" si="1"/>
        <v>1_fɑ́ʕɑl</v>
      </c>
      <c r="I16" s="1" t="str">
        <f t="shared" si="2"/>
        <v>perfect</v>
      </c>
      <c r="J16" s="7" t="str">
        <f t="shared" si="4"/>
        <v>1SG</v>
      </c>
      <c r="K16" s="7" t="str">
        <f>_3sf</f>
        <v>3FSG</v>
      </c>
      <c r="L16" s="7"/>
    </row>
    <row r="17" spans="2:12" ht="16.5" thickBot="1" x14ac:dyDescent="0.3">
      <c r="B17" s="6">
        <v>10</v>
      </c>
      <c r="C17" s="15" t="s">
        <v>107</v>
      </c>
      <c r="D17" s="15"/>
      <c r="E17" s="44" t="s">
        <v>240</v>
      </c>
      <c r="F17" s="42" t="s">
        <v>1918</v>
      </c>
      <c r="G17" s="1" t="str">
        <f t="shared" si="0"/>
        <v>ktb</v>
      </c>
      <c r="H17" s="8" t="str">
        <f t="shared" si="1"/>
        <v>1_fɑ́ʕɑl</v>
      </c>
      <c r="I17" s="1" t="str">
        <f t="shared" si="2"/>
        <v>perfect</v>
      </c>
      <c r="J17" s="7" t="str">
        <f t="shared" si="4"/>
        <v>1SG</v>
      </c>
      <c r="K17" s="7" t="str">
        <f>_3pl</f>
        <v>3PL</v>
      </c>
      <c r="L17" s="7"/>
    </row>
    <row r="18" spans="2:12" ht="16.5" thickBot="1" x14ac:dyDescent="0.3">
      <c r="B18" s="6">
        <v>11</v>
      </c>
      <c r="C18" s="15" t="s">
        <v>1856</v>
      </c>
      <c r="D18" s="15"/>
      <c r="E18" s="44" t="s">
        <v>241</v>
      </c>
      <c r="F18" s="42" t="s">
        <v>2246</v>
      </c>
      <c r="G18" s="1" t="str">
        <f t="shared" si="0"/>
        <v>ktb</v>
      </c>
      <c r="H18" s="8" t="str">
        <f t="shared" si="1"/>
        <v>1_fɑ́ʕɑl</v>
      </c>
      <c r="I18" s="1" t="str">
        <f t="shared" si="2"/>
        <v>perfect</v>
      </c>
      <c r="J18" s="7" t="str">
        <f t="shared" si="4"/>
        <v>1SG</v>
      </c>
      <c r="K18" s="7">
        <f>_3</f>
        <v>3</v>
      </c>
      <c r="L18" s="7" t="str">
        <f>_2sf</f>
        <v>2FSG</v>
      </c>
    </row>
    <row r="19" spans="2:12" ht="16.5" thickBot="1" x14ac:dyDescent="0.3">
      <c r="B19" s="6">
        <v>12</v>
      </c>
      <c r="C19" s="15" t="s">
        <v>1844</v>
      </c>
      <c r="D19" s="15"/>
      <c r="E19" s="44"/>
      <c r="F19" s="42" t="s">
        <v>1919</v>
      </c>
      <c r="G19" s="1" t="str">
        <f t="shared" si="0"/>
        <v>ktb</v>
      </c>
      <c r="H19" s="8" t="str">
        <f t="shared" si="1"/>
        <v>1_fɑ́ʕɑl</v>
      </c>
      <c r="I19" s="1" t="str">
        <f t="shared" si="2"/>
        <v>perfect</v>
      </c>
      <c r="J19" s="8" t="str">
        <f t="shared" ref="J19:J184" si="5">_2sm</f>
        <v>2MSG</v>
      </c>
      <c r="K19" s="7"/>
      <c r="L19" s="7"/>
    </row>
    <row r="20" spans="2:12" ht="16.5" thickBot="1" x14ac:dyDescent="0.3">
      <c r="B20" s="6">
        <v>13</v>
      </c>
      <c r="C20" s="27" t="s">
        <v>906</v>
      </c>
      <c r="D20" s="27" t="s">
        <v>179</v>
      </c>
      <c r="E20" s="44" t="s">
        <v>242</v>
      </c>
      <c r="F20" s="42" t="s">
        <v>1920</v>
      </c>
      <c r="G20" s="1" t="str">
        <f t="shared" si="0"/>
        <v>ktb</v>
      </c>
      <c r="H20" s="8" t="str">
        <f t="shared" si="1"/>
        <v>1_fɑ́ʕɑl</v>
      </c>
      <c r="I20" s="1" t="str">
        <f t="shared" si="2"/>
        <v>perfect</v>
      </c>
      <c r="J20" s="8" t="str">
        <f t="shared" si="5"/>
        <v>2MSG</v>
      </c>
      <c r="K20" s="7" t="str">
        <f>_3sm</f>
        <v>3MSG</v>
      </c>
      <c r="L20" s="7"/>
    </row>
    <row r="21" spans="2:12" ht="16.5" thickBot="1" x14ac:dyDescent="0.3">
      <c r="B21" s="6">
        <v>14</v>
      </c>
      <c r="C21" s="15" t="s">
        <v>1845</v>
      </c>
      <c r="D21" s="15"/>
      <c r="E21" s="44"/>
      <c r="F21" s="42" t="s">
        <v>1921</v>
      </c>
      <c r="G21" s="1" t="str">
        <f t="shared" si="0"/>
        <v>ktb</v>
      </c>
      <c r="H21" s="8" t="str">
        <f t="shared" si="1"/>
        <v>1_fɑ́ʕɑl</v>
      </c>
      <c r="I21" s="1" t="str">
        <f t="shared" si="2"/>
        <v>perfect</v>
      </c>
      <c r="J21" s="8" t="str">
        <f t="shared" si="5"/>
        <v>2MSG</v>
      </c>
      <c r="K21" s="7"/>
      <c r="L21" s="7" t="str">
        <f>_3sf</f>
        <v>3FSG</v>
      </c>
    </row>
    <row r="22" spans="2:12" ht="16.5" thickBot="1" x14ac:dyDescent="0.3">
      <c r="B22" s="6">
        <v>15</v>
      </c>
      <c r="C22" s="15" t="s">
        <v>1846</v>
      </c>
      <c r="D22" s="15"/>
      <c r="E22" s="44"/>
      <c r="F22" s="42" t="s">
        <v>1922</v>
      </c>
      <c r="G22" s="1" t="str">
        <f t="shared" si="0"/>
        <v>ktb</v>
      </c>
      <c r="H22" s="8" t="str">
        <f t="shared" si="1"/>
        <v>1_fɑ́ʕɑl</v>
      </c>
      <c r="I22" s="1" t="str">
        <f t="shared" si="2"/>
        <v>perfect</v>
      </c>
      <c r="J22" s="8" t="str">
        <f t="shared" si="5"/>
        <v>2MSG</v>
      </c>
      <c r="K22" s="7"/>
      <c r="L22" s="7" t="str">
        <f>_3sm</f>
        <v>3MSG</v>
      </c>
    </row>
    <row r="23" spans="2:12" ht="16.5" thickBot="1" x14ac:dyDescent="0.3">
      <c r="B23" s="6">
        <v>16</v>
      </c>
      <c r="C23" s="15" t="s">
        <v>1847</v>
      </c>
      <c r="D23" s="15"/>
      <c r="E23" s="44"/>
      <c r="F23" s="42" t="s">
        <v>1923</v>
      </c>
      <c r="G23" s="1" t="str">
        <f t="shared" si="0"/>
        <v>ktb</v>
      </c>
      <c r="H23" s="8" t="str">
        <f t="shared" si="1"/>
        <v>1_fɑ́ʕɑl</v>
      </c>
      <c r="I23" s="1" t="str">
        <f t="shared" si="2"/>
        <v>perfect</v>
      </c>
      <c r="J23" s="8" t="str">
        <f t="shared" si="5"/>
        <v>2MSG</v>
      </c>
      <c r="K23" s="7"/>
      <c r="L23" s="7" t="str">
        <f>_1pl</f>
        <v>1PL</v>
      </c>
    </row>
    <row r="24" spans="2:12" ht="16.5" thickBot="1" x14ac:dyDescent="0.3">
      <c r="B24" s="6">
        <v>17</v>
      </c>
      <c r="C24" s="15" t="s">
        <v>1848</v>
      </c>
      <c r="D24" s="15"/>
      <c r="E24" s="44"/>
      <c r="F24" s="42" t="s">
        <v>1924</v>
      </c>
      <c r="G24" s="1" t="str">
        <f t="shared" si="0"/>
        <v>ktb</v>
      </c>
      <c r="H24" s="8" t="str">
        <f t="shared" si="1"/>
        <v>1_fɑ́ʕɑl</v>
      </c>
      <c r="I24" s="1" t="str">
        <f t="shared" si="2"/>
        <v>perfect</v>
      </c>
      <c r="J24" s="8" t="str">
        <f t="shared" si="5"/>
        <v>2MSG</v>
      </c>
      <c r="K24" s="7"/>
      <c r="L24" s="7" t="str">
        <f>_2p</f>
        <v>2PL</v>
      </c>
    </row>
    <row r="25" spans="2:12" ht="16.5" thickBot="1" x14ac:dyDescent="0.3">
      <c r="B25" s="6">
        <v>18</v>
      </c>
      <c r="C25" s="57" t="s">
        <v>1849</v>
      </c>
      <c r="D25" s="32"/>
      <c r="E25" s="51" t="s">
        <v>433</v>
      </c>
      <c r="F25" s="42" t="s">
        <v>1925</v>
      </c>
      <c r="G25" s="1" t="str">
        <f t="shared" si="0"/>
        <v>ktb</v>
      </c>
      <c r="H25" s="8" t="str">
        <f t="shared" si="1"/>
        <v>1_fɑ́ʕɑl</v>
      </c>
      <c r="I25" s="1" t="str">
        <f t="shared" si="2"/>
        <v>perfect</v>
      </c>
      <c r="J25" s="8" t="str">
        <f t="shared" si="5"/>
        <v>2MSG</v>
      </c>
      <c r="K25" s="7" t="str">
        <f>_2sm</f>
        <v>2MSG</v>
      </c>
      <c r="L25" s="7"/>
    </row>
    <row r="26" spans="2:12" ht="16.5" thickBot="1" x14ac:dyDescent="0.3">
      <c r="B26" s="6">
        <v>19</v>
      </c>
      <c r="C26" s="15" t="s">
        <v>1850</v>
      </c>
      <c r="D26" s="15"/>
      <c r="E26" s="44"/>
      <c r="F26" s="42" t="s">
        <v>1926</v>
      </c>
      <c r="G26" s="1" t="str">
        <f t="shared" si="0"/>
        <v>ktb</v>
      </c>
      <c r="H26" s="8" t="str">
        <f t="shared" si="1"/>
        <v>1_fɑ́ʕɑl</v>
      </c>
      <c r="I26" s="1" t="str">
        <f t="shared" si="2"/>
        <v>perfect</v>
      </c>
      <c r="J26" s="8" t="str">
        <f t="shared" si="5"/>
        <v>2MSG</v>
      </c>
      <c r="K26" s="7" t="str">
        <f>_3sf</f>
        <v>3FSG</v>
      </c>
      <c r="L26" s="7"/>
    </row>
    <row r="27" spans="2:12" ht="16.5" thickBot="1" x14ac:dyDescent="0.3">
      <c r="B27" s="6">
        <v>20</v>
      </c>
      <c r="C27" s="15" t="s">
        <v>1851</v>
      </c>
      <c r="D27" s="15"/>
      <c r="E27" s="44"/>
      <c r="F27" s="42" t="s">
        <v>1927</v>
      </c>
      <c r="G27" s="1" t="str">
        <f t="shared" si="0"/>
        <v>ktb</v>
      </c>
      <c r="H27" s="8" t="str">
        <f t="shared" si="1"/>
        <v>1_fɑ́ʕɑl</v>
      </c>
      <c r="I27" s="1" t="str">
        <f t="shared" si="2"/>
        <v>perfect</v>
      </c>
      <c r="J27" s="8" t="str">
        <f t="shared" si="5"/>
        <v>2MSG</v>
      </c>
      <c r="K27" s="7" t="str">
        <f>_2p</f>
        <v>2PL</v>
      </c>
      <c r="L27" s="7"/>
    </row>
    <row r="28" spans="2:12" ht="16.5" thickBot="1" x14ac:dyDescent="0.3">
      <c r="B28" s="6">
        <v>21</v>
      </c>
      <c r="C28" s="15" t="s">
        <v>1852</v>
      </c>
      <c r="D28" s="15"/>
      <c r="E28" s="44" t="s">
        <v>243</v>
      </c>
      <c r="F28" s="42" t="s">
        <v>2247</v>
      </c>
      <c r="G28" s="1" t="str">
        <f t="shared" si="0"/>
        <v>ktb</v>
      </c>
      <c r="H28" s="8" t="str">
        <f t="shared" si="1"/>
        <v>1_fɑ́ʕɑl</v>
      </c>
      <c r="I28" s="1" t="str">
        <f t="shared" si="2"/>
        <v>perfect</v>
      </c>
      <c r="J28" s="8" t="str">
        <f t="shared" si="5"/>
        <v>2MSG</v>
      </c>
      <c r="K28" s="7">
        <f>_3</f>
        <v>3</v>
      </c>
      <c r="L28" s="7" t="str">
        <f>_1pl</f>
        <v>1PL</v>
      </c>
    </row>
    <row r="29" spans="2:12" ht="16.5" thickBot="1" x14ac:dyDescent="0.3">
      <c r="B29" s="6">
        <v>22</v>
      </c>
      <c r="C29" s="15" t="s">
        <v>956</v>
      </c>
      <c r="D29" s="15"/>
      <c r="E29" s="44"/>
      <c r="F29" s="42" t="s">
        <v>1928</v>
      </c>
      <c r="G29" s="1" t="str">
        <f t="shared" si="0"/>
        <v>ktb</v>
      </c>
      <c r="H29" s="8" t="str">
        <f t="shared" si="1"/>
        <v>1_fɑ́ʕɑl</v>
      </c>
      <c r="I29" s="1" t="str">
        <f t="shared" si="2"/>
        <v>perfect</v>
      </c>
      <c r="J29" s="7" t="str">
        <f t="shared" ref="J29:J35" si="6">_2sf</f>
        <v>2FSG</v>
      </c>
      <c r="K29" s="7"/>
      <c r="L29" s="7"/>
    </row>
    <row r="30" spans="2:12" ht="16.5" thickBot="1" x14ac:dyDescent="0.3">
      <c r="B30" s="6">
        <v>23</v>
      </c>
      <c r="C30" s="15" t="s">
        <v>957</v>
      </c>
      <c r="D30" s="15"/>
      <c r="E30" s="44"/>
      <c r="F30" s="42" t="s">
        <v>1929</v>
      </c>
      <c r="G30" s="1" t="str">
        <f t="shared" si="0"/>
        <v>ktb</v>
      </c>
      <c r="H30" s="8" t="str">
        <f t="shared" si="1"/>
        <v>1_fɑ́ʕɑl</v>
      </c>
      <c r="I30" s="1" t="str">
        <f t="shared" si="2"/>
        <v>perfect</v>
      </c>
      <c r="J30" s="7" t="str">
        <f t="shared" si="6"/>
        <v>2FSG</v>
      </c>
      <c r="K30" s="7"/>
      <c r="L30" s="7" t="str">
        <f>_2sm</f>
        <v>2MSG</v>
      </c>
    </row>
    <row r="31" spans="2:12" ht="16.5" thickBot="1" x14ac:dyDescent="0.3">
      <c r="B31" s="6">
        <v>24</v>
      </c>
      <c r="C31" s="15" t="s">
        <v>69</v>
      </c>
      <c r="D31" s="15"/>
      <c r="E31" s="44"/>
      <c r="F31" s="42" t="s">
        <v>1930</v>
      </c>
      <c r="G31" s="1" t="str">
        <f t="shared" si="0"/>
        <v>ktb</v>
      </c>
      <c r="H31" s="8" t="str">
        <f t="shared" si="1"/>
        <v>1_fɑ́ʕɑl</v>
      </c>
      <c r="I31" s="1" t="str">
        <f t="shared" si="2"/>
        <v>perfect</v>
      </c>
      <c r="J31" s="7" t="str">
        <f t="shared" si="6"/>
        <v>2FSG</v>
      </c>
      <c r="K31" s="7"/>
      <c r="L31" s="7" t="str">
        <f>_3sm</f>
        <v>3MSG</v>
      </c>
    </row>
    <row r="32" spans="2:12" ht="16.5" thickBot="1" x14ac:dyDescent="0.3">
      <c r="B32" s="6">
        <v>25</v>
      </c>
      <c r="C32" s="15" t="s">
        <v>106</v>
      </c>
      <c r="D32" s="15"/>
      <c r="E32" s="44"/>
      <c r="F32" s="42" t="s">
        <v>1931</v>
      </c>
      <c r="G32" s="1" t="str">
        <f t="shared" si="0"/>
        <v>ktb</v>
      </c>
      <c r="H32" s="8" t="str">
        <f t="shared" si="1"/>
        <v>1_fɑ́ʕɑl</v>
      </c>
      <c r="I32" s="1" t="str">
        <f t="shared" si="2"/>
        <v>perfect</v>
      </c>
      <c r="J32" s="7" t="str">
        <f t="shared" si="6"/>
        <v>2FSG</v>
      </c>
      <c r="K32" s="7" t="str">
        <f>_1s</f>
        <v>1SG</v>
      </c>
      <c r="L32" s="7"/>
    </row>
    <row r="33" spans="2:12" ht="16.5" thickBot="1" x14ac:dyDescent="0.3">
      <c r="B33" s="6">
        <v>26</v>
      </c>
      <c r="C33" s="15" t="str">
        <f>_not_ap</f>
        <v>n.a</v>
      </c>
      <c r="D33" s="15"/>
      <c r="E33" s="47" t="s">
        <v>318</v>
      </c>
      <c r="F33" s="42" t="s">
        <v>1932</v>
      </c>
      <c r="G33" s="1" t="str">
        <f t="shared" si="0"/>
        <v>ktb</v>
      </c>
      <c r="H33" s="8" t="str">
        <f t="shared" si="1"/>
        <v>1_fɑ́ʕɑl</v>
      </c>
      <c r="I33" s="1" t="str">
        <f t="shared" si="2"/>
        <v>perfect</v>
      </c>
      <c r="J33" s="7" t="str">
        <f t="shared" si="6"/>
        <v>2FSG</v>
      </c>
      <c r="K33" s="28" t="str">
        <f>_2sm</f>
        <v>2MSG</v>
      </c>
      <c r="L33" s="7"/>
    </row>
    <row r="34" spans="2:12" ht="16.5" thickBot="1" x14ac:dyDescent="0.3">
      <c r="B34" s="6">
        <v>27</v>
      </c>
      <c r="C34" s="15" t="s">
        <v>110</v>
      </c>
      <c r="D34" s="15"/>
      <c r="E34" s="44"/>
      <c r="F34" s="42" t="s">
        <v>1933</v>
      </c>
      <c r="G34" s="1" t="str">
        <f t="shared" si="0"/>
        <v>ktb</v>
      </c>
      <c r="H34" s="8" t="str">
        <f t="shared" si="1"/>
        <v>1_fɑ́ʕɑl</v>
      </c>
      <c r="I34" s="1" t="str">
        <f t="shared" si="2"/>
        <v>perfect</v>
      </c>
      <c r="J34" s="7" t="str">
        <f t="shared" si="6"/>
        <v>2FSG</v>
      </c>
      <c r="K34" s="7" t="str">
        <f>_3pl</f>
        <v>3PL</v>
      </c>
      <c r="L34" s="7"/>
    </row>
    <row r="35" spans="2:12" ht="16.5" thickBot="1" x14ac:dyDescent="0.3">
      <c r="B35" s="6">
        <v>28</v>
      </c>
      <c r="C35" s="15" t="s">
        <v>1857</v>
      </c>
      <c r="D35" s="15"/>
      <c r="E35" s="44" t="s">
        <v>244</v>
      </c>
      <c r="F35" s="48" t="s">
        <v>2248</v>
      </c>
      <c r="G35" s="1" t="str">
        <f t="shared" si="0"/>
        <v>ktb</v>
      </c>
      <c r="H35" s="8" t="str">
        <f t="shared" si="1"/>
        <v>1_fɑ́ʕɑl</v>
      </c>
      <c r="I35" s="1" t="str">
        <f t="shared" si="2"/>
        <v>perfect</v>
      </c>
      <c r="J35" s="7" t="str">
        <f t="shared" si="6"/>
        <v>2FSG</v>
      </c>
      <c r="K35" s="7">
        <f>_3</f>
        <v>3</v>
      </c>
      <c r="L35" s="7" t="str">
        <f>_2p</f>
        <v>2PL</v>
      </c>
    </row>
    <row r="36" spans="2:12" ht="16.5" thickBot="1" x14ac:dyDescent="0.3">
      <c r="B36" s="6">
        <v>29</v>
      </c>
      <c r="C36" s="15" t="s">
        <v>1858</v>
      </c>
      <c r="D36" s="15"/>
      <c r="E36" s="44"/>
      <c r="F36" s="42" t="s">
        <v>1934</v>
      </c>
      <c r="G36" s="1" t="str">
        <f t="shared" si="0"/>
        <v>ktb</v>
      </c>
      <c r="H36" s="8" t="str">
        <f t="shared" si="1"/>
        <v>1_fɑ́ʕɑl</v>
      </c>
      <c r="I36" s="1" t="str">
        <f t="shared" si="2"/>
        <v>perfect</v>
      </c>
      <c r="J36" s="7" t="str">
        <f t="shared" ref="J36:J42" si="7">_3sm</f>
        <v>3MSG</v>
      </c>
      <c r="K36" s="7"/>
      <c r="L36" s="7"/>
    </row>
    <row r="37" spans="2:12" ht="16.5" thickBot="1" x14ac:dyDescent="0.3">
      <c r="B37" s="6">
        <v>30</v>
      </c>
      <c r="C37" s="15" t="s">
        <v>1859</v>
      </c>
      <c r="D37" s="15"/>
      <c r="E37" s="44"/>
      <c r="F37" s="42" t="s">
        <v>1935</v>
      </c>
      <c r="G37" s="1" t="str">
        <f t="shared" si="0"/>
        <v>ktb</v>
      </c>
      <c r="H37" s="8" t="str">
        <f t="shared" si="1"/>
        <v>1_fɑ́ʕɑl</v>
      </c>
      <c r="I37" s="1" t="str">
        <f t="shared" si="2"/>
        <v>perfect</v>
      </c>
      <c r="J37" s="7" t="str">
        <f t="shared" si="7"/>
        <v>3MSG</v>
      </c>
      <c r="K37" s="7"/>
      <c r="L37" s="7" t="str">
        <f>_2sf</f>
        <v>2FSG</v>
      </c>
    </row>
    <row r="38" spans="2:12" ht="16.5" thickBot="1" x14ac:dyDescent="0.3">
      <c r="B38" s="6">
        <v>31</v>
      </c>
      <c r="C38" s="15" t="s">
        <v>1860</v>
      </c>
      <c r="D38" s="15"/>
      <c r="E38" s="44"/>
      <c r="F38" s="42" t="s">
        <v>1936</v>
      </c>
      <c r="G38" s="1" t="str">
        <f t="shared" si="0"/>
        <v>ktb</v>
      </c>
      <c r="H38" s="8" t="str">
        <f t="shared" si="1"/>
        <v>1_fɑ́ʕɑl</v>
      </c>
      <c r="I38" s="1" t="str">
        <f t="shared" si="2"/>
        <v>perfect</v>
      </c>
      <c r="J38" s="7" t="str">
        <f t="shared" si="7"/>
        <v>3MSG</v>
      </c>
      <c r="K38" s="7"/>
      <c r="L38" s="7" t="str">
        <f>_3sm</f>
        <v>3MSG</v>
      </c>
    </row>
    <row r="39" spans="2:12" ht="16.5" thickBot="1" x14ac:dyDescent="0.3">
      <c r="B39" s="6">
        <v>32</v>
      </c>
      <c r="C39" s="15" t="s">
        <v>976</v>
      </c>
      <c r="D39" s="15"/>
      <c r="E39" s="44"/>
      <c r="F39" s="42" t="s">
        <v>977</v>
      </c>
      <c r="G39" s="1" t="str">
        <f t="shared" si="0"/>
        <v>ktb</v>
      </c>
      <c r="H39" s="8" t="str">
        <f t="shared" si="1"/>
        <v>1_fɑ́ʕɑl</v>
      </c>
      <c r="I39" s="1" t="str">
        <f t="shared" si="2"/>
        <v>perfect</v>
      </c>
      <c r="J39" s="7" t="str">
        <f t="shared" si="7"/>
        <v>3MSG</v>
      </c>
      <c r="K39" s="7"/>
      <c r="L39" s="7" t="str">
        <f>_2p</f>
        <v>2PL</v>
      </c>
    </row>
    <row r="40" spans="2:12" ht="16.5" thickBot="1" x14ac:dyDescent="0.3">
      <c r="B40" s="6">
        <v>33</v>
      </c>
      <c r="C40" s="27" t="s">
        <v>966</v>
      </c>
      <c r="D40" s="27"/>
      <c r="E40" s="44"/>
      <c r="F40" s="42" t="s">
        <v>1937</v>
      </c>
      <c r="G40" s="1" t="str">
        <f t="shared" si="0"/>
        <v>ktb</v>
      </c>
      <c r="H40" s="8" t="str">
        <f t="shared" si="1"/>
        <v>1_fɑ́ʕɑl</v>
      </c>
      <c r="I40" s="1" t="str">
        <f t="shared" si="2"/>
        <v>perfect</v>
      </c>
      <c r="J40" s="7" t="str">
        <f t="shared" si="7"/>
        <v>3MSG</v>
      </c>
      <c r="K40" s="7" t="str">
        <f>_1pl</f>
        <v>1PL</v>
      </c>
      <c r="L40" s="7"/>
    </row>
    <row r="41" spans="2:12" ht="16.5" thickBot="1" x14ac:dyDescent="0.3">
      <c r="B41" s="6">
        <v>34</v>
      </c>
      <c r="C41" s="27" t="s">
        <v>1861</v>
      </c>
      <c r="D41" s="27"/>
      <c r="E41" s="44"/>
      <c r="F41" s="42" t="s">
        <v>1938</v>
      </c>
      <c r="G41" s="1" t="str">
        <f t="shared" si="0"/>
        <v>ktb</v>
      </c>
      <c r="H41" s="8" t="str">
        <f t="shared" si="1"/>
        <v>1_fɑ́ʕɑl</v>
      </c>
      <c r="I41" s="1" t="str">
        <f t="shared" si="2"/>
        <v>perfect</v>
      </c>
      <c r="J41" s="7" t="str">
        <f t="shared" si="7"/>
        <v>3MSG</v>
      </c>
      <c r="K41" s="7" t="str">
        <f>_3pl</f>
        <v>3PL</v>
      </c>
      <c r="L41" s="7"/>
    </row>
    <row r="42" spans="2:12" ht="16.5" thickBot="1" x14ac:dyDescent="0.3">
      <c r="B42" s="6">
        <v>35</v>
      </c>
      <c r="C42" s="15" t="s">
        <v>1862</v>
      </c>
      <c r="D42" s="15"/>
      <c r="E42" s="44" t="s">
        <v>245</v>
      </c>
      <c r="F42" s="42" t="s">
        <v>2249</v>
      </c>
      <c r="G42" s="1" t="str">
        <f t="shared" si="0"/>
        <v>ktb</v>
      </c>
      <c r="H42" s="8" t="str">
        <f t="shared" si="1"/>
        <v>1_fɑ́ʕɑl</v>
      </c>
      <c r="I42" s="1" t="str">
        <f t="shared" si="2"/>
        <v>perfect</v>
      </c>
      <c r="J42" s="7" t="str">
        <f t="shared" si="7"/>
        <v>3MSG</v>
      </c>
      <c r="K42" s="7">
        <f>_3</f>
        <v>3</v>
      </c>
      <c r="L42" s="7" t="str">
        <f>_1s</f>
        <v>1SG</v>
      </c>
    </row>
    <row r="43" spans="2:12" ht="16.5" thickBot="1" x14ac:dyDescent="0.3">
      <c r="B43" s="6">
        <v>36</v>
      </c>
      <c r="C43" s="15" t="s">
        <v>958</v>
      </c>
      <c r="D43" s="15"/>
      <c r="E43" s="44"/>
      <c r="F43" s="42" t="s">
        <v>959</v>
      </c>
      <c r="G43" s="1" t="str">
        <f t="shared" si="0"/>
        <v>ktb</v>
      </c>
      <c r="H43" s="8" t="str">
        <f t="shared" si="1"/>
        <v>1_fɑ́ʕɑl</v>
      </c>
      <c r="I43" s="1" t="str">
        <f t="shared" si="2"/>
        <v>perfect</v>
      </c>
      <c r="J43" s="7" t="str">
        <f t="shared" ref="J43:J53" si="8">_3sf</f>
        <v>3FSG</v>
      </c>
      <c r="K43" s="7"/>
      <c r="L43" s="7"/>
    </row>
    <row r="44" spans="2:12" ht="16.5" thickBot="1" x14ac:dyDescent="0.3">
      <c r="B44" s="6">
        <v>37</v>
      </c>
      <c r="C44" s="15" t="s">
        <v>88</v>
      </c>
      <c r="D44" s="15"/>
      <c r="E44" s="44"/>
      <c r="F44" s="42" t="s">
        <v>962</v>
      </c>
      <c r="G44" s="1" t="str">
        <f t="shared" si="0"/>
        <v>ktb</v>
      </c>
      <c r="H44" s="8" t="str">
        <f t="shared" si="1"/>
        <v>1_fɑ́ʕɑl</v>
      </c>
      <c r="I44" s="1" t="str">
        <f t="shared" si="2"/>
        <v>perfect</v>
      </c>
      <c r="J44" s="7" t="str">
        <f t="shared" si="8"/>
        <v>3FSG</v>
      </c>
      <c r="K44" s="7"/>
      <c r="L44" s="7" t="str">
        <f>_1s</f>
        <v>1SG</v>
      </c>
    </row>
    <row r="45" spans="2:12" ht="16.5" thickBot="1" x14ac:dyDescent="0.3">
      <c r="B45" s="6">
        <v>38</v>
      </c>
      <c r="C45" s="15" t="s">
        <v>963</v>
      </c>
      <c r="D45" s="15"/>
      <c r="E45" s="44"/>
      <c r="F45" s="42" t="s">
        <v>964</v>
      </c>
      <c r="G45" s="1" t="str">
        <f t="shared" si="0"/>
        <v>ktb</v>
      </c>
      <c r="H45" s="8" t="str">
        <f t="shared" si="1"/>
        <v>1_fɑ́ʕɑl</v>
      </c>
      <c r="I45" s="1" t="str">
        <f t="shared" si="2"/>
        <v>perfect</v>
      </c>
      <c r="J45" s="7" t="str">
        <f t="shared" si="8"/>
        <v>3FSG</v>
      </c>
      <c r="K45" s="7"/>
      <c r="L45" s="7" t="str">
        <f>_1pl</f>
        <v>1PL</v>
      </c>
    </row>
    <row r="46" spans="2:12" ht="16.5" thickBot="1" x14ac:dyDescent="0.3">
      <c r="B46" s="6">
        <v>39</v>
      </c>
      <c r="C46" s="15" t="s">
        <v>68</v>
      </c>
      <c r="D46" s="15"/>
      <c r="E46" s="44"/>
      <c r="F46" s="42" t="s">
        <v>1939</v>
      </c>
      <c r="G46" s="1" t="str">
        <f t="shared" si="0"/>
        <v>ktb</v>
      </c>
      <c r="H46" s="8" t="str">
        <f t="shared" si="1"/>
        <v>1_fɑ́ʕɑl</v>
      </c>
      <c r="I46" s="1" t="str">
        <f t="shared" si="2"/>
        <v>perfect</v>
      </c>
      <c r="J46" s="7" t="str">
        <f t="shared" si="8"/>
        <v>3FSG</v>
      </c>
      <c r="K46" s="7"/>
      <c r="L46" s="7" t="str">
        <f>_3sm</f>
        <v>3MSG</v>
      </c>
    </row>
    <row r="47" spans="2:12" ht="16.5" thickBot="1" x14ac:dyDescent="0.3">
      <c r="B47" s="6">
        <v>40</v>
      </c>
      <c r="C47" s="15" t="s">
        <v>112</v>
      </c>
      <c r="D47" s="15"/>
      <c r="E47" s="44"/>
      <c r="F47" s="42" t="s">
        <v>961</v>
      </c>
      <c r="G47" s="1" t="str">
        <f t="shared" si="0"/>
        <v>ktb</v>
      </c>
      <c r="H47" s="8" t="str">
        <f t="shared" si="1"/>
        <v>1_fɑ́ʕɑl</v>
      </c>
      <c r="I47" s="1" t="str">
        <f t="shared" si="2"/>
        <v>perfect</v>
      </c>
      <c r="J47" s="7" t="str">
        <f t="shared" si="8"/>
        <v>3FSG</v>
      </c>
      <c r="K47" s="7"/>
      <c r="L47" s="7" t="str">
        <f>_2p</f>
        <v>2PL</v>
      </c>
    </row>
    <row r="48" spans="2:12" ht="16.5" thickBot="1" x14ac:dyDescent="0.3">
      <c r="B48" s="6">
        <v>41</v>
      </c>
      <c r="C48" s="15" t="s">
        <v>89</v>
      </c>
      <c r="D48" s="15"/>
      <c r="E48" s="44"/>
      <c r="F48" s="42" t="s">
        <v>960</v>
      </c>
      <c r="G48" s="1" t="str">
        <f t="shared" si="0"/>
        <v>ktb</v>
      </c>
      <c r="H48" s="8" t="str">
        <f t="shared" si="1"/>
        <v>1_fɑ́ʕɑl</v>
      </c>
      <c r="I48" s="1" t="str">
        <f t="shared" si="2"/>
        <v>perfect</v>
      </c>
      <c r="J48" s="7" t="str">
        <f t="shared" si="8"/>
        <v>3FSG</v>
      </c>
      <c r="K48" s="7" t="str">
        <f>_2sf</f>
        <v>2FSG</v>
      </c>
      <c r="L48" s="7"/>
    </row>
    <row r="49" spans="2:12" ht="16.5" thickBot="1" x14ac:dyDescent="0.3">
      <c r="B49" s="6">
        <v>42</v>
      </c>
      <c r="C49" s="15" t="s">
        <v>1095</v>
      </c>
      <c r="E49" s="47" t="s">
        <v>1096</v>
      </c>
      <c r="F49" s="42" t="s">
        <v>1097</v>
      </c>
      <c r="G49" s="1" t="str">
        <f>R_stɣ</f>
        <v>stɣ</v>
      </c>
      <c r="H49" s="8" t="str">
        <f t="shared" si="1"/>
        <v>1_fɑ́ʕɑl</v>
      </c>
      <c r="I49" s="1" t="str">
        <f t="shared" si="2"/>
        <v>perfect</v>
      </c>
      <c r="J49" s="7" t="str">
        <f t="shared" si="8"/>
        <v>3FSG</v>
      </c>
      <c r="K49" s="7" t="str">
        <f>_2sm</f>
        <v>2MSG</v>
      </c>
      <c r="L49" s="7"/>
    </row>
    <row r="50" spans="2:12" ht="16.5" thickBot="1" x14ac:dyDescent="0.3">
      <c r="B50" s="6">
        <v>43</v>
      </c>
      <c r="C50" s="15" t="s">
        <v>1098</v>
      </c>
      <c r="E50" s="47" t="s">
        <v>1099</v>
      </c>
      <c r="F50" s="42" t="s">
        <v>1100</v>
      </c>
      <c r="G50" s="1" t="str">
        <f>R_ʃtl</f>
        <v>ʃtl</v>
      </c>
      <c r="H50" s="8" t="str">
        <f t="shared" si="1"/>
        <v>1_fɑ́ʕɑl</v>
      </c>
      <c r="I50" s="1" t="str">
        <f t="shared" si="2"/>
        <v>perfect</v>
      </c>
      <c r="J50" s="7" t="str">
        <f>_3pl</f>
        <v>3PL</v>
      </c>
      <c r="K50" s="7" t="str">
        <f>_3sm</f>
        <v>3MSG</v>
      </c>
      <c r="L50" s="7"/>
    </row>
    <row r="51" spans="2:12" ht="16.5" thickBot="1" x14ac:dyDescent="0.3">
      <c r="B51" s="6">
        <v>44</v>
      </c>
      <c r="C51" s="15" t="s">
        <v>1101</v>
      </c>
      <c r="E51" s="47" t="s">
        <v>1102</v>
      </c>
      <c r="F51" s="42" t="s">
        <v>1103</v>
      </c>
      <c r="G51" s="1" t="str">
        <f>R_ʃtm</f>
        <v>ʃtm</v>
      </c>
      <c r="H51" s="8" t="str">
        <f>faʕʕal</f>
        <v>2_fɑ́ʕʕɑl</v>
      </c>
      <c r="I51" s="1" t="str">
        <f t="shared" si="2"/>
        <v>perfect</v>
      </c>
      <c r="J51" s="7" t="str">
        <f t="shared" si="8"/>
        <v>3FSG</v>
      </c>
      <c r="K51" s="7" t="str">
        <f>_3pl</f>
        <v>3PL</v>
      </c>
      <c r="L51" s="7"/>
    </row>
    <row r="52" spans="2:12" ht="16.5" thickBot="1" x14ac:dyDescent="0.3">
      <c r="B52" s="6">
        <v>45</v>
      </c>
      <c r="C52" s="15" t="s">
        <v>111</v>
      </c>
      <c r="D52" s="15"/>
      <c r="E52" s="44"/>
      <c r="F52" s="42" t="s">
        <v>965</v>
      </c>
      <c r="G52" s="1" t="str">
        <f t="shared" si="0"/>
        <v>ktb</v>
      </c>
      <c r="H52" s="8" t="str">
        <f t="shared" si="1"/>
        <v>1_fɑ́ʕɑl</v>
      </c>
      <c r="I52" s="1" t="str">
        <f t="shared" si="2"/>
        <v>perfect</v>
      </c>
      <c r="J52" s="7" t="str">
        <f t="shared" si="8"/>
        <v>3FSG</v>
      </c>
      <c r="K52" s="7" t="str">
        <f>_2p</f>
        <v>2PL</v>
      </c>
      <c r="L52" s="7"/>
    </row>
    <row r="53" spans="2:12" ht="16.5" thickBot="1" x14ac:dyDescent="0.3">
      <c r="B53" s="6">
        <v>46</v>
      </c>
      <c r="C53" s="15" t="s">
        <v>1863</v>
      </c>
      <c r="D53" s="15"/>
      <c r="E53" s="47" t="s">
        <v>327</v>
      </c>
      <c r="F53" s="42" t="s">
        <v>2250</v>
      </c>
      <c r="G53" s="1" t="str">
        <f t="shared" si="0"/>
        <v>ktb</v>
      </c>
      <c r="H53" s="8" t="str">
        <f t="shared" si="1"/>
        <v>1_fɑ́ʕɑl</v>
      </c>
      <c r="I53" s="1" t="str">
        <f t="shared" si="2"/>
        <v>perfect</v>
      </c>
      <c r="J53" s="7" t="str">
        <f t="shared" si="8"/>
        <v>3FSG</v>
      </c>
      <c r="K53" s="7">
        <f>_3</f>
        <v>3</v>
      </c>
      <c r="L53" s="7" t="str">
        <f>_2sm</f>
        <v>2MSG</v>
      </c>
    </row>
    <row r="54" spans="2:12" ht="16.5" thickBot="1" x14ac:dyDescent="0.3">
      <c r="B54" s="6">
        <v>47</v>
      </c>
      <c r="C54" s="27" t="s">
        <v>966</v>
      </c>
      <c r="D54" s="27"/>
      <c r="E54" s="44"/>
      <c r="F54" s="42" t="s">
        <v>967</v>
      </c>
      <c r="G54" s="1" t="str">
        <f t="shared" si="0"/>
        <v>ktb</v>
      </c>
      <c r="H54" s="8" t="str">
        <f t="shared" si="1"/>
        <v>1_fɑ́ʕɑl</v>
      </c>
      <c r="I54" s="1" t="str">
        <f t="shared" si="2"/>
        <v>perfect</v>
      </c>
      <c r="J54" s="7" t="str">
        <f t="shared" ref="J54:J61" si="9">_1pl</f>
        <v>1PL</v>
      </c>
      <c r="K54" s="7"/>
      <c r="L54" s="7"/>
    </row>
    <row r="55" spans="2:12" ht="16.5" thickBot="1" x14ac:dyDescent="0.3">
      <c r="B55" s="6">
        <v>48</v>
      </c>
      <c r="C55" s="15" t="s">
        <v>2169</v>
      </c>
      <c r="D55" s="15"/>
      <c r="E55" s="44" t="s">
        <v>2171</v>
      </c>
      <c r="F55" s="42" t="s">
        <v>2170</v>
      </c>
      <c r="G55" s="1" t="str">
        <f>R_skt</f>
        <v>skt</v>
      </c>
      <c r="H55" s="8" t="str">
        <f t="shared" si="1"/>
        <v>1_fɑ́ʕɑl</v>
      </c>
      <c r="I55" s="1" t="str">
        <f t="shared" si="2"/>
        <v>perfect</v>
      </c>
      <c r="J55" s="7" t="str">
        <f t="shared" si="9"/>
        <v>1PL</v>
      </c>
      <c r="K55" s="7"/>
      <c r="L55" s="7" t="str">
        <f>_3sm</f>
        <v>3MSG</v>
      </c>
    </row>
    <row r="56" spans="2:12" ht="16.5" thickBot="1" x14ac:dyDescent="0.3">
      <c r="B56" s="6">
        <v>49</v>
      </c>
      <c r="C56" s="15" t="s">
        <v>2173</v>
      </c>
      <c r="D56" s="15"/>
      <c r="E56" s="44" t="s">
        <v>2174</v>
      </c>
      <c r="F56" s="42" t="s">
        <v>2172</v>
      </c>
      <c r="G56" s="1" t="str">
        <f>R_skt</f>
        <v>skt</v>
      </c>
      <c r="H56" s="8" t="str">
        <f>faʕʕal</f>
        <v>2_fɑ́ʕʕɑl</v>
      </c>
      <c r="I56" s="1" t="str">
        <f t="shared" si="2"/>
        <v>perfect</v>
      </c>
      <c r="J56" s="7" t="str">
        <f t="shared" si="9"/>
        <v>1PL</v>
      </c>
      <c r="K56" s="7" t="str">
        <f>_3pl</f>
        <v>3PL</v>
      </c>
      <c r="L56" s="7"/>
    </row>
    <row r="57" spans="2:12" ht="16.5" thickBot="1" x14ac:dyDescent="0.3">
      <c r="B57" s="6">
        <v>50</v>
      </c>
      <c r="C57" s="15" t="s">
        <v>968</v>
      </c>
      <c r="D57" s="15"/>
      <c r="E57" s="44"/>
      <c r="F57" s="42" t="s">
        <v>1940</v>
      </c>
      <c r="G57" s="1" t="str">
        <f t="shared" si="0"/>
        <v>ktb</v>
      </c>
      <c r="H57" s="8" t="str">
        <f t="shared" si="1"/>
        <v>1_fɑ́ʕɑl</v>
      </c>
      <c r="I57" s="1" t="str">
        <f t="shared" si="2"/>
        <v>perfect</v>
      </c>
      <c r="J57" s="7" t="str">
        <f t="shared" si="9"/>
        <v>1PL</v>
      </c>
      <c r="K57" s="7"/>
      <c r="L57" s="7" t="str">
        <f>_2p</f>
        <v>2PL</v>
      </c>
    </row>
    <row r="58" spans="2:12" ht="16.5" thickBot="1" x14ac:dyDescent="0.3">
      <c r="B58" s="6">
        <v>51</v>
      </c>
      <c r="C58" s="15" t="s">
        <v>914</v>
      </c>
      <c r="D58" s="15"/>
      <c r="E58" s="44"/>
      <c r="F58" s="42" t="s">
        <v>915</v>
      </c>
      <c r="G58" s="1" t="str">
        <f t="shared" si="0"/>
        <v>ktb</v>
      </c>
      <c r="H58" s="8" t="str">
        <f t="shared" si="1"/>
        <v>1_fɑ́ʕɑl</v>
      </c>
      <c r="I58" s="1" t="str">
        <f t="shared" si="2"/>
        <v>perfect</v>
      </c>
      <c r="J58" s="7" t="str">
        <f t="shared" si="9"/>
        <v>1PL</v>
      </c>
      <c r="K58" s="21" t="str">
        <f>_2sm</f>
        <v>2MSG</v>
      </c>
      <c r="L58" s="7"/>
    </row>
    <row r="59" spans="2:12" ht="16.5" thickBot="1" x14ac:dyDescent="0.3">
      <c r="B59" s="6">
        <v>52</v>
      </c>
      <c r="C59" s="15" t="s">
        <v>2197</v>
      </c>
      <c r="D59" s="31"/>
      <c r="E59" s="44" t="s">
        <v>2196</v>
      </c>
      <c r="F59" s="42" t="s">
        <v>2198</v>
      </c>
      <c r="G59" s="1" t="str">
        <f>R_ħml</f>
        <v>ħml</v>
      </c>
      <c r="H59" s="8" t="str">
        <f t="shared" si="1"/>
        <v>1_fɑ́ʕɑl</v>
      </c>
      <c r="I59" s="1" t="str">
        <f t="shared" si="2"/>
        <v>perfect</v>
      </c>
      <c r="J59" s="7" t="str">
        <f t="shared" si="9"/>
        <v>1PL</v>
      </c>
      <c r="K59" s="21" t="str">
        <f>_1pl</f>
        <v>1PL</v>
      </c>
      <c r="L59" s="7"/>
    </row>
    <row r="60" spans="2:12" ht="16.5" thickBot="1" x14ac:dyDescent="0.3">
      <c r="B60" s="6">
        <v>53</v>
      </c>
      <c r="C60" s="15" t="s">
        <v>1864</v>
      </c>
      <c r="D60" s="15"/>
      <c r="E60" s="44"/>
      <c r="F60" s="42" t="s">
        <v>1941</v>
      </c>
      <c r="G60" s="1" t="str">
        <f t="shared" si="0"/>
        <v>ktb</v>
      </c>
      <c r="H60" s="8" t="str">
        <f t="shared" si="1"/>
        <v>1_fɑ́ʕɑl</v>
      </c>
      <c r="I60" s="1" t="str">
        <f t="shared" si="2"/>
        <v>perfect</v>
      </c>
      <c r="J60" s="7" t="str">
        <f t="shared" si="9"/>
        <v>1PL</v>
      </c>
      <c r="K60" s="21" t="str">
        <f>_3sf</f>
        <v>3FSG</v>
      </c>
      <c r="L60" s="7"/>
    </row>
    <row r="61" spans="2:12" ht="16.5" thickBot="1" x14ac:dyDescent="0.3">
      <c r="B61" s="6">
        <v>54</v>
      </c>
      <c r="C61" s="15" t="s">
        <v>1865</v>
      </c>
      <c r="D61" s="15"/>
      <c r="E61" s="44" t="s">
        <v>2144</v>
      </c>
      <c r="F61" s="42" t="s">
        <v>2251</v>
      </c>
      <c r="G61" s="1" t="str">
        <f t="shared" si="0"/>
        <v>ktb</v>
      </c>
      <c r="H61" s="8" t="str">
        <f t="shared" si="1"/>
        <v>1_fɑ́ʕɑl</v>
      </c>
      <c r="I61" s="1" t="str">
        <f t="shared" si="2"/>
        <v>perfect</v>
      </c>
      <c r="J61" s="7" t="str">
        <f t="shared" si="9"/>
        <v>1PL</v>
      </c>
      <c r="K61" s="7">
        <f>_3</f>
        <v>3</v>
      </c>
      <c r="L61" s="21" t="str">
        <f>_3sm</f>
        <v>3MSG</v>
      </c>
    </row>
    <row r="62" spans="2:12" ht="16.5" thickBot="1" x14ac:dyDescent="0.3">
      <c r="B62" s="6">
        <v>55</v>
      </c>
      <c r="C62" s="15" t="s">
        <v>969</v>
      </c>
      <c r="D62" s="15"/>
      <c r="E62" s="44"/>
      <c r="F62" s="42" t="s">
        <v>970</v>
      </c>
      <c r="G62" s="1" t="str">
        <f t="shared" si="0"/>
        <v>ktb</v>
      </c>
      <c r="H62" s="8" t="str">
        <f t="shared" si="1"/>
        <v>1_fɑ́ʕɑl</v>
      </c>
      <c r="I62" s="1" t="str">
        <f t="shared" si="2"/>
        <v>perfect</v>
      </c>
      <c r="J62" s="7" t="str">
        <f t="shared" ref="J62:J73" si="10">_2p</f>
        <v>2PL</v>
      </c>
      <c r="K62" s="7"/>
      <c r="L62" s="7"/>
    </row>
    <row r="63" spans="2:12" ht="16.5" thickBot="1" x14ac:dyDescent="0.3">
      <c r="B63" s="6">
        <v>56</v>
      </c>
      <c r="C63" s="15" t="s">
        <v>1104</v>
      </c>
      <c r="E63" s="60" t="s">
        <v>1105</v>
      </c>
      <c r="F63" s="42" t="s">
        <v>1106</v>
      </c>
      <c r="G63" s="7" t="str">
        <f>R_ɣltˁ</f>
        <v>ɣltˁ</v>
      </c>
      <c r="H63" s="8" t="str">
        <f t="shared" si="1"/>
        <v>1_fɑ́ʕɑl</v>
      </c>
      <c r="I63" s="1" t="str">
        <f t="shared" si="2"/>
        <v>perfect</v>
      </c>
      <c r="J63" s="7" t="str">
        <f t="shared" si="10"/>
        <v>2PL</v>
      </c>
      <c r="K63" s="7"/>
      <c r="L63" s="7"/>
    </row>
    <row r="64" spans="2:12" ht="16.5" thickBot="1" x14ac:dyDescent="0.3">
      <c r="B64" s="6">
        <v>57</v>
      </c>
      <c r="C64" s="15" t="s">
        <v>67</v>
      </c>
      <c r="D64" s="15"/>
      <c r="E64" s="44"/>
      <c r="F64" s="42" t="s">
        <v>1942</v>
      </c>
      <c r="G64" s="1" t="str">
        <f t="shared" si="0"/>
        <v>ktb</v>
      </c>
      <c r="H64" s="8" t="str">
        <f t="shared" si="1"/>
        <v>1_fɑ́ʕɑl</v>
      </c>
      <c r="I64" s="1" t="str">
        <f t="shared" si="2"/>
        <v>perfect</v>
      </c>
      <c r="J64" s="7" t="str">
        <f t="shared" si="10"/>
        <v>2PL</v>
      </c>
      <c r="K64" s="7"/>
      <c r="L64" s="7" t="str">
        <f>_3sm</f>
        <v>3MSG</v>
      </c>
    </row>
    <row r="65" spans="2:12" ht="16.5" thickBot="1" x14ac:dyDescent="0.3">
      <c r="B65" s="6">
        <v>58</v>
      </c>
      <c r="C65" s="15" t="s">
        <v>971</v>
      </c>
      <c r="D65" s="15"/>
      <c r="E65" s="44"/>
      <c r="F65" s="42" t="s">
        <v>972</v>
      </c>
      <c r="G65" s="1" t="str">
        <f t="shared" si="0"/>
        <v>ktb</v>
      </c>
      <c r="H65" s="8" t="str">
        <f t="shared" si="1"/>
        <v>1_fɑ́ʕɑl</v>
      </c>
      <c r="I65" s="1" t="str">
        <f t="shared" si="2"/>
        <v>perfect</v>
      </c>
      <c r="J65" s="7" t="str">
        <f t="shared" si="10"/>
        <v>2PL</v>
      </c>
      <c r="K65" s="7"/>
      <c r="L65" s="7" t="str">
        <f>_1pl</f>
        <v>1PL</v>
      </c>
    </row>
    <row r="66" spans="2:12" ht="16.5" thickBot="1" x14ac:dyDescent="0.3">
      <c r="B66" s="6">
        <v>59</v>
      </c>
      <c r="C66" s="15" t="s">
        <v>361</v>
      </c>
      <c r="D66" s="15"/>
      <c r="E66" s="44"/>
      <c r="F66" s="42" t="s">
        <v>978</v>
      </c>
      <c r="G66" s="1" t="str">
        <f t="shared" si="0"/>
        <v>ktb</v>
      </c>
      <c r="H66" s="8" t="str">
        <f t="shared" si="1"/>
        <v>1_fɑ́ʕɑl</v>
      </c>
      <c r="I66" s="1" t="str">
        <f t="shared" si="2"/>
        <v>perfect</v>
      </c>
      <c r="J66" s="7" t="str">
        <f t="shared" si="10"/>
        <v>2PL</v>
      </c>
      <c r="K66" s="7"/>
      <c r="L66" s="7" t="str">
        <f>_2p</f>
        <v>2PL</v>
      </c>
    </row>
    <row r="67" spans="2:12" ht="16.5" thickBot="1" x14ac:dyDescent="0.3">
      <c r="B67" s="6">
        <v>60</v>
      </c>
      <c r="C67" s="15" t="s">
        <v>90</v>
      </c>
      <c r="D67" s="15"/>
      <c r="E67" s="44"/>
      <c r="F67" s="50" t="s">
        <v>1943</v>
      </c>
      <c r="G67" s="1" t="str">
        <f t="shared" si="0"/>
        <v>ktb</v>
      </c>
      <c r="H67" s="8" t="str">
        <f t="shared" si="1"/>
        <v>1_fɑ́ʕɑl</v>
      </c>
      <c r="I67" s="1" t="str">
        <f t="shared" si="2"/>
        <v>perfect</v>
      </c>
      <c r="J67" s="7" t="str">
        <f t="shared" si="10"/>
        <v>2PL</v>
      </c>
      <c r="K67" s="21" t="str">
        <f>_3pl</f>
        <v>3PL</v>
      </c>
      <c r="L67" s="7"/>
    </row>
    <row r="68" spans="2:12" ht="16.5" customHeight="1" thickBot="1" x14ac:dyDescent="0.3">
      <c r="B68" s="6">
        <v>61</v>
      </c>
      <c r="C68" s="15" t="s">
        <v>2050</v>
      </c>
      <c r="D68" s="15"/>
      <c r="E68" s="44" t="s">
        <v>246</v>
      </c>
      <c r="F68" s="146" t="s">
        <v>2252</v>
      </c>
      <c r="G68" s="1" t="str">
        <f t="shared" si="0"/>
        <v>ktb</v>
      </c>
      <c r="H68" s="8" t="str">
        <f t="shared" si="1"/>
        <v>1_fɑ́ʕɑl</v>
      </c>
      <c r="I68" s="1" t="str">
        <f t="shared" si="2"/>
        <v>perfect</v>
      </c>
      <c r="J68" s="7" t="str">
        <f t="shared" si="10"/>
        <v>2PL</v>
      </c>
      <c r="K68" s="7">
        <f>_3</f>
        <v>3</v>
      </c>
      <c r="L68" s="21" t="str">
        <f>_3sf</f>
        <v>3FSG</v>
      </c>
    </row>
    <row r="69" spans="2:12" ht="16.5" thickBot="1" x14ac:dyDescent="0.3">
      <c r="B69" s="6">
        <v>62</v>
      </c>
      <c r="C69" s="15" t="s">
        <v>337</v>
      </c>
      <c r="D69" s="15"/>
      <c r="E69" s="47" t="s">
        <v>336</v>
      </c>
      <c r="F69" s="42" t="s">
        <v>1944</v>
      </c>
      <c r="G69" s="1" t="str">
        <f>R_ħml</f>
        <v>ħml</v>
      </c>
      <c r="H69" s="8" t="str">
        <f t="shared" si="1"/>
        <v>1_fɑ́ʕɑl</v>
      </c>
      <c r="I69" s="1" t="str">
        <f t="shared" si="2"/>
        <v>perfect</v>
      </c>
      <c r="J69" s="7" t="str">
        <f t="shared" si="10"/>
        <v>2PL</v>
      </c>
      <c r="K69" s="7" t="str">
        <f>_3sm</f>
        <v>3MSG</v>
      </c>
      <c r="L69" s="21"/>
    </row>
    <row r="70" spans="2:12" ht="16.5" thickBot="1" x14ac:dyDescent="0.3">
      <c r="B70" s="6">
        <v>63</v>
      </c>
      <c r="C70" s="15" t="s">
        <v>1244</v>
      </c>
      <c r="D70" s="15"/>
      <c r="E70" s="47" t="s">
        <v>1247</v>
      </c>
      <c r="F70" s="42" t="s">
        <v>2235</v>
      </c>
      <c r="G70" s="1" t="str">
        <f>R_ħml</f>
        <v>ħml</v>
      </c>
      <c r="H70" s="8" t="str">
        <f>tfáʕʕal</f>
        <v>5_tfɑ́ʕʕɑl</v>
      </c>
      <c r="I70" s="1" t="str">
        <f t="shared" ref="I70:I71" si="11">imperfect</f>
        <v>imperfect</v>
      </c>
      <c r="J70" s="7" t="str">
        <f t="shared" si="10"/>
        <v>2PL</v>
      </c>
      <c r="K70" s="7"/>
      <c r="L70" s="21"/>
    </row>
    <row r="71" spans="2:12" ht="16.5" thickBot="1" x14ac:dyDescent="0.3">
      <c r="B71" s="6">
        <v>64</v>
      </c>
      <c r="C71" s="15" t="s">
        <v>2233</v>
      </c>
      <c r="D71" s="15"/>
      <c r="E71" s="44" t="s">
        <v>2232</v>
      </c>
      <c r="F71" s="42" t="s">
        <v>2234</v>
      </c>
      <c r="G71" s="1" t="str">
        <f>R_ħml</f>
        <v>ħml</v>
      </c>
      <c r="H71" s="8" t="str">
        <f t="shared" si="1"/>
        <v>1_fɑ́ʕɑl</v>
      </c>
      <c r="I71" s="1" t="str">
        <f t="shared" si="11"/>
        <v>imperfect</v>
      </c>
      <c r="J71" s="7" t="str">
        <f t="shared" si="10"/>
        <v>2PL</v>
      </c>
      <c r="K71" s="7" t="str">
        <f>_3pl</f>
        <v>3PL</v>
      </c>
      <c r="L71" s="21"/>
    </row>
    <row r="72" spans="2:12" ht="16.5" thickBot="1" x14ac:dyDescent="0.3">
      <c r="B72" s="6">
        <v>65</v>
      </c>
      <c r="C72" s="27" t="s">
        <v>66</v>
      </c>
      <c r="D72" s="27" t="s">
        <v>179</v>
      </c>
      <c r="E72" s="47" t="s">
        <v>375</v>
      </c>
      <c r="F72" s="42" t="s">
        <v>374</v>
      </c>
      <c r="G72" s="1" t="str">
        <f t="shared" si="0"/>
        <v>ktb</v>
      </c>
      <c r="H72" s="8" t="str">
        <f t="shared" si="1"/>
        <v>1_fɑ́ʕɑl</v>
      </c>
      <c r="I72" s="1" t="str">
        <f t="shared" si="2"/>
        <v>perfect</v>
      </c>
      <c r="J72" s="7" t="str">
        <f t="shared" si="3"/>
        <v>3PL</v>
      </c>
      <c r="K72" s="7"/>
      <c r="L72" s="7" t="str">
        <f>_3sm</f>
        <v>3MSG</v>
      </c>
    </row>
    <row r="73" spans="2:12" ht="16.5" thickBot="1" x14ac:dyDescent="0.3">
      <c r="B73" s="6">
        <v>66</v>
      </c>
      <c r="C73" s="27" t="s">
        <v>66</v>
      </c>
      <c r="D73" s="27" t="s">
        <v>179</v>
      </c>
      <c r="E73" s="47" t="s">
        <v>376</v>
      </c>
      <c r="F73" s="42" t="s">
        <v>796</v>
      </c>
      <c r="G73" s="1" t="str">
        <f t="shared" si="0"/>
        <v>ktb</v>
      </c>
      <c r="H73" s="8" t="str">
        <f t="shared" si="1"/>
        <v>1_fɑ́ʕɑl</v>
      </c>
      <c r="I73" s="1" t="str">
        <f t="shared" ref="I73" si="12">imperative</f>
        <v>imperative</v>
      </c>
      <c r="J73" s="7" t="str">
        <f t="shared" si="10"/>
        <v>2PL</v>
      </c>
      <c r="K73" s="7"/>
      <c r="L73" s="7" t="str">
        <f>_3sm</f>
        <v>3MSG</v>
      </c>
    </row>
    <row r="74" spans="2:12" ht="16.5" thickBot="1" x14ac:dyDescent="0.3">
      <c r="B74" s="6">
        <v>67</v>
      </c>
      <c r="C74" s="27" t="s">
        <v>105</v>
      </c>
      <c r="D74" s="27"/>
      <c r="E74" s="44" t="s">
        <v>247</v>
      </c>
      <c r="F74" s="42" t="s">
        <v>1945</v>
      </c>
      <c r="G74" s="1" t="str">
        <f t="shared" si="0"/>
        <v>ktb</v>
      </c>
      <c r="H74" s="8" t="str">
        <f t="shared" si="1"/>
        <v>1_fɑ́ʕɑl</v>
      </c>
      <c r="I74" s="1" t="str">
        <f t="shared" si="2"/>
        <v>perfect</v>
      </c>
      <c r="J74" s="7" t="str">
        <f t="shared" si="3"/>
        <v>3PL</v>
      </c>
      <c r="K74" s="7"/>
      <c r="L74" s="7" t="str">
        <f>_3pl</f>
        <v>3PL</v>
      </c>
    </row>
    <row r="75" spans="2:12" ht="16.5" thickBot="1" x14ac:dyDescent="0.3">
      <c r="B75" s="6">
        <v>68</v>
      </c>
      <c r="C75" s="27" t="s">
        <v>1866</v>
      </c>
      <c r="D75" s="27"/>
      <c r="E75" s="44" t="s">
        <v>248</v>
      </c>
      <c r="F75" s="42" t="s">
        <v>1946</v>
      </c>
      <c r="G75" s="1" t="str">
        <f t="shared" si="0"/>
        <v>ktb</v>
      </c>
      <c r="H75" s="8" t="str">
        <f t="shared" si="1"/>
        <v>1_fɑ́ʕɑl</v>
      </c>
      <c r="I75" s="1" t="str">
        <f t="shared" si="2"/>
        <v>perfect</v>
      </c>
      <c r="J75" s="7" t="str">
        <f t="shared" si="3"/>
        <v>3PL</v>
      </c>
      <c r="K75" s="21" t="str">
        <f>_3sf</f>
        <v>3FSG</v>
      </c>
      <c r="L75" s="7"/>
    </row>
    <row r="76" spans="2:12" ht="16.5" thickBot="1" x14ac:dyDescent="0.3">
      <c r="B76" s="6">
        <v>69</v>
      </c>
      <c r="C76" s="15" t="s">
        <v>91</v>
      </c>
      <c r="D76" s="15"/>
      <c r="E76" s="44"/>
      <c r="F76" s="42" t="s">
        <v>1947</v>
      </c>
      <c r="G76" s="1" t="str">
        <f t="shared" si="0"/>
        <v>ktb</v>
      </c>
      <c r="H76" s="8" t="str">
        <f t="shared" si="1"/>
        <v>1_fɑ́ʕɑl</v>
      </c>
      <c r="I76" s="1" t="str">
        <f t="shared" si="2"/>
        <v>perfect</v>
      </c>
      <c r="J76" s="7" t="str">
        <f t="shared" si="3"/>
        <v>3PL</v>
      </c>
      <c r="K76" s="21" t="str">
        <f>_2p</f>
        <v>2PL</v>
      </c>
      <c r="L76" s="7"/>
    </row>
    <row r="77" spans="2:12" ht="16.5" customHeight="1" thickBot="1" x14ac:dyDescent="0.3">
      <c r="B77" s="6">
        <v>70</v>
      </c>
      <c r="C77" s="15" t="s">
        <v>973</v>
      </c>
      <c r="D77" s="15"/>
      <c r="E77" s="142" t="s">
        <v>2004</v>
      </c>
      <c r="F77" s="42"/>
      <c r="G77" s="1" t="str">
        <f t="shared" si="0"/>
        <v>ktb</v>
      </c>
      <c r="H77" s="8" t="str">
        <f t="shared" si="1"/>
        <v>1_fɑ́ʕɑl</v>
      </c>
      <c r="I77" s="1" t="str">
        <f t="shared" si="2"/>
        <v>perfect</v>
      </c>
      <c r="J77" s="7" t="str">
        <f t="shared" si="3"/>
        <v>3PL</v>
      </c>
      <c r="K77" s="7">
        <f>_3</f>
        <v>3</v>
      </c>
      <c r="L77" s="21" t="str">
        <f>_2p</f>
        <v>2PL</v>
      </c>
    </row>
    <row r="78" spans="2:12" ht="16.5" thickBot="1" x14ac:dyDescent="0.3">
      <c r="B78" s="6">
        <v>71</v>
      </c>
      <c r="C78" s="15" t="s">
        <v>1867</v>
      </c>
      <c r="D78" s="15"/>
      <c r="E78" s="44" t="s">
        <v>249</v>
      </c>
      <c r="F78" s="42" t="s">
        <v>2253</v>
      </c>
      <c r="G78" s="1" t="str">
        <f t="shared" si="0"/>
        <v>ktb</v>
      </c>
      <c r="H78" s="8" t="str">
        <f t="shared" si="1"/>
        <v>1_fɑ́ʕɑl</v>
      </c>
      <c r="I78" s="1" t="str">
        <f t="shared" si="2"/>
        <v>perfect</v>
      </c>
      <c r="J78" s="7" t="str">
        <f t="shared" si="3"/>
        <v>3PL</v>
      </c>
      <c r="K78" s="7">
        <f>_3</f>
        <v>3</v>
      </c>
      <c r="L78" s="21" t="str">
        <f>_3pl</f>
        <v>3PL</v>
      </c>
    </row>
    <row r="79" spans="2:12" ht="16.5" thickBot="1" x14ac:dyDescent="0.3">
      <c r="B79" s="6">
        <v>72</v>
      </c>
      <c r="C79" s="15" t="s">
        <v>1868</v>
      </c>
      <c r="D79" s="15"/>
      <c r="E79" s="44"/>
      <c r="F79" s="42" t="s">
        <v>901</v>
      </c>
      <c r="G79" s="1" t="str">
        <f t="shared" si="0"/>
        <v>ktb</v>
      </c>
      <c r="H79" s="8" t="str">
        <f t="shared" si="1"/>
        <v>1_fɑ́ʕɑl</v>
      </c>
      <c r="I79" s="1" t="str">
        <f t="shared" ref="I79:I87" si="13">imperfect</f>
        <v>imperfect</v>
      </c>
      <c r="J79" s="7" t="str">
        <f>_1s</f>
        <v>1SG</v>
      </c>
      <c r="K79" s="7"/>
      <c r="L79" s="7"/>
    </row>
    <row r="80" spans="2:12" ht="16.5" thickBot="1" x14ac:dyDescent="0.3">
      <c r="B80" s="6">
        <v>73</v>
      </c>
      <c r="C80" s="15" t="s">
        <v>1869</v>
      </c>
      <c r="D80" s="15"/>
      <c r="E80" s="44"/>
      <c r="F80" s="42" t="s">
        <v>902</v>
      </c>
      <c r="G80" s="1" t="str">
        <f t="shared" si="0"/>
        <v>ktb</v>
      </c>
      <c r="H80" s="8" t="str">
        <f t="shared" si="1"/>
        <v>1_fɑ́ʕɑl</v>
      </c>
      <c r="I80" s="1" t="str">
        <f t="shared" si="13"/>
        <v>imperfect</v>
      </c>
      <c r="J80" s="7" t="str">
        <f>_1s</f>
        <v>1SG</v>
      </c>
      <c r="K80" s="7"/>
      <c r="L80" s="7" t="str">
        <f>_2sm</f>
        <v>2MSG</v>
      </c>
    </row>
    <row r="81" spans="2:12" ht="16.5" thickBot="1" x14ac:dyDescent="0.3">
      <c r="B81" s="6">
        <v>74</v>
      </c>
      <c r="C81" s="15" t="s">
        <v>1870</v>
      </c>
      <c r="D81" s="15"/>
      <c r="E81" s="44"/>
      <c r="F81" s="42" t="s">
        <v>903</v>
      </c>
      <c r="G81" s="1" t="str">
        <f t="shared" si="0"/>
        <v>ktb</v>
      </c>
      <c r="H81" s="8" t="str">
        <f t="shared" si="1"/>
        <v>1_fɑ́ʕɑl</v>
      </c>
      <c r="I81" s="1" t="str">
        <f t="shared" si="13"/>
        <v>imperfect</v>
      </c>
      <c r="J81" s="7" t="str">
        <f>_1s</f>
        <v>1SG</v>
      </c>
      <c r="K81" s="7" t="str">
        <f>_2sf</f>
        <v>2FSG</v>
      </c>
      <c r="L81" s="7"/>
    </row>
    <row r="82" spans="2:12" ht="16.5" thickBot="1" x14ac:dyDescent="0.3">
      <c r="B82" s="6">
        <v>75</v>
      </c>
      <c r="C82" s="15" t="s">
        <v>2038</v>
      </c>
      <c r="D82" s="15"/>
      <c r="E82" s="44" t="s">
        <v>2039</v>
      </c>
      <c r="F82" s="42" t="s">
        <v>2254</v>
      </c>
      <c r="G82" s="1" t="str">
        <f t="shared" si="0"/>
        <v>ktb</v>
      </c>
      <c r="H82" s="8" t="str">
        <f t="shared" si="1"/>
        <v>1_fɑ́ʕɑl</v>
      </c>
      <c r="I82" s="1" t="str">
        <f t="shared" si="13"/>
        <v>imperfect</v>
      </c>
      <c r="J82" s="7" t="str">
        <f>_1s</f>
        <v>1SG</v>
      </c>
      <c r="K82" s="7">
        <f>_3</f>
        <v>3</v>
      </c>
      <c r="L82" s="7" t="str">
        <f>_2p</f>
        <v>2PL</v>
      </c>
    </row>
    <row r="83" spans="2:12" ht="16.5" thickBot="1" x14ac:dyDescent="0.3">
      <c r="B83" s="6">
        <v>76</v>
      </c>
      <c r="C83" s="27" t="s">
        <v>73</v>
      </c>
      <c r="D83" s="27" t="s">
        <v>179</v>
      </c>
      <c r="E83" s="44"/>
      <c r="F83" s="42" t="s">
        <v>373</v>
      </c>
      <c r="G83" s="1" t="str">
        <f t="shared" si="0"/>
        <v>ktb</v>
      </c>
      <c r="H83" s="8" t="str">
        <f t="shared" si="1"/>
        <v>1_fɑ́ʕɑl</v>
      </c>
      <c r="I83" s="1" t="str">
        <f t="shared" si="13"/>
        <v>imperfect</v>
      </c>
      <c r="J83" s="8" t="str">
        <f>_2sm</f>
        <v>2MSG</v>
      </c>
      <c r="K83" s="7"/>
      <c r="L83" s="7"/>
    </row>
    <row r="84" spans="2:12" ht="16.5" thickBot="1" x14ac:dyDescent="0.3">
      <c r="B84" s="6">
        <v>77</v>
      </c>
      <c r="C84" s="15" t="s">
        <v>75</v>
      </c>
      <c r="D84" s="15"/>
      <c r="E84" s="47" t="s">
        <v>321</v>
      </c>
      <c r="F84" s="42" t="s">
        <v>1980</v>
      </c>
      <c r="G84" s="1" t="str">
        <f t="shared" si="0"/>
        <v>ktb</v>
      </c>
      <c r="H84" s="8" t="str">
        <f t="shared" si="1"/>
        <v>1_fɑ́ʕɑl</v>
      </c>
      <c r="I84" s="1" t="str">
        <f t="shared" si="13"/>
        <v>imperfect</v>
      </c>
      <c r="J84" s="7" t="str">
        <f>_2sf</f>
        <v>2FSG</v>
      </c>
      <c r="K84" s="7"/>
      <c r="L84" s="7"/>
    </row>
    <row r="85" spans="2:12" ht="16.5" thickBot="1" x14ac:dyDescent="0.3">
      <c r="B85" s="6">
        <v>78</v>
      </c>
      <c r="C85" s="15" t="s">
        <v>117</v>
      </c>
      <c r="D85" s="15"/>
      <c r="E85" s="47" t="s">
        <v>320</v>
      </c>
      <c r="F85" s="42" t="s">
        <v>1981</v>
      </c>
      <c r="G85" s="1" t="str">
        <f t="shared" si="0"/>
        <v>ktb</v>
      </c>
      <c r="H85" s="8" t="str">
        <f t="shared" si="1"/>
        <v>1_fɑ́ʕɑl</v>
      </c>
      <c r="I85" s="1" t="str">
        <f t="shared" si="13"/>
        <v>imperfect</v>
      </c>
      <c r="J85" s="7" t="str">
        <f>_2sf</f>
        <v>2FSG</v>
      </c>
      <c r="K85" s="7"/>
      <c r="L85" s="7" t="str">
        <f>_1s</f>
        <v>1SG</v>
      </c>
    </row>
    <row r="86" spans="2:12" ht="16.5" thickBot="1" x14ac:dyDescent="0.3">
      <c r="B86" s="6">
        <v>79</v>
      </c>
      <c r="C86" s="15" t="s">
        <v>118</v>
      </c>
      <c r="D86" s="15"/>
      <c r="E86" s="47" t="s">
        <v>322</v>
      </c>
      <c r="F86" s="42" t="s">
        <v>1982</v>
      </c>
      <c r="G86" s="1" t="str">
        <f t="shared" si="0"/>
        <v>ktb</v>
      </c>
      <c r="H86" s="8" t="str">
        <f t="shared" si="1"/>
        <v>1_fɑ́ʕɑl</v>
      </c>
      <c r="I86" s="1" t="str">
        <f t="shared" si="13"/>
        <v>imperfect</v>
      </c>
      <c r="J86" s="7" t="str">
        <f>_2sf</f>
        <v>2FSG</v>
      </c>
      <c r="K86" s="7" t="str">
        <f>_3sm</f>
        <v>3MSG</v>
      </c>
      <c r="L86" s="7"/>
    </row>
    <row r="87" spans="2:12" ht="16.5" thickBot="1" x14ac:dyDescent="0.3">
      <c r="B87" s="6">
        <v>80</v>
      </c>
      <c r="C87" s="15" t="s">
        <v>975</v>
      </c>
      <c r="D87" s="15"/>
      <c r="E87" s="47" t="s">
        <v>323</v>
      </c>
      <c r="F87" s="42" t="s">
        <v>1983</v>
      </c>
      <c r="G87" s="1" t="str">
        <f t="shared" si="0"/>
        <v>ktb</v>
      </c>
      <c r="H87" s="8" t="str">
        <f t="shared" si="1"/>
        <v>1_fɑ́ʕɑl</v>
      </c>
      <c r="I87" s="1" t="str">
        <f t="shared" si="13"/>
        <v>imperfect</v>
      </c>
      <c r="J87" s="7" t="str">
        <f>_2sf</f>
        <v>2FSG</v>
      </c>
      <c r="K87" s="7" t="str">
        <f>_3sf</f>
        <v>3FSG</v>
      </c>
      <c r="L87" s="7"/>
    </row>
    <row r="88" spans="2:12" ht="16.5" thickBot="1" x14ac:dyDescent="0.3">
      <c r="B88" s="6">
        <v>81</v>
      </c>
      <c r="C88" s="15" t="s">
        <v>113</v>
      </c>
      <c r="D88" s="15"/>
      <c r="E88" s="44"/>
      <c r="F88" s="42"/>
      <c r="G88" s="1" t="str">
        <f t="shared" si="0"/>
        <v>ktb</v>
      </c>
      <c r="H88" s="8" t="str">
        <f t="shared" si="1"/>
        <v>1_fɑ́ʕɑl</v>
      </c>
      <c r="I88" s="1" t="str">
        <f t="shared" ref="I88:I97" si="14">imperative</f>
        <v>imperative</v>
      </c>
      <c r="J88" s="7" t="str">
        <f>_2sm</f>
        <v>2MSG</v>
      </c>
      <c r="K88" s="7"/>
      <c r="L88" s="7"/>
    </row>
    <row r="89" spans="2:12" ht="16.5" thickBot="1" x14ac:dyDescent="0.3">
      <c r="B89" s="6">
        <v>82</v>
      </c>
      <c r="C89" s="15" t="s">
        <v>115</v>
      </c>
      <c r="D89" s="15"/>
      <c r="E89" s="44"/>
      <c r="F89" s="42"/>
      <c r="G89" s="1" t="str">
        <f t="shared" si="0"/>
        <v>ktb</v>
      </c>
      <c r="H89" s="8" t="str">
        <f t="shared" si="1"/>
        <v>1_fɑ́ʕɑl</v>
      </c>
      <c r="I89" s="1" t="str">
        <f t="shared" si="14"/>
        <v>imperative</v>
      </c>
      <c r="J89" s="7" t="str">
        <f>_2sm</f>
        <v>2MSG</v>
      </c>
      <c r="K89" s="7"/>
      <c r="L89" s="7" t="str">
        <f>_1s</f>
        <v>1SG</v>
      </c>
    </row>
    <row r="90" spans="2:12" ht="16.5" thickBot="1" x14ac:dyDescent="0.3">
      <c r="B90" s="6">
        <v>83</v>
      </c>
      <c r="C90" s="15" t="s">
        <v>1871</v>
      </c>
      <c r="D90" s="15"/>
      <c r="E90" s="44"/>
      <c r="F90" s="42"/>
      <c r="G90" s="1" t="str">
        <f t="shared" si="0"/>
        <v>ktb</v>
      </c>
      <c r="H90" s="8" t="str">
        <f t="shared" si="1"/>
        <v>1_fɑ́ʕɑl</v>
      </c>
      <c r="I90" s="1" t="str">
        <f t="shared" si="14"/>
        <v>imperative</v>
      </c>
      <c r="J90" s="7" t="str">
        <f>_2sm</f>
        <v>2MSG</v>
      </c>
      <c r="K90" s="7" t="str">
        <f>_2sm</f>
        <v>2MSG</v>
      </c>
      <c r="L90" s="7"/>
    </row>
    <row r="91" spans="2:12" ht="16.5" customHeight="1" thickBot="1" x14ac:dyDescent="0.3">
      <c r="B91" s="6">
        <v>84</v>
      </c>
      <c r="C91" s="15" t="s">
        <v>2052</v>
      </c>
      <c r="D91" s="15"/>
      <c r="E91" s="142" t="s">
        <v>2051</v>
      </c>
      <c r="F91" s="42"/>
      <c r="G91" s="1" t="str">
        <f t="shared" si="0"/>
        <v>ktb</v>
      </c>
      <c r="H91" s="8" t="str">
        <f t="shared" si="1"/>
        <v>1_fɑ́ʕɑl</v>
      </c>
      <c r="I91" s="1" t="str">
        <f t="shared" si="14"/>
        <v>imperative</v>
      </c>
      <c r="J91" s="7" t="str">
        <f>_2sm</f>
        <v>2MSG</v>
      </c>
      <c r="K91" s="7">
        <f>_3</f>
        <v>3</v>
      </c>
      <c r="L91" s="7" t="str">
        <f>_2sf</f>
        <v>2FSG</v>
      </c>
    </row>
    <row r="92" spans="2:12" ht="16.5" thickBot="1" x14ac:dyDescent="0.3">
      <c r="B92" s="6">
        <v>85</v>
      </c>
      <c r="C92" s="15" t="s">
        <v>1872</v>
      </c>
      <c r="D92" s="15"/>
      <c r="E92" s="44" t="s">
        <v>250</v>
      </c>
      <c r="F92" s="42" t="s">
        <v>2255</v>
      </c>
      <c r="G92" s="1" t="str">
        <f t="shared" si="0"/>
        <v>ktb</v>
      </c>
      <c r="H92" s="8" t="str">
        <f t="shared" si="1"/>
        <v>1_fɑ́ʕɑl</v>
      </c>
      <c r="I92" s="1" t="str">
        <f t="shared" si="14"/>
        <v>imperative</v>
      </c>
      <c r="J92" s="7" t="str">
        <f>_2sm</f>
        <v>2MSG</v>
      </c>
      <c r="K92" s="7">
        <f>_3</f>
        <v>3</v>
      </c>
      <c r="L92" s="7" t="str">
        <f>_1s</f>
        <v>1SG</v>
      </c>
    </row>
    <row r="93" spans="2:12" ht="16.5" thickBot="1" x14ac:dyDescent="0.3">
      <c r="B93" s="6">
        <v>86</v>
      </c>
      <c r="C93" s="15" t="s">
        <v>70</v>
      </c>
      <c r="D93" s="15"/>
      <c r="E93" s="44"/>
      <c r="F93" s="42"/>
      <c r="G93" s="1" t="str">
        <f t="shared" si="0"/>
        <v>ktb</v>
      </c>
      <c r="H93" s="8" t="str">
        <f t="shared" si="1"/>
        <v>1_fɑ́ʕɑl</v>
      </c>
      <c r="I93" s="1" t="str">
        <f t="shared" si="14"/>
        <v>imperative</v>
      </c>
      <c r="J93" s="7" t="str">
        <f>_2sf</f>
        <v>2FSG</v>
      </c>
      <c r="K93" s="7"/>
      <c r="L93" s="7"/>
    </row>
    <row r="94" spans="2:12" ht="16.5" customHeight="1" thickBot="1" x14ac:dyDescent="0.3">
      <c r="B94" s="6">
        <v>87</v>
      </c>
      <c r="C94" s="15" t="s">
        <v>1831</v>
      </c>
      <c r="E94" s="59" t="s">
        <v>1830</v>
      </c>
      <c r="F94" t="s">
        <v>2256</v>
      </c>
      <c r="G94" s="1" t="str">
        <f t="shared" si="0"/>
        <v>ktb</v>
      </c>
      <c r="H94" s="8" t="str">
        <f t="shared" si="1"/>
        <v>1_fɑ́ʕɑl</v>
      </c>
      <c r="I94" s="1" t="str">
        <f>perfect</f>
        <v>perfect</v>
      </c>
      <c r="J94" s="7" t="str">
        <f>_3sm</f>
        <v>3MSG</v>
      </c>
      <c r="K94" s="7">
        <f>_3</f>
        <v>3</v>
      </c>
      <c r="L94" s="7" t="str">
        <f>_1s</f>
        <v>1SG</v>
      </c>
    </row>
    <row r="95" spans="2:12" ht="16.5" thickBot="1" x14ac:dyDescent="0.3">
      <c r="B95" s="6">
        <v>88</v>
      </c>
      <c r="C95" s="15" t="s">
        <v>1873</v>
      </c>
      <c r="D95" s="15"/>
      <c r="E95" s="59" t="s">
        <v>251</v>
      </c>
      <c r="F95" t="s">
        <v>2257</v>
      </c>
      <c r="G95" s="1" t="str">
        <f t="shared" si="0"/>
        <v>ktb</v>
      </c>
      <c r="H95" s="8" t="str">
        <f t="shared" si="1"/>
        <v>1_fɑ́ʕɑl</v>
      </c>
      <c r="I95" s="1" t="str">
        <f t="shared" si="14"/>
        <v>imperative</v>
      </c>
      <c r="J95" s="7" t="str">
        <f>_2sf</f>
        <v>2FSG</v>
      </c>
      <c r="K95" s="7">
        <f>_3</f>
        <v>3</v>
      </c>
      <c r="L95" s="7" t="str">
        <f>_1s</f>
        <v>1SG</v>
      </c>
    </row>
    <row r="96" spans="2:12" ht="16.5" thickBot="1" x14ac:dyDescent="0.3">
      <c r="B96" s="6">
        <v>89</v>
      </c>
      <c r="C96" s="15" t="s">
        <v>989</v>
      </c>
      <c r="D96" s="15"/>
      <c r="E96" s="59" t="s">
        <v>927</v>
      </c>
      <c r="F96" s="42" t="s">
        <v>2258</v>
      </c>
      <c r="G96" s="1" t="str">
        <f t="shared" si="0"/>
        <v>ktb</v>
      </c>
      <c r="H96" s="8" t="str">
        <f t="shared" si="1"/>
        <v>1_fɑ́ʕɑl</v>
      </c>
      <c r="I96" s="1" t="str">
        <f t="shared" ref="I96:I140" si="15">imperfect</f>
        <v>imperfect</v>
      </c>
      <c r="J96" s="7" t="str">
        <f>_2sf</f>
        <v>2FSG</v>
      </c>
      <c r="K96" s="7">
        <f>_3</f>
        <v>3</v>
      </c>
      <c r="L96" s="7" t="str">
        <f>_1s</f>
        <v>1SG</v>
      </c>
    </row>
    <row r="97" spans="2:12" ht="16.5" thickBot="1" x14ac:dyDescent="0.3">
      <c r="B97" s="6">
        <v>90</v>
      </c>
      <c r="C97" s="15" t="s">
        <v>114</v>
      </c>
      <c r="D97" s="15"/>
      <c r="E97" s="44"/>
      <c r="F97" s="42"/>
      <c r="G97" s="1" t="str">
        <f t="shared" si="0"/>
        <v>ktb</v>
      </c>
      <c r="H97" s="8" t="str">
        <f t="shared" si="1"/>
        <v>1_fɑ́ʕɑl</v>
      </c>
      <c r="I97" s="1" t="str">
        <f t="shared" si="14"/>
        <v>imperative</v>
      </c>
      <c r="J97" s="7" t="str">
        <f>_2p</f>
        <v>2PL</v>
      </c>
      <c r="K97" s="7"/>
      <c r="L97" s="7"/>
    </row>
    <row r="98" spans="2:12" ht="16.5" thickBot="1" x14ac:dyDescent="0.3">
      <c r="B98" s="6">
        <v>91</v>
      </c>
      <c r="C98" s="15" t="s">
        <v>76</v>
      </c>
      <c r="D98" s="15"/>
      <c r="E98" s="44"/>
      <c r="F98" s="42"/>
      <c r="G98" s="1" t="str">
        <f t="shared" ref="G98:G100" si="16">R_ktb</f>
        <v>ktb</v>
      </c>
      <c r="H98" s="8" t="str">
        <f t="shared" si="1"/>
        <v>1_fɑ́ʕɑl</v>
      </c>
      <c r="I98" s="1" t="str">
        <f t="shared" si="15"/>
        <v>imperfect</v>
      </c>
      <c r="J98" s="7" t="str">
        <f>_3sm</f>
        <v>3MSG</v>
      </c>
      <c r="K98" s="7"/>
      <c r="L98" s="7"/>
    </row>
    <row r="99" spans="2:12" ht="16.5" thickBot="1" x14ac:dyDescent="0.3">
      <c r="B99" s="6">
        <v>92</v>
      </c>
      <c r="C99" s="27" t="s">
        <v>73</v>
      </c>
      <c r="D99" s="27" t="s">
        <v>179</v>
      </c>
      <c r="E99" s="44"/>
      <c r="F99" s="42"/>
      <c r="G99" s="1" t="str">
        <f t="shared" si="16"/>
        <v>ktb</v>
      </c>
      <c r="H99" s="8" t="str">
        <f t="shared" si="1"/>
        <v>1_fɑ́ʕɑl</v>
      </c>
      <c r="I99" s="1" t="str">
        <f>imperfect</f>
        <v>imperfect</v>
      </c>
      <c r="J99" s="8" t="str">
        <f>_3sf</f>
        <v>3FSG</v>
      </c>
      <c r="K99" s="7"/>
      <c r="L99" s="7"/>
    </row>
    <row r="100" spans="2:12" ht="16.5" thickBot="1" x14ac:dyDescent="0.3">
      <c r="B100" s="6">
        <v>93</v>
      </c>
      <c r="C100" s="15" t="s">
        <v>77</v>
      </c>
      <c r="D100" s="15"/>
      <c r="E100" s="44"/>
      <c r="F100" s="42" t="s">
        <v>317</v>
      </c>
      <c r="G100" s="1" t="str">
        <f t="shared" si="16"/>
        <v>ktb</v>
      </c>
      <c r="H100" s="8" t="str">
        <f t="shared" si="1"/>
        <v>1_fɑ́ʕɑl</v>
      </c>
      <c r="I100" s="1" t="str">
        <f t="shared" si="15"/>
        <v>imperfect</v>
      </c>
      <c r="J100" s="7" t="str">
        <f>_1pl</f>
        <v>1PL</v>
      </c>
      <c r="K100" s="7"/>
      <c r="L100" s="7"/>
    </row>
    <row r="101" spans="2:12" ht="16.5" thickBot="1" x14ac:dyDescent="0.3">
      <c r="B101" s="6">
        <v>94</v>
      </c>
      <c r="C101" s="15" t="s">
        <v>78</v>
      </c>
      <c r="D101" s="15"/>
      <c r="E101" s="44"/>
      <c r="F101" s="42" t="s">
        <v>1984</v>
      </c>
      <c r="G101" s="1" t="str">
        <f t="shared" ref="G101:G115" si="17">R_ktb</f>
        <v>ktb</v>
      </c>
      <c r="H101" s="8" t="str">
        <f t="shared" si="1"/>
        <v>1_fɑ́ʕɑl</v>
      </c>
      <c r="I101" s="1" t="str">
        <f t="shared" si="15"/>
        <v>imperfect</v>
      </c>
      <c r="J101" s="7" t="str">
        <f>_2p</f>
        <v>2PL</v>
      </c>
      <c r="K101" s="7"/>
      <c r="L101" s="7"/>
    </row>
    <row r="102" spans="2:12" ht="16.5" thickBot="1" x14ac:dyDescent="0.3">
      <c r="B102" s="6">
        <v>95</v>
      </c>
      <c r="C102" s="15" t="s">
        <v>1874</v>
      </c>
      <c r="D102" s="15"/>
      <c r="E102" s="44"/>
      <c r="F102" s="42" t="s">
        <v>1985</v>
      </c>
      <c r="G102" s="1" t="str">
        <f t="shared" si="17"/>
        <v>ktb</v>
      </c>
      <c r="H102" s="8" t="str">
        <f t="shared" si="1"/>
        <v>1_fɑ́ʕɑl</v>
      </c>
      <c r="I102" s="1" t="str">
        <f t="shared" si="15"/>
        <v>imperfect</v>
      </c>
      <c r="J102" s="7" t="str">
        <f>_2p</f>
        <v>2PL</v>
      </c>
      <c r="K102" s="7"/>
      <c r="L102" s="7" t="str">
        <f>_2sm</f>
        <v>2MSG</v>
      </c>
    </row>
    <row r="103" spans="2:12" ht="16.5" thickBot="1" x14ac:dyDescent="0.3">
      <c r="B103" s="6">
        <v>96</v>
      </c>
      <c r="C103" s="15" t="s">
        <v>119</v>
      </c>
      <c r="D103" s="15"/>
      <c r="E103" s="44"/>
      <c r="F103" s="42" t="s">
        <v>1986</v>
      </c>
      <c r="G103" s="1" t="str">
        <f t="shared" si="17"/>
        <v>ktb</v>
      </c>
      <c r="H103" s="8" t="str">
        <f t="shared" si="1"/>
        <v>1_fɑ́ʕɑl</v>
      </c>
      <c r="I103" s="1" t="str">
        <f t="shared" si="15"/>
        <v>imperfect</v>
      </c>
      <c r="J103" s="7" t="str">
        <f>_2p</f>
        <v>2PL</v>
      </c>
      <c r="K103" s="7" t="str">
        <f>_2sf</f>
        <v>2FSG</v>
      </c>
      <c r="L103" s="7"/>
    </row>
    <row r="104" spans="2:12" ht="16.5" thickBot="1" x14ac:dyDescent="0.3">
      <c r="B104" s="6">
        <v>97</v>
      </c>
      <c r="C104" s="15" t="s">
        <v>1875</v>
      </c>
      <c r="D104" s="15"/>
      <c r="E104" s="44"/>
      <c r="F104" s="42" t="s">
        <v>1987</v>
      </c>
      <c r="G104" s="1" t="str">
        <f t="shared" si="17"/>
        <v>ktb</v>
      </c>
      <c r="H104" s="8" t="str">
        <f t="shared" si="1"/>
        <v>1_fɑ́ʕɑl</v>
      </c>
      <c r="I104" s="1" t="str">
        <f t="shared" si="15"/>
        <v>imperfect</v>
      </c>
      <c r="J104" s="7" t="str">
        <f>_2p</f>
        <v>2PL</v>
      </c>
      <c r="K104" s="7" t="str">
        <f>_3sf</f>
        <v>3FSG</v>
      </c>
      <c r="L104" s="7"/>
    </row>
    <row r="105" spans="2:12" ht="16.5" thickBot="1" x14ac:dyDescent="0.3">
      <c r="B105" s="6">
        <v>98</v>
      </c>
      <c r="C105" s="15" t="s">
        <v>79</v>
      </c>
      <c r="D105" s="15"/>
      <c r="E105" s="44"/>
      <c r="F105" s="42" t="s">
        <v>1988</v>
      </c>
      <c r="G105" s="1" t="str">
        <f t="shared" si="17"/>
        <v>ktb</v>
      </c>
      <c r="H105" s="8" t="str">
        <f t="shared" si="1"/>
        <v>1_fɑ́ʕɑl</v>
      </c>
      <c r="I105" s="1" t="str">
        <f t="shared" si="15"/>
        <v>imperfect</v>
      </c>
      <c r="J105" s="7" t="str">
        <f t="shared" ref="J105:J114" si="18">_3pl</f>
        <v>3PL</v>
      </c>
      <c r="K105" s="7"/>
      <c r="L105" s="7"/>
    </row>
    <row r="106" spans="2:12" ht="16.5" thickBot="1" x14ac:dyDescent="0.3">
      <c r="B106" s="6">
        <v>99</v>
      </c>
      <c r="C106" s="15" t="s">
        <v>637</v>
      </c>
      <c r="D106" s="15"/>
      <c r="E106" s="44"/>
      <c r="F106" s="42" t="s">
        <v>2062</v>
      </c>
      <c r="G106" s="1" t="str">
        <f>R_qbl</f>
        <v>qbl</v>
      </c>
      <c r="H106" s="8" t="str">
        <f t="shared" si="1"/>
        <v>1_fɑ́ʕɑl</v>
      </c>
      <c r="I106" s="1" t="str">
        <f t="shared" si="15"/>
        <v>imperfect</v>
      </c>
      <c r="J106" s="7" t="str">
        <f t="shared" si="18"/>
        <v>3PL</v>
      </c>
      <c r="K106" s="7"/>
      <c r="L106" s="7"/>
    </row>
    <row r="107" spans="2:12" ht="16.5" thickBot="1" x14ac:dyDescent="0.3">
      <c r="B107" s="6">
        <v>100</v>
      </c>
      <c r="C107" s="15" t="s">
        <v>638</v>
      </c>
      <c r="D107" s="15"/>
      <c r="E107" s="44"/>
      <c r="F107" s="42"/>
      <c r="G107" s="1" t="str">
        <f>R_tˀɣq</f>
        <v>tˀɣq</v>
      </c>
      <c r="H107" s="8" t="str">
        <f t="shared" si="1"/>
        <v>1_fɑ́ʕɑl</v>
      </c>
      <c r="I107" s="1" t="str">
        <f t="shared" si="15"/>
        <v>imperfect</v>
      </c>
      <c r="J107" s="7" t="str">
        <f t="shared" si="18"/>
        <v>3PL</v>
      </c>
      <c r="K107" s="7"/>
      <c r="L107" s="7"/>
    </row>
    <row r="108" spans="2:12" ht="16.5" thickBot="1" x14ac:dyDescent="0.3">
      <c r="B108" s="6">
        <v>101</v>
      </c>
      <c r="C108" s="15" t="s">
        <v>639</v>
      </c>
      <c r="D108" s="15"/>
      <c r="E108" s="44"/>
      <c r="F108" s="42"/>
      <c r="G108" s="1" t="str">
        <f>R_lmʕ</f>
        <v>lmʕ</v>
      </c>
      <c r="H108" s="8" t="str">
        <f t="shared" si="1"/>
        <v>1_fɑ́ʕɑl</v>
      </c>
      <c r="I108" s="1" t="str">
        <f t="shared" si="15"/>
        <v>imperfect</v>
      </c>
      <c r="J108" s="7" t="str">
        <f t="shared" si="18"/>
        <v>3PL</v>
      </c>
      <c r="K108" s="7"/>
      <c r="L108" s="7"/>
    </row>
    <row r="109" spans="2:12" ht="16.5" thickBot="1" x14ac:dyDescent="0.3">
      <c r="B109" s="6">
        <v>102</v>
      </c>
      <c r="C109" s="15" t="s">
        <v>640</v>
      </c>
      <c r="D109" s="15"/>
      <c r="E109" s="44"/>
      <c r="F109" s="42"/>
      <c r="G109" s="1" t="str">
        <f>R_ʕlq</f>
        <v>ʕlq</v>
      </c>
      <c r="H109" s="8" t="str">
        <f t="shared" si="1"/>
        <v>1_fɑ́ʕɑl</v>
      </c>
      <c r="I109" s="1" t="str">
        <f t="shared" si="15"/>
        <v>imperfect</v>
      </c>
      <c r="J109" s="7" t="str">
        <f t="shared" si="18"/>
        <v>3PL</v>
      </c>
      <c r="K109" s="7"/>
      <c r="L109" s="7"/>
    </row>
    <row r="110" spans="2:12" ht="16.5" thickBot="1" x14ac:dyDescent="0.3">
      <c r="B110" s="6">
        <v>103</v>
      </c>
      <c r="C110" s="15" t="s">
        <v>641</v>
      </c>
      <c r="D110" s="15"/>
      <c r="E110" s="44"/>
      <c r="F110" s="42"/>
      <c r="G110" s="1" t="str">
        <f>R_ɣltˁ</f>
        <v>ɣltˁ</v>
      </c>
      <c r="H110" s="8" t="str">
        <f t="shared" si="1"/>
        <v>1_fɑ́ʕɑl</v>
      </c>
      <c r="I110" s="1" t="str">
        <f t="shared" si="15"/>
        <v>imperfect</v>
      </c>
      <c r="J110" s="7" t="str">
        <f t="shared" si="18"/>
        <v>3PL</v>
      </c>
      <c r="K110" s="7"/>
      <c r="L110" s="7"/>
    </row>
    <row r="111" spans="2:12" ht="16.5" thickBot="1" x14ac:dyDescent="0.3">
      <c r="B111" s="6">
        <v>104</v>
      </c>
      <c r="C111" s="15" t="s">
        <v>642</v>
      </c>
      <c r="D111" s="15"/>
      <c r="E111" s="44"/>
      <c r="F111" s="42"/>
      <c r="G111" s="1" t="str">
        <f>R_ɣlb</f>
        <v>ɣlb</v>
      </c>
      <c r="H111" s="8" t="str">
        <f t="shared" si="1"/>
        <v>1_fɑ́ʕɑl</v>
      </c>
      <c r="I111" s="1" t="str">
        <f t="shared" si="15"/>
        <v>imperfect</v>
      </c>
      <c r="J111" s="7" t="str">
        <f t="shared" si="18"/>
        <v>3PL</v>
      </c>
      <c r="K111" s="7"/>
      <c r="L111" s="7"/>
    </row>
    <row r="112" spans="2:12" ht="16.5" thickBot="1" x14ac:dyDescent="0.3">
      <c r="B112" s="6">
        <v>105</v>
      </c>
      <c r="C112" s="15" t="s">
        <v>120</v>
      </c>
      <c r="D112" s="15"/>
      <c r="E112" s="44"/>
      <c r="F112" s="42" t="s">
        <v>1989</v>
      </c>
      <c r="G112" s="1" t="str">
        <f t="shared" si="17"/>
        <v>ktb</v>
      </c>
      <c r="H112" s="8" t="str">
        <f t="shared" si="1"/>
        <v>1_fɑ́ʕɑl</v>
      </c>
      <c r="I112" s="1" t="str">
        <f t="shared" si="15"/>
        <v>imperfect</v>
      </c>
      <c r="J112" s="7" t="str">
        <f t="shared" si="18"/>
        <v>3PL</v>
      </c>
      <c r="K112" s="7"/>
      <c r="L112" s="7" t="str">
        <f>_2sf</f>
        <v>2FSG</v>
      </c>
    </row>
    <row r="113" spans="2:12" ht="16.5" thickBot="1" x14ac:dyDescent="0.3">
      <c r="B113" s="6">
        <v>106</v>
      </c>
      <c r="C113" s="15" t="s">
        <v>1876</v>
      </c>
      <c r="D113" s="15"/>
      <c r="E113" s="44" t="s">
        <v>252</v>
      </c>
      <c r="F113" s="42" t="s">
        <v>1990</v>
      </c>
      <c r="G113" s="1" t="str">
        <f t="shared" si="17"/>
        <v>ktb</v>
      </c>
      <c r="H113" s="8" t="str">
        <f t="shared" si="1"/>
        <v>1_fɑ́ʕɑl</v>
      </c>
      <c r="I113" s="1" t="str">
        <f t="shared" si="15"/>
        <v>imperfect</v>
      </c>
      <c r="J113" s="7" t="str">
        <f t="shared" si="18"/>
        <v>3PL</v>
      </c>
      <c r="K113" s="7" t="str">
        <f>_1pl</f>
        <v>1PL</v>
      </c>
      <c r="L113" s="7"/>
    </row>
    <row r="114" spans="2:12" ht="16.5" thickBot="1" x14ac:dyDescent="0.3">
      <c r="B114" s="6">
        <v>107</v>
      </c>
      <c r="C114" s="15" t="s">
        <v>1877</v>
      </c>
      <c r="D114" s="15"/>
      <c r="E114" s="44"/>
      <c r="F114" s="42" t="s">
        <v>1991</v>
      </c>
      <c r="G114" s="1" t="str">
        <f t="shared" si="17"/>
        <v>ktb</v>
      </c>
      <c r="H114" s="8" t="str">
        <f t="shared" si="1"/>
        <v>1_fɑ́ʕɑl</v>
      </c>
      <c r="I114" s="1" t="str">
        <f t="shared" si="15"/>
        <v>imperfect</v>
      </c>
      <c r="J114" s="7" t="str">
        <f t="shared" si="18"/>
        <v>3PL</v>
      </c>
      <c r="K114" s="7" t="str">
        <f>_3sf</f>
        <v>3FSG</v>
      </c>
      <c r="L114" s="7"/>
    </row>
    <row r="115" spans="2:12" ht="16.5" thickBot="1" x14ac:dyDescent="0.3">
      <c r="B115" s="6">
        <v>108</v>
      </c>
      <c r="C115" s="15" t="s">
        <v>1878</v>
      </c>
      <c r="D115" s="15"/>
      <c r="E115" s="44" t="s">
        <v>2101</v>
      </c>
      <c r="F115" s="15" t="s">
        <v>2102</v>
      </c>
      <c r="G115" s="1" t="str">
        <f t="shared" si="17"/>
        <v>ktb</v>
      </c>
      <c r="H115" s="8" t="str">
        <f t="shared" si="1"/>
        <v>1_fɑ́ʕɑl</v>
      </c>
      <c r="I115" s="1" t="str">
        <f t="shared" si="15"/>
        <v>imperfect</v>
      </c>
      <c r="J115" s="7" t="str">
        <f>_3sm</f>
        <v>3MSG</v>
      </c>
      <c r="K115" s="7">
        <f>_3</f>
        <v>3</v>
      </c>
      <c r="L115" s="7" t="str">
        <f>_3pl</f>
        <v>3PL</v>
      </c>
    </row>
    <row r="116" spans="2:12" ht="16.5" customHeight="1" thickBot="1" x14ac:dyDescent="0.3">
      <c r="B116" s="6">
        <v>109</v>
      </c>
      <c r="C116" s="15" t="s">
        <v>2061</v>
      </c>
      <c r="D116" s="15"/>
      <c r="E116" s="142" t="s">
        <v>2053</v>
      </c>
      <c r="F116" s="15"/>
      <c r="G116" s="1" t="str">
        <f>R_ɣfʕ</f>
        <v>ɣfʕ</v>
      </c>
      <c r="H116" s="8" t="str">
        <f t="shared" si="1"/>
        <v>1_fɑ́ʕɑl</v>
      </c>
      <c r="I116" s="1" t="str">
        <f t="shared" si="15"/>
        <v>imperfect</v>
      </c>
      <c r="J116" s="7" t="str">
        <f>_3sm</f>
        <v>3MSG</v>
      </c>
      <c r="K116" s="7">
        <f>_3</f>
        <v>3</v>
      </c>
      <c r="L116" s="7" t="str">
        <f>_3sf</f>
        <v>3FSG</v>
      </c>
    </row>
    <row r="117" spans="2:12" ht="16.5" thickBot="1" x14ac:dyDescent="0.3">
      <c r="B117" s="6">
        <v>110</v>
      </c>
      <c r="C117" s="15" t="s">
        <v>1879</v>
      </c>
      <c r="D117" s="15"/>
      <c r="E117" s="47" t="s">
        <v>357</v>
      </c>
      <c r="F117" s="15"/>
      <c r="G117" s="1" t="str">
        <f>R_bʕθ</f>
        <v>bʕθ</v>
      </c>
      <c r="H117" s="8" t="str">
        <f t="shared" si="1"/>
        <v>1_fɑ́ʕɑl</v>
      </c>
      <c r="I117" s="1" t="str">
        <f t="shared" si="2"/>
        <v>perfect</v>
      </c>
      <c r="J117" s="7" t="str">
        <f t="shared" si="3"/>
        <v>3PL</v>
      </c>
      <c r="K117" s="21">
        <f>_3</f>
        <v>3</v>
      </c>
      <c r="L117" s="7" t="str">
        <f>_2p</f>
        <v>2PL</v>
      </c>
    </row>
    <row r="118" spans="2:12" ht="16.5" thickBot="1" x14ac:dyDescent="0.3">
      <c r="B118" s="6">
        <v>111</v>
      </c>
      <c r="C118" s="15" t="s">
        <v>157</v>
      </c>
      <c r="D118" s="15" t="s">
        <v>179</v>
      </c>
      <c r="E118" s="44" t="s">
        <v>253</v>
      </c>
      <c r="F118" s="15"/>
      <c r="G118" s="1" t="str">
        <f>R_bʕθ</f>
        <v>bʕθ</v>
      </c>
      <c r="H118" s="8" t="str">
        <f t="shared" si="1"/>
        <v>1_fɑ́ʕɑl</v>
      </c>
      <c r="I118" s="1" t="str">
        <f t="shared" si="2"/>
        <v>perfect</v>
      </c>
      <c r="J118" s="7" t="str">
        <f t="shared" si="3"/>
        <v>3PL</v>
      </c>
      <c r="K118" s="21" t="str">
        <f>_3sm</f>
        <v>3MSG</v>
      </c>
      <c r="L118" s="7"/>
    </row>
    <row r="119" spans="2:12" ht="16.5" thickBot="1" x14ac:dyDescent="0.3">
      <c r="B119" s="6">
        <v>112</v>
      </c>
      <c r="C119" s="15" t="s">
        <v>157</v>
      </c>
      <c r="D119" s="15" t="s">
        <v>179</v>
      </c>
      <c r="E119" s="44" t="s">
        <v>254</v>
      </c>
      <c r="F119" s="15"/>
      <c r="G119" s="1" t="str">
        <f>R_bʕθ</f>
        <v>bʕθ</v>
      </c>
      <c r="H119" s="8" t="str">
        <f t="shared" si="1"/>
        <v>1_fɑ́ʕɑl</v>
      </c>
      <c r="I119" s="1" t="str">
        <f>imperative</f>
        <v>imperative</v>
      </c>
      <c r="J119" s="7" t="str">
        <f>_2p</f>
        <v>2PL</v>
      </c>
      <c r="K119" s="21" t="str">
        <f>_3sm</f>
        <v>3MSG</v>
      </c>
      <c r="L119" s="7"/>
    </row>
    <row r="120" spans="2:12" ht="16.5" thickBot="1" x14ac:dyDescent="0.3">
      <c r="B120" s="6">
        <v>113</v>
      </c>
      <c r="C120" s="7" t="s">
        <v>1880</v>
      </c>
      <c r="D120" s="7" t="s">
        <v>179</v>
      </c>
      <c r="E120" s="44" t="s">
        <v>255</v>
      </c>
      <c r="F120" s="7"/>
      <c r="G120" s="1" t="str">
        <f>R_qbl</f>
        <v>qbl</v>
      </c>
      <c r="H120" s="8" t="str">
        <f t="shared" si="1"/>
        <v>1_fɑ́ʕɑl</v>
      </c>
      <c r="I120" s="1" t="str">
        <f t="shared" si="15"/>
        <v>imperfect</v>
      </c>
      <c r="J120" s="8" t="str">
        <f t="shared" ref="J120:J140" si="19">_2sm</f>
        <v>2MSG</v>
      </c>
      <c r="K120" s="7"/>
      <c r="L120" s="7"/>
    </row>
    <row r="121" spans="2:12" ht="16.5" thickBot="1" x14ac:dyDescent="0.3">
      <c r="B121" s="6">
        <v>114</v>
      </c>
      <c r="C121" s="15" t="s">
        <v>140</v>
      </c>
      <c r="D121" s="15"/>
      <c r="E121" s="44"/>
      <c r="F121" s="15"/>
      <c r="G121" s="1" t="str">
        <f t="shared" ref="G121:G131" si="20">R_ftħ</f>
        <v>ftħ</v>
      </c>
      <c r="H121" s="8" t="str">
        <f t="shared" si="1"/>
        <v>1_fɑ́ʕɑl</v>
      </c>
      <c r="I121" s="1" t="str">
        <f>imperfect</f>
        <v>imperfect</v>
      </c>
      <c r="J121" s="7" t="str">
        <f>_1s</f>
        <v>1SG</v>
      </c>
      <c r="K121" s="7"/>
      <c r="L121" s="7"/>
    </row>
    <row r="122" spans="2:12" ht="16.5" thickBot="1" x14ac:dyDescent="0.3">
      <c r="B122" s="6">
        <v>115</v>
      </c>
      <c r="C122" s="7" t="s">
        <v>928</v>
      </c>
      <c r="D122" s="7"/>
      <c r="E122" s="44"/>
      <c r="F122" s="42" t="s">
        <v>931</v>
      </c>
      <c r="G122" s="1" t="str">
        <f>R_ʔkl</f>
        <v>ʔkl</v>
      </c>
      <c r="H122" s="8" t="str">
        <f t="shared" si="1"/>
        <v>1_fɑ́ʕɑl</v>
      </c>
      <c r="I122" s="1" t="str">
        <f>imperfect</f>
        <v>imperfect</v>
      </c>
      <c r="J122" s="7" t="str">
        <f>_1s</f>
        <v>1SG</v>
      </c>
      <c r="K122" s="7"/>
      <c r="L122" s="7"/>
    </row>
    <row r="123" spans="2:12" ht="16.5" thickBot="1" x14ac:dyDescent="0.3">
      <c r="B123" s="6">
        <v>116</v>
      </c>
      <c r="C123" s="7" t="s">
        <v>929</v>
      </c>
      <c r="D123" s="7"/>
      <c r="E123" t="s">
        <v>930</v>
      </c>
      <c r="F123" s="42" t="s">
        <v>932</v>
      </c>
      <c r="G123" s="1" t="str">
        <f>R_ʔkl</f>
        <v>ʔkl</v>
      </c>
      <c r="H123" s="8" t="str">
        <f t="shared" si="1"/>
        <v>1_fɑ́ʕɑl</v>
      </c>
      <c r="I123" s="1" t="str">
        <f>imperfect</f>
        <v>imperfect</v>
      </c>
      <c r="J123" s="7" t="str">
        <f>_1s</f>
        <v>1SG</v>
      </c>
      <c r="K123" s="21" t="str">
        <f>_3sm</f>
        <v>3MSG</v>
      </c>
      <c r="L123" s="7"/>
    </row>
    <row r="124" spans="2:12" ht="16.5" thickBot="1" x14ac:dyDescent="0.3">
      <c r="B124" s="6">
        <v>117</v>
      </c>
      <c r="C124" s="7" t="s">
        <v>2237</v>
      </c>
      <c r="D124" s="7"/>
      <c r="E124" s="149" t="s">
        <v>2238</v>
      </c>
      <c r="F124" s="42" t="s">
        <v>2239</v>
      </c>
      <c r="G124" s="1" t="str">
        <f>R_ʔhl</f>
        <v>ʔhl</v>
      </c>
      <c r="H124" s="8" t="str">
        <f>stafʕal</f>
        <v>10_stɑfʕɑl</v>
      </c>
      <c r="I124" s="1" t="str">
        <f>imperfect</f>
        <v>imperfect</v>
      </c>
      <c r="J124" s="7" t="str">
        <f>_3sm</f>
        <v>3MSG</v>
      </c>
      <c r="K124" s="21"/>
      <c r="L124" s="7"/>
    </row>
    <row r="125" spans="2:12" ht="16.5" thickBot="1" x14ac:dyDescent="0.3">
      <c r="B125" s="6">
        <v>118</v>
      </c>
      <c r="C125" s="15" t="s">
        <v>1881</v>
      </c>
      <c r="D125" s="15"/>
      <c r="E125" s="47" t="s">
        <v>351</v>
      </c>
      <c r="F125" s="15"/>
      <c r="G125" s="1" t="str">
        <f>R_ʃrd</f>
        <v>ʃrd</v>
      </c>
      <c r="H125" s="8" t="str">
        <f t="shared" si="1"/>
        <v>1_fɑ́ʕɑl</v>
      </c>
      <c r="I125" s="1" t="str">
        <f t="shared" ref="I125" si="21">perfect</f>
        <v>perfect</v>
      </c>
      <c r="J125" s="7" t="str">
        <f>_1s</f>
        <v>1SG</v>
      </c>
      <c r="K125" s="7"/>
      <c r="L125" s="7"/>
    </row>
    <row r="126" spans="2:12" ht="16.5" thickBot="1" x14ac:dyDescent="0.3">
      <c r="B126" s="6">
        <v>119</v>
      </c>
      <c r="C126" s="15" t="s">
        <v>142</v>
      </c>
      <c r="D126" s="15"/>
      <c r="E126" s="44"/>
      <c r="F126" s="15"/>
      <c r="G126" s="1" t="str">
        <f t="shared" si="20"/>
        <v>ftħ</v>
      </c>
      <c r="H126" s="8" t="str">
        <f t="shared" si="1"/>
        <v>1_fɑ́ʕɑl</v>
      </c>
      <c r="I126" s="1" t="str">
        <f>qɑ</f>
        <v>qɑ</v>
      </c>
      <c r="J126" s="7" t="str">
        <f>_1s</f>
        <v>1SG</v>
      </c>
      <c r="K126" s="7"/>
      <c r="L126" s="7"/>
    </row>
    <row r="127" spans="2:12" ht="16.5" thickBot="1" x14ac:dyDescent="0.3">
      <c r="B127" s="6">
        <v>120</v>
      </c>
      <c r="C127" s="15" t="s">
        <v>141</v>
      </c>
      <c r="D127" s="15"/>
      <c r="E127" s="44"/>
      <c r="F127" s="15"/>
      <c r="G127" s="1" t="str">
        <f t="shared" si="20"/>
        <v>ftħ</v>
      </c>
      <c r="H127" s="8" t="str">
        <f t="shared" si="1"/>
        <v>1_fɑ́ʕɑl</v>
      </c>
      <c r="I127" s="1" t="str">
        <f>qɑ</f>
        <v>qɑ</v>
      </c>
      <c r="J127" s="7" t="str">
        <f>_3sm</f>
        <v>3MSG</v>
      </c>
      <c r="K127" s="7"/>
      <c r="L127" s="7"/>
    </row>
    <row r="128" spans="2:12" ht="16.5" thickBot="1" x14ac:dyDescent="0.3">
      <c r="B128" s="6">
        <v>121</v>
      </c>
      <c r="C128" s="15" t="s">
        <v>2005</v>
      </c>
      <c r="D128" s="15"/>
      <c r="E128" s="44"/>
      <c r="F128" s="15"/>
      <c r="G128" s="1" t="str">
        <f t="shared" si="20"/>
        <v>ftħ</v>
      </c>
      <c r="H128" s="8" t="str">
        <f t="shared" si="1"/>
        <v>1_fɑ́ʕɑl</v>
      </c>
      <c r="I128" s="1" t="str">
        <f>qɑ</f>
        <v>qɑ</v>
      </c>
      <c r="J128" s="7" t="str">
        <f>_3pl</f>
        <v>3PL</v>
      </c>
      <c r="K128" s="7"/>
      <c r="L128" s="7"/>
    </row>
    <row r="129" spans="2:12" ht="16.5" thickBot="1" x14ac:dyDescent="0.3">
      <c r="B129" s="6">
        <v>122</v>
      </c>
      <c r="C129" s="15" t="s">
        <v>153</v>
      </c>
      <c r="D129" s="15"/>
      <c r="E129" s="44" t="s">
        <v>256</v>
      </c>
      <c r="F129" s="15"/>
      <c r="G129" s="1" t="str">
        <f t="shared" si="20"/>
        <v>ftħ</v>
      </c>
      <c r="H129" s="8" t="str">
        <f t="shared" si="1"/>
        <v>1_fɑ́ʕɑl</v>
      </c>
      <c r="I129" s="1" t="str">
        <f t="shared" ref="I129:I137" si="22">imperfect</f>
        <v>imperfect</v>
      </c>
      <c r="J129" s="7" t="str">
        <f t="shared" ref="J129:L137" si="23">_3sm</f>
        <v>3MSG</v>
      </c>
      <c r="K129" s="7" t="str">
        <f>_2p</f>
        <v>2PL</v>
      </c>
      <c r="L129" s="7"/>
    </row>
    <row r="130" spans="2:12" ht="16.5" thickBot="1" x14ac:dyDescent="0.3">
      <c r="B130" s="6">
        <v>123</v>
      </c>
      <c r="C130" s="15" t="s">
        <v>154</v>
      </c>
      <c r="D130" s="15"/>
      <c r="E130" s="44" t="s">
        <v>257</v>
      </c>
      <c r="F130" s="15" t="s">
        <v>2259</v>
      </c>
      <c r="G130" s="1" t="str">
        <f t="shared" si="20"/>
        <v>ftħ</v>
      </c>
      <c r="H130" s="8" t="str">
        <f t="shared" si="1"/>
        <v>1_fɑ́ʕɑl</v>
      </c>
      <c r="I130" s="1" t="str">
        <f t="shared" si="22"/>
        <v>imperfect</v>
      </c>
      <c r="J130" s="7" t="str">
        <f t="shared" si="23"/>
        <v>3MSG</v>
      </c>
      <c r="K130" s="7">
        <f>_3</f>
        <v>3</v>
      </c>
      <c r="L130" s="7" t="str">
        <f>_1s</f>
        <v>1SG</v>
      </c>
    </row>
    <row r="131" spans="2:12" ht="16.5" thickBot="1" x14ac:dyDescent="0.3">
      <c r="B131" s="6">
        <v>124</v>
      </c>
      <c r="C131" s="15" t="s">
        <v>2142</v>
      </c>
      <c r="D131" s="15"/>
      <c r="E131" s="44" t="s">
        <v>2143</v>
      </c>
      <c r="F131" s="15" t="s">
        <v>2260</v>
      </c>
      <c r="G131" s="1" t="str">
        <f t="shared" si="20"/>
        <v>ftħ</v>
      </c>
      <c r="H131" s="8" t="str">
        <f t="shared" si="1"/>
        <v>1_fɑ́ʕɑl</v>
      </c>
      <c r="I131" s="1" t="str">
        <f t="shared" si="22"/>
        <v>imperfect</v>
      </c>
      <c r="J131" s="7" t="str">
        <f t="shared" si="23"/>
        <v>3MSG</v>
      </c>
      <c r="K131" s="7">
        <f>_3</f>
        <v>3</v>
      </c>
      <c r="L131" s="7" t="str">
        <f t="shared" si="23"/>
        <v>3MSG</v>
      </c>
    </row>
    <row r="132" spans="2:12" ht="16.5" thickBot="1" x14ac:dyDescent="0.3">
      <c r="B132" s="6">
        <v>125</v>
      </c>
      <c r="C132" s="15" t="s">
        <v>369</v>
      </c>
      <c r="D132" s="15"/>
      <c r="E132" s="47" t="s">
        <v>370</v>
      </c>
      <c r="F132" s="15" t="s">
        <v>2098</v>
      </c>
      <c r="G132" s="1" t="str">
        <f>R_ʕtq</f>
        <v>ʕtq</v>
      </c>
      <c r="H132" s="8" t="str">
        <f t="shared" si="1"/>
        <v>1_fɑ́ʕɑl</v>
      </c>
      <c r="I132" s="1" t="str">
        <f t="shared" si="22"/>
        <v>imperfect</v>
      </c>
      <c r="J132" s="7" t="str">
        <f t="shared" si="23"/>
        <v>3MSG</v>
      </c>
      <c r="K132" s="7" t="str">
        <f>_2p</f>
        <v>2PL</v>
      </c>
      <c r="L132" s="7"/>
    </row>
    <row r="133" spans="2:12" ht="16.5" thickBot="1" x14ac:dyDescent="0.3">
      <c r="B133" s="6">
        <v>126</v>
      </c>
      <c r="C133" s="15" t="s">
        <v>371</v>
      </c>
      <c r="D133" s="15"/>
      <c r="E133" s="47" t="s">
        <v>372</v>
      </c>
      <c r="F133" s="15"/>
      <c r="G133" s="1" t="str">
        <f>R_tˁʕj</f>
        <v>tˁʕw</v>
      </c>
      <c r="H133" s="8" t="str">
        <f t="shared" si="1"/>
        <v>1_fɑ́ʕɑl</v>
      </c>
      <c r="I133" s="1" t="str">
        <f t="shared" si="22"/>
        <v>imperfect</v>
      </c>
      <c r="J133" s="7" t="str">
        <f t="shared" si="23"/>
        <v>3MSG</v>
      </c>
      <c r="K133" s="7" t="str">
        <f>_2p</f>
        <v>2PL</v>
      </c>
      <c r="L133" s="7"/>
    </row>
    <row r="134" spans="2:12" ht="16.5" thickBot="1" x14ac:dyDescent="0.3">
      <c r="B134" s="6">
        <v>127</v>
      </c>
      <c r="C134" s="15" t="s">
        <v>849</v>
      </c>
      <c r="D134" s="15"/>
      <c r="E134" s="47"/>
      <c r="F134" s="15" t="s">
        <v>850</v>
      </c>
      <c r="G134" s="1" t="str">
        <f>R_smj</f>
        <v>smw</v>
      </c>
      <c r="H134" s="8" t="str">
        <f>faʕʕal</f>
        <v>2_fɑ́ʕʕɑl</v>
      </c>
      <c r="I134" s="1" t="str">
        <f t="shared" ref="I134" si="24">perfect</f>
        <v>perfect</v>
      </c>
      <c r="J134" s="7" t="str">
        <f>_2sm</f>
        <v>2MSG</v>
      </c>
      <c r="K134" s="7"/>
      <c r="L134" s="7"/>
    </row>
    <row r="135" spans="2:12" ht="16.5" thickBot="1" x14ac:dyDescent="0.3">
      <c r="B135" s="6">
        <v>128</v>
      </c>
      <c r="C135" s="15" t="s">
        <v>1882</v>
      </c>
      <c r="D135" s="15"/>
      <c r="E135" s="44"/>
      <c r="F135" s="15"/>
      <c r="G135" s="1" t="str">
        <f>R_dfʕ</f>
        <v>dfʕ</v>
      </c>
      <c r="H135" s="8" t="str">
        <f t="shared" si="1"/>
        <v>1_fɑ́ʕɑl</v>
      </c>
      <c r="I135" s="1" t="str">
        <f t="shared" si="22"/>
        <v>imperfect</v>
      </c>
      <c r="J135" s="7" t="str">
        <f t="shared" si="23"/>
        <v>3MSG</v>
      </c>
      <c r="K135" s="7"/>
      <c r="L135" s="7"/>
    </row>
    <row r="136" spans="2:12" ht="16.5" thickBot="1" x14ac:dyDescent="0.3">
      <c r="B136" s="6">
        <v>129</v>
      </c>
      <c r="C136" s="15" t="s">
        <v>1883</v>
      </c>
      <c r="D136" s="15"/>
      <c r="E136" s="44"/>
      <c r="F136" s="15"/>
      <c r="G136" s="1" t="str">
        <f>R_dfʕ</f>
        <v>dfʕ</v>
      </c>
      <c r="H136" s="8" t="str">
        <f t="shared" si="1"/>
        <v>1_fɑ́ʕɑl</v>
      </c>
      <c r="I136" s="1" t="str">
        <f t="shared" si="22"/>
        <v>imperfect</v>
      </c>
      <c r="J136" s="7" t="str">
        <f t="shared" si="23"/>
        <v>3MSG</v>
      </c>
      <c r="K136" s="7"/>
      <c r="L136" s="7" t="str">
        <f>_1s</f>
        <v>1SG</v>
      </c>
    </row>
    <row r="137" spans="2:12" ht="16.5" thickBot="1" x14ac:dyDescent="0.3">
      <c r="B137" s="6">
        <v>130</v>
      </c>
      <c r="C137" s="15" t="s">
        <v>1884</v>
      </c>
      <c r="D137" s="15"/>
      <c r="E137" s="44" t="s">
        <v>2099</v>
      </c>
      <c r="F137" s="15" t="s">
        <v>2100</v>
      </c>
      <c r="G137" s="1" t="str">
        <f>R_dfʕ</f>
        <v>dfʕ</v>
      </c>
      <c r="H137" s="8" t="str">
        <f t="shared" si="1"/>
        <v>1_fɑ́ʕɑl</v>
      </c>
      <c r="I137" s="1" t="str">
        <f t="shared" si="22"/>
        <v>imperfect</v>
      </c>
      <c r="J137" s="7" t="str">
        <f t="shared" si="23"/>
        <v>3MSG</v>
      </c>
      <c r="K137" s="7" t="str">
        <f>_3sm</f>
        <v>3MSG</v>
      </c>
      <c r="L137" s="7"/>
    </row>
    <row r="138" spans="2:12" ht="23.25" thickBot="1" x14ac:dyDescent="0.3">
      <c r="B138" s="6">
        <v>131</v>
      </c>
      <c r="C138" s="9" t="s">
        <v>71</v>
      </c>
      <c r="D138" s="9"/>
      <c r="E138" s="44" t="s">
        <v>258</v>
      </c>
      <c r="F138" s="9"/>
      <c r="G138" s="1" t="s">
        <v>14</v>
      </c>
      <c r="H138" s="8" t="str">
        <f t="shared" si="1"/>
        <v>1_fɑ́ʕɑl</v>
      </c>
      <c r="I138" s="1" t="str">
        <f>imperative</f>
        <v>imperative</v>
      </c>
      <c r="J138" s="7" t="str">
        <f>_2p</f>
        <v>2PL</v>
      </c>
      <c r="K138" s="7"/>
      <c r="L138" s="7"/>
    </row>
    <row r="139" spans="2:12" ht="16.5" customHeight="1" thickBot="1" x14ac:dyDescent="0.3">
      <c r="B139" s="6">
        <v>132</v>
      </c>
      <c r="C139" s="9" t="s">
        <v>108</v>
      </c>
      <c r="D139" s="9"/>
      <c r="E139" s="142" t="s">
        <v>1996</v>
      </c>
      <c r="F139" s="9"/>
      <c r="G139" s="1" t="s">
        <v>20</v>
      </c>
      <c r="H139" s="8" t="str">
        <f t="shared" si="1"/>
        <v>1_fɑ́ʕɑl</v>
      </c>
      <c r="I139" s="1" t="str">
        <f t="shared" si="15"/>
        <v>imperfect</v>
      </c>
      <c r="J139" s="7" t="str">
        <f>_2sf</f>
        <v>2FSG</v>
      </c>
      <c r="K139" s="7"/>
      <c r="L139" s="7"/>
    </row>
    <row r="140" spans="2:12" ht="23.25" thickBot="1" x14ac:dyDescent="0.3">
      <c r="B140" s="6">
        <v>133</v>
      </c>
      <c r="C140" s="16" t="s">
        <v>72</v>
      </c>
      <c r="D140" s="16" t="s">
        <v>179</v>
      </c>
      <c r="E140" s="44"/>
      <c r="F140" s="16"/>
      <c r="G140" s="1" t="s">
        <v>14</v>
      </c>
      <c r="H140" s="8" t="str">
        <f t="shared" si="1"/>
        <v>1_fɑ́ʕɑl</v>
      </c>
      <c r="I140" s="1" t="str">
        <f t="shared" si="15"/>
        <v>imperfect</v>
      </c>
      <c r="J140" s="8" t="str">
        <f t="shared" si="19"/>
        <v>2MSG</v>
      </c>
      <c r="K140" s="7"/>
      <c r="L140" s="7"/>
    </row>
    <row r="141" spans="2:12" ht="16.5" thickBot="1" x14ac:dyDescent="0.3">
      <c r="B141" s="6">
        <v>134</v>
      </c>
      <c r="C141" s="15" t="s">
        <v>1885</v>
      </c>
      <c r="D141" s="15"/>
      <c r="E141" s="44" t="s">
        <v>259</v>
      </c>
      <c r="F141" s="15"/>
      <c r="G141" s="1" t="str">
        <f>R_ksr</f>
        <v>ksr</v>
      </c>
      <c r="H141" s="8" t="str">
        <f t="shared" si="1"/>
        <v>1_fɑ́ʕɑl</v>
      </c>
      <c r="I141" s="1" t="str">
        <f t="shared" ref="I141:I167" si="25">perfect</f>
        <v>perfect</v>
      </c>
      <c r="J141" s="7" t="str">
        <f>_3sm</f>
        <v>3MSG</v>
      </c>
      <c r="K141" s="7"/>
      <c r="L141" s="7"/>
    </row>
    <row r="142" spans="2:12" ht="16.5" customHeight="1" thickBot="1" x14ac:dyDescent="0.3">
      <c r="B142" s="6">
        <v>135</v>
      </c>
      <c r="C142" s="15" t="s">
        <v>2151</v>
      </c>
      <c r="D142" s="16" t="s">
        <v>179</v>
      </c>
      <c r="E142" s="44" t="s">
        <v>2152</v>
      </c>
      <c r="F142" s="15" t="s">
        <v>2154</v>
      </c>
      <c r="G142" s="1" t="str">
        <f>R_ksr</f>
        <v>ksr</v>
      </c>
      <c r="H142" s="8" t="str">
        <f t="shared" si="1"/>
        <v>1_fɑ́ʕɑl</v>
      </c>
      <c r="I142" s="1" t="str">
        <f t="shared" si="25"/>
        <v>perfect</v>
      </c>
      <c r="J142" s="8" t="str">
        <f>_1pl</f>
        <v>1PL</v>
      </c>
      <c r="K142" s="7"/>
      <c r="L142" s="7"/>
    </row>
    <row r="143" spans="2:12" ht="16.5" customHeight="1" thickBot="1" x14ac:dyDescent="0.3">
      <c r="B143" s="6">
        <v>136</v>
      </c>
      <c r="C143" s="15" t="s">
        <v>2151</v>
      </c>
      <c r="D143" s="16" t="s">
        <v>179</v>
      </c>
      <c r="E143" s="44" t="s">
        <v>2153</v>
      </c>
      <c r="F143" s="15" t="s">
        <v>2155</v>
      </c>
      <c r="G143" s="1" t="str">
        <f>R_ksr</f>
        <v>ksr</v>
      </c>
      <c r="H143" s="8" t="str">
        <f t="shared" si="1"/>
        <v>1_fɑ́ʕɑl</v>
      </c>
      <c r="I143" s="1" t="str">
        <f t="shared" si="25"/>
        <v>perfect</v>
      </c>
      <c r="J143" s="7" t="str">
        <f>_3sm</f>
        <v>3MSG</v>
      </c>
      <c r="K143" s="8" t="str">
        <f>_1pl</f>
        <v>1PL</v>
      </c>
      <c r="L143" s="7"/>
    </row>
    <row r="144" spans="2:12" ht="16.5" thickBot="1" x14ac:dyDescent="0.3">
      <c r="B144" s="6">
        <v>137</v>
      </c>
      <c r="C144" s="15" t="s">
        <v>1886</v>
      </c>
      <c r="D144" s="15"/>
      <c r="E144" s="44" t="s">
        <v>260</v>
      </c>
      <c r="F144" s="15"/>
      <c r="G144" s="1" t="str">
        <f>R_ksr</f>
        <v>ksr</v>
      </c>
      <c r="H144" s="8" t="str">
        <f t="shared" si="1"/>
        <v>1_fɑ́ʕɑl</v>
      </c>
      <c r="I144" s="1" t="str">
        <f t="shared" si="25"/>
        <v>perfect</v>
      </c>
      <c r="J144" s="7" t="str">
        <f>_3sm</f>
        <v>3MSG</v>
      </c>
      <c r="K144" s="7" t="str">
        <f>_1s</f>
        <v>1SG</v>
      </c>
      <c r="L144" s="7"/>
    </row>
    <row r="145" spans="2:12" ht="16.5" thickBot="1" x14ac:dyDescent="0.3">
      <c r="B145" s="6">
        <v>138</v>
      </c>
      <c r="C145" s="15" t="s">
        <v>1887</v>
      </c>
      <c r="D145" s="15"/>
      <c r="E145" s="47" t="s">
        <v>358</v>
      </c>
      <c r="F145" s="15"/>
      <c r="G145" s="1" t="str">
        <f>R_tˤrs</f>
        <v>tˤrs</v>
      </c>
      <c r="H145" s="8" t="str">
        <f t="shared" si="1"/>
        <v>1_fɑ́ʕɑl</v>
      </c>
      <c r="I145" s="1" t="str">
        <f t="shared" si="2"/>
        <v>perfect</v>
      </c>
      <c r="J145" s="7" t="str">
        <f t="shared" si="3"/>
        <v>3PL</v>
      </c>
      <c r="K145" s="21">
        <f>_3</f>
        <v>3</v>
      </c>
      <c r="L145" s="7" t="str">
        <f>_2p</f>
        <v>2PL</v>
      </c>
    </row>
    <row r="146" spans="2:12" ht="16.5" thickBot="1" x14ac:dyDescent="0.3">
      <c r="B146" s="6">
        <v>139</v>
      </c>
      <c r="C146" s="15" t="s">
        <v>1853</v>
      </c>
      <c r="D146" s="15"/>
      <c r="E146" s="44" t="s">
        <v>261</v>
      </c>
      <c r="F146" s="15"/>
      <c r="G146" s="1" t="str">
        <f>R_tˤrs</f>
        <v>tˤrs</v>
      </c>
      <c r="H146" s="8" t="str">
        <f t="shared" si="1"/>
        <v>1_fɑ́ʕɑl</v>
      </c>
      <c r="I146" s="1" t="str">
        <f t="shared" si="25"/>
        <v>perfect</v>
      </c>
      <c r="J146" s="8" t="str">
        <f>_1pl</f>
        <v>1PL</v>
      </c>
      <c r="K146" s="7"/>
      <c r="L146" s="7"/>
    </row>
    <row r="147" spans="2:12" ht="16.5" thickBot="1" x14ac:dyDescent="0.3">
      <c r="B147" s="6">
        <v>140</v>
      </c>
      <c r="C147" s="15" t="s">
        <v>1888</v>
      </c>
      <c r="D147" s="15"/>
      <c r="E147" s="44" t="s">
        <v>262</v>
      </c>
      <c r="F147" s="15"/>
      <c r="G147" s="1" t="str">
        <f>R_tˤrd</f>
        <v>tˁɣd</v>
      </c>
      <c r="H147" s="8" t="str">
        <f t="shared" si="1"/>
        <v>1_fɑ́ʕɑl</v>
      </c>
      <c r="I147" s="1" t="str">
        <f t="shared" si="25"/>
        <v>perfect</v>
      </c>
      <c r="J147" s="7" t="str">
        <f>_3pl</f>
        <v>3PL</v>
      </c>
      <c r="K147" s="7" t="str">
        <f>_1pl</f>
        <v>1PL</v>
      </c>
      <c r="L147" s="7"/>
    </row>
    <row r="148" spans="2:12" ht="16.5" thickBot="1" x14ac:dyDescent="0.3">
      <c r="B148" s="6">
        <v>141</v>
      </c>
      <c r="C148" s="15" t="s">
        <v>1889</v>
      </c>
      <c r="D148" s="15"/>
      <c r="E148" s="44"/>
      <c r="F148" s="15"/>
      <c r="G148" s="1" t="str">
        <f>R_sˤbɣ</f>
        <v>sˤbɣ</v>
      </c>
      <c r="H148" s="8" t="str">
        <f t="shared" si="1"/>
        <v>1_fɑ́ʕɑl</v>
      </c>
      <c r="I148" s="1" t="str">
        <f t="shared" si="25"/>
        <v>perfect</v>
      </c>
      <c r="J148" s="7" t="str">
        <f>_3sm</f>
        <v>3MSG</v>
      </c>
      <c r="K148" s="7" t="str">
        <f>_3sm</f>
        <v>3MSG</v>
      </c>
      <c r="L148" s="7"/>
    </row>
    <row r="149" spans="2:12" ht="16.5" thickBot="1" x14ac:dyDescent="0.3">
      <c r="B149" s="6">
        <v>142</v>
      </c>
      <c r="C149" s="15" t="s">
        <v>1890</v>
      </c>
      <c r="D149" s="15"/>
      <c r="E149" s="44" t="s">
        <v>263</v>
      </c>
      <c r="F149" s="15"/>
      <c r="G149" s="1" t="str">
        <f>R_sˤʕd</f>
        <v>sˤʕd</v>
      </c>
      <c r="H149" s="8" t="str">
        <f t="shared" si="1"/>
        <v>1_fɑ́ʕɑl</v>
      </c>
      <c r="I149" s="1" t="str">
        <f t="shared" si="25"/>
        <v>perfect</v>
      </c>
      <c r="J149" s="7" t="str">
        <f>_1s</f>
        <v>1SG</v>
      </c>
      <c r="K149" s="7"/>
      <c r="L149" s="7"/>
    </row>
    <row r="150" spans="2:12" ht="16.5" thickBot="1" x14ac:dyDescent="0.3">
      <c r="B150" s="6">
        <v>143</v>
      </c>
      <c r="C150" s="15" t="s">
        <v>1891</v>
      </c>
      <c r="D150" s="15"/>
      <c r="E150" s="44" t="s">
        <v>264</v>
      </c>
      <c r="F150" s="15"/>
      <c r="G150" s="1" t="str">
        <f>R_tˤbx</f>
        <v>tˤbx</v>
      </c>
      <c r="H150" s="8" t="str">
        <f t="shared" si="1"/>
        <v>1_fɑ́ʕɑl</v>
      </c>
      <c r="I150" s="1" t="str">
        <f t="shared" si="25"/>
        <v>perfect</v>
      </c>
      <c r="J150" s="8" t="str">
        <f>_3sf</f>
        <v>3FSG</v>
      </c>
      <c r="K150" s="7"/>
      <c r="L150" s="7"/>
    </row>
    <row r="151" spans="2:12" ht="16.5" customHeight="1" thickBot="1" x14ac:dyDescent="0.3">
      <c r="B151" s="6">
        <v>144</v>
      </c>
      <c r="C151" s="15" t="s">
        <v>1892</v>
      </c>
      <c r="D151" s="15"/>
      <c r="E151" s="142" t="s">
        <v>2006</v>
      </c>
      <c r="F151" s="15"/>
      <c r="G151" s="1" t="s">
        <v>62</v>
      </c>
      <c r="H151" s="8" t="str">
        <f t="shared" si="1"/>
        <v>1_fɑ́ʕɑl</v>
      </c>
      <c r="I151" s="1" t="str">
        <f t="shared" si="25"/>
        <v>perfect</v>
      </c>
      <c r="J151" s="7" t="str">
        <f>_2sm</f>
        <v>2MSG</v>
      </c>
      <c r="K151" s="7"/>
      <c r="L151" s="7" t="str">
        <f>_1s</f>
        <v>1SG</v>
      </c>
    </row>
    <row r="152" spans="2:12" ht="16.5" thickBot="1" x14ac:dyDescent="0.3">
      <c r="B152" s="6">
        <v>145</v>
      </c>
      <c r="C152" s="15" t="s">
        <v>811</v>
      </c>
      <c r="D152" s="15"/>
      <c r="E152" s="44" t="s">
        <v>812</v>
      </c>
      <c r="F152" s="15"/>
      <c r="G152" s="1" t="str">
        <f>R_jbs</f>
        <v>jbs</v>
      </c>
      <c r="H152" s="8" t="str">
        <f t="shared" si="1"/>
        <v>1_fɑ́ʕɑl</v>
      </c>
      <c r="I152" s="1" t="str">
        <f t="shared" ref="I152:I162" si="26">imperfect</f>
        <v>imperfect</v>
      </c>
      <c r="J152" s="7" t="str">
        <f>_1s</f>
        <v>1SG</v>
      </c>
      <c r="K152" s="7"/>
      <c r="L152" s="7"/>
    </row>
    <row r="153" spans="2:12" ht="16.5" thickBot="1" x14ac:dyDescent="0.3">
      <c r="B153" s="6">
        <v>146</v>
      </c>
      <c r="C153" s="15" t="s">
        <v>813</v>
      </c>
      <c r="D153" s="15" t="s">
        <v>179</v>
      </c>
      <c r="E153" s="44" t="s">
        <v>814</v>
      </c>
      <c r="F153" s="15"/>
      <c r="G153" s="1" t="str">
        <f>R_jbs</f>
        <v>jbs</v>
      </c>
      <c r="H153" s="8" t="str">
        <f t="shared" si="1"/>
        <v>1_fɑ́ʕɑl</v>
      </c>
      <c r="I153" s="1" t="str">
        <f t="shared" si="26"/>
        <v>imperfect</v>
      </c>
      <c r="J153" s="7" t="str">
        <f>_2sm</f>
        <v>2MSG</v>
      </c>
      <c r="K153" s="7"/>
      <c r="L153" s="7"/>
    </row>
    <row r="154" spans="2:12" ht="16.5" thickBot="1" x14ac:dyDescent="0.3">
      <c r="B154" s="6">
        <v>147</v>
      </c>
      <c r="C154" s="15" t="s">
        <v>820</v>
      </c>
      <c r="D154" s="15"/>
      <c r="E154" s="44" t="s">
        <v>821</v>
      </c>
      <c r="F154" s="15"/>
      <c r="G154" s="1" t="str">
        <f>R_wsˤl</f>
        <v>wsˤl</v>
      </c>
      <c r="H154" s="8" t="str">
        <f t="shared" si="1"/>
        <v>1_fɑ́ʕɑl</v>
      </c>
      <c r="I154" s="1" t="str">
        <f t="shared" si="26"/>
        <v>imperfect</v>
      </c>
      <c r="J154" s="7" t="str">
        <f>_1s</f>
        <v>1SG</v>
      </c>
      <c r="K154" s="7"/>
      <c r="L154" s="7"/>
    </row>
    <row r="155" spans="2:12" ht="16.5" thickBot="1" x14ac:dyDescent="0.3">
      <c r="B155" s="6">
        <v>148</v>
      </c>
      <c r="C155" s="15" t="s">
        <v>816</v>
      </c>
      <c r="D155" s="15"/>
      <c r="E155" s="44" t="s">
        <v>817</v>
      </c>
      <c r="F155" s="15"/>
      <c r="G155" s="1" t="str">
        <f>R_wzn</f>
        <v>wzn</v>
      </c>
      <c r="H155" s="8" t="str">
        <f t="shared" si="1"/>
        <v>1_fɑ́ʕɑl</v>
      </c>
      <c r="I155" s="1" t="str">
        <f t="shared" si="26"/>
        <v>imperfect</v>
      </c>
      <c r="J155" s="7" t="str">
        <f>_1s</f>
        <v>1SG</v>
      </c>
      <c r="K155" s="7"/>
      <c r="L155" s="7"/>
    </row>
    <row r="156" spans="2:12" ht="16.5" thickBot="1" x14ac:dyDescent="0.3">
      <c r="B156" s="6">
        <v>149</v>
      </c>
      <c r="C156" s="15" t="s">
        <v>824</v>
      </c>
      <c r="D156" s="15"/>
      <c r="E156" s="44" t="s">
        <v>823</v>
      </c>
      <c r="F156" s="15"/>
      <c r="G156" s="1" t="str">
        <f>R_wzn</f>
        <v>wzn</v>
      </c>
      <c r="H156" s="8" t="str">
        <f t="shared" si="1"/>
        <v>1_fɑ́ʕɑl</v>
      </c>
      <c r="I156" s="1" t="str">
        <f t="shared" si="26"/>
        <v>imperfect</v>
      </c>
      <c r="J156" s="8" t="str">
        <f>_1pl</f>
        <v>1PL</v>
      </c>
      <c r="K156" s="7"/>
      <c r="L156" s="7"/>
    </row>
    <row r="157" spans="2:12" ht="16.5" thickBot="1" x14ac:dyDescent="0.3">
      <c r="B157" s="6">
        <v>150</v>
      </c>
      <c r="C157" s="15" t="s">
        <v>825</v>
      </c>
      <c r="D157" s="15" t="s">
        <v>179</v>
      </c>
      <c r="E157" s="44" t="s">
        <v>826</v>
      </c>
      <c r="F157" s="15"/>
      <c r="G157" s="1" t="str">
        <f>R_wzn</f>
        <v>wzn</v>
      </c>
      <c r="H157" s="8" t="str">
        <f t="shared" si="1"/>
        <v>1_fɑ́ʕɑl</v>
      </c>
      <c r="I157" s="1" t="str">
        <f t="shared" si="26"/>
        <v>imperfect</v>
      </c>
      <c r="J157" s="7" t="str">
        <f>_2sm</f>
        <v>2MSG</v>
      </c>
      <c r="K157" s="7"/>
      <c r="L157" s="7"/>
    </row>
    <row r="158" spans="2:12" ht="16.5" thickBot="1" x14ac:dyDescent="0.3">
      <c r="B158" s="6">
        <v>151</v>
      </c>
      <c r="C158" s="15" t="s">
        <v>818</v>
      </c>
      <c r="D158" s="15"/>
      <c r="E158" s="44" t="s">
        <v>819</v>
      </c>
      <c r="F158" s="15"/>
      <c r="G158" s="1" t="str">
        <f>R_wqʕ</f>
        <v>wqʕ</v>
      </c>
      <c r="H158" s="8" t="str">
        <f t="shared" si="1"/>
        <v>1_fɑ́ʕɑl</v>
      </c>
      <c r="I158" s="1" t="str">
        <f t="shared" si="26"/>
        <v>imperfect</v>
      </c>
      <c r="J158" s="7" t="str">
        <f>_1s</f>
        <v>1SG</v>
      </c>
      <c r="K158" s="7"/>
      <c r="L158" s="7"/>
    </row>
    <row r="159" spans="2:12" ht="16.5" thickBot="1" x14ac:dyDescent="0.3">
      <c r="B159" s="6">
        <v>152</v>
      </c>
      <c r="C159" s="15" t="s">
        <v>822</v>
      </c>
      <c r="D159" s="15"/>
      <c r="E159" s="44" t="s">
        <v>815</v>
      </c>
      <c r="F159" s="15"/>
      <c r="G159" s="1" t="str">
        <f>R_wsʕ</f>
        <v>wsʕ</v>
      </c>
      <c r="H159" s="8" t="str">
        <f t="shared" si="1"/>
        <v>1_fɑ́ʕɑl</v>
      </c>
      <c r="I159" s="1" t="str">
        <f t="shared" si="26"/>
        <v>imperfect</v>
      </c>
      <c r="J159" s="7" t="str">
        <f>_3sm</f>
        <v>3MSG</v>
      </c>
      <c r="K159" s="7"/>
      <c r="L159" s="7"/>
    </row>
    <row r="160" spans="2:12" ht="16.5" thickBot="1" x14ac:dyDescent="0.3">
      <c r="B160" s="6">
        <v>153</v>
      </c>
      <c r="C160" s="15" t="s">
        <v>877</v>
      </c>
      <c r="D160" s="15"/>
      <c r="E160" s="44" t="s">
        <v>878</v>
      </c>
      <c r="F160" s="15"/>
      <c r="G160" s="1" t="str">
        <f>R_wd͡ʒʕ</f>
        <v>wd͡ʒʕ</v>
      </c>
      <c r="H160" s="8" t="str">
        <f t="shared" si="1"/>
        <v>1_fɑ́ʕɑl</v>
      </c>
      <c r="I160" s="1" t="str">
        <f t="shared" si="26"/>
        <v>imperfect</v>
      </c>
      <c r="J160" s="7" t="str">
        <f>_3sm</f>
        <v>3MSG</v>
      </c>
      <c r="K160" s="7" t="str">
        <f>_1s</f>
        <v>1SG</v>
      </c>
      <c r="L160" s="7"/>
    </row>
    <row r="161" spans="2:12" ht="16.5" thickBot="1" x14ac:dyDescent="0.3">
      <c r="B161" s="6">
        <v>154</v>
      </c>
      <c r="C161" s="15" t="s">
        <v>2058</v>
      </c>
      <c r="D161" s="15"/>
      <c r="E161" s="44" t="s">
        <v>2057</v>
      </c>
      <c r="F161" s="15"/>
      <c r="G161" s="1" t="str">
        <f>R_ʕjn</f>
        <v>ʕjn</v>
      </c>
      <c r="H161" s="8" t="str">
        <f>faːaʕal</f>
        <v>3_fɑ́ːʕɑl</v>
      </c>
      <c r="I161" s="8" t="str">
        <f t="shared" si="25"/>
        <v>perfect</v>
      </c>
      <c r="J161" s="7" t="str">
        <f>_3sm</f>
        <v>3MSG</v>
      </c>
      <c r="K161" s="7"/>
      <c r="L161" s="7"/>
    </row>
    <row r="162" spans="2:12" ht="16.5" thickBot="1" x14ac:dyDescent="0.3">
      <c r="B162" s="6">
        <v>155</v>
      </c>
      <c r="C162" s="15" t="s">
        <v>879</v>
      </c>
      <c r="D162" s="15"/>
      <c r="E162" s="44" t="s">
        <v>880</v>
      </c>
      <c r="F162" s="15" t="s">
        <v>2055</v>
      </c>
      <c r="G162" s="1" t="str">
        <f>R_ʕjn</f>
        <v>ʕjn</v>
      </c>
      <c r="H162" s="8" t="str">
        <f>faːaʕal</f>
        <v>3_fɑ́ːʕɑl</v>
      </c>
      <c r="I162" s="1" t="str">
        <f t="shared" si="26"/>
        <v>imperfect</v>
      </c>
      <c r="J162" s="7" t="str">
        <f>_2p</f>
        <v>2PL</v>
      </c>
      <c r="K162" s="7"/>
      <c r="L162" s="7"/>
    </row>
    <row r="163" spans="2:12" ht="16.5" thickBot="1" x14ac:dyDescent="0.3">
      <c r="B163" s="6">
        <v>156</v>
      </c>
      <c r="C163" s="15" t="s">
        <v>2056</v>
      </c>
      <c r="D163" s="15"/>
      <c r="E163" s="44" t="s">
        <v>881</v>
      </c>
      <c r="F163" s="15"/>
      <c r="G163" s="1" t="str">
        <f>R_ʕjn</f>
        <v>ʕjn</v>
      </c>
      <c r="H163" s="8" t="str">
        <f>faːaʕal</f>
        <v>3_fɑ́ːʕɑl</v>
      </c>
      <c r="I163" s="1" t="str">
        <f>imperative</f>
        <v>imperative</v>
      </c>
      <c r="J163" s="7" t="str">
        <f>_2p</f>
        <v>2PL</v>
      </c>
      <c r="K163" s="7"/>
      <c r="L163" s="7"/>
    </row>
    <row r="164" spans="2:12" ht="16.5" thickBot="1" x14ac:dyDescent="0.3">
      <c r="B164" s="6">
        <v>157</v>
      </c>
      <c r="C164" s="15" t="s">
        <v>2056</v>
      </c>
      <c r="D164" s="15"/>
      <c r="E164" s="44" t="s">
        <v>2054</v>
      </c>
      <c r="F164" s="15"/>
      <c r="G164" s="1" t="str">
        <f>R_ʕjn</f>
        <v>ʕjn</v>
      </c>
      <c r="H164" s="8" t="str">
        <f>faːaʕal</f>
        <v>3_fɑ́ːʕɑl</v>
      </c>
      <c r="I164" s="8" t="str">
        <f t="shared" si="25"/>
        <v>perfect</v>
      </c>
      <c r="J164" s="7" t="str">
        <f>_3pl</f>
        <v>3PL</v>
      </c>
      <c r="K164" s="7"/>
      <c r="L164" s="7"/>
    </row>
    <row r="165" spans="2:12" ht="16.5" thickBot="1" x14ac:dyDescent="0.3">
      <c r="B165" s="6">
        <v>158</v>
      </c>
      <c r="C165" s="15" t="s">
        <v>2060</v>
      </c>
      <c r="D165" s="15"/>
      <c r="E165" s="44" t="s">
        <v>2059</v>
      </c>
      <c r="F165" s="15"/>
      <c r="G165" s="1" t="str">
        <f>R_ʕjn</f>
        <v>ʕjn</v>
      </c>
      <c r="H165" s="8" t="str">
        <f>faːaʕal</f>
        <v>3_fɑ́ːʕɑl</v>
      </c>
      <c r="I165" s="8" t="str">
        <f t="shared" si="25"/>
        <v>perfect</v>
      </c>
      <c r="J165" s="7" t="str">
        <f>_3pl</f>
        <v>3PL</v>
      </c>
      <c r="K165" s="7" t="str">
        <f>_3sm</f>
        <v>3MSG</v>
      </c>
      <c r="L165" s="7"/>
    </row>
    <row r="166" spans="2:12" ht="16.5" thickBot="1" x14ac:dyDescent="0.3">
      <c r="B166" s="6">
        <v>159</v>
      </c>
      <c r="C166" s="15" t="s">
        <v>870</v>
      </c>
      <c r="D166" s="15"/>
      <c r="E166" s="44" t="s">
        <v>871</v>
      </c>
      <c r="F166" s="15" t="s">
        <v>872</v>
      </c>
      <c r="G166" s="1" t="str">
        <f>R_wld</f>
        <v>wld</v>
      </c>
      <c r="H166" s="8" t="str">
        <f>nfáʕal</f>
        <v>7_nfɑ́ʕɑl</v>
      </c>
      <c r="I166" s="8" t="str">
        <f t="shared" si="25"/>
        <v>perfect</v>
      </c>
      <c r="J166" s="7" t="str">
        <f>_1s</f>
        <v>1SG</v>
      </c>
      <c r="K166" s="7"/>
      <c r="L166" s="7"/>
    </row>
    <row r="167" spans="2:12" ht="16.5" thickBot="1" x14ac:dyDescent="0.3">
      <c r="B167" s="6">
        <v>160</v>
      </c>
      <c r="C167" s="17" t="s">
        <v>827</v>
      </c>
      <c r="D167" s="17"/>
      <c r="E167" s="44" t="s">
        <v>382</v>
      </c>
      <c r="F167" s="17" t="s">
        <v>1948</v>
      </c>
      <c r="G167" s="8" t="str">
        <f>R_wfq</f>
        <v>wfq</v>
      </c>
      <c r="H167" s="8" t="str">
        <f>tfaʕal</f>
        <v xml:space="preserve">8_ftɑʕɑl </v>
      </c>
      <c r="I167" s="8" t="str">
        <f t="shared" si="25"/>
        <v>perfect</v>
      </c>
      <c r="J167" s="8" t="str">
        <f>_1pl</f>
        <v>1PL</v>
      </c>
      <c r="K167" s="8"/>
      <c r="L167" s="8"/>
    </row>
    <row r="168" spans="2:12" ht="16.5" thickBot="1" x14ac:dyDescent="0.3">
      <c r="B168" s="6">
        <v>161</v>
      </c>
      <c r="C168" s="17" t="s">
        <v>874</v>
      </c>
      <c r="D168" s="17" t="s">
        <v>179</v>
      </c>
      <c r="E168" s="44" t="s">
        <v>875</v>
      </c>
      <c r="F168" s="17" t="s">
        <v>876</v>
      </c>
      <c r="G168" s="8" t="str">
        <f>R_wqf</f>
        <v>wqf</v>
      </c>
      <c r="H168" s="8" t="str">
        <f>faʕal</f>
        <v>1_fɑ́ʕɑl</v>
      </c>
      <c r="I168" s="8" t="str">
        <f>imperfect</f>
        <v>imperfect</v>
      </c>
      <c r="J168" s="8" t="str">
        <f>_3sf</f>
        <v>3FSG</v>
      </c>
      <c r="K168" s="8"/>
      <c r="L168" s="8"/>
    </row>
    <row r="169" spans="2:12" ht="16.5" thickBot="1" x14ac:dyDescent="0.3">
      <c r="B169" s="6">
        <v>162</v>
      </c>
      <c r="C169" s="17" t="s">
        <v>828</v>
      </c>
      <c r="D169" s="17" t="s">
        <v>179</v>
      </c>
      <c r="E169" s="44" t="s">
        <v>265</v>
      </c>
      <c r="F169" s="17"/>
      <c r="G169" s="8" t="str">
        <f>R_wqf</f>
        <v>wqf</v>
      </c>
      <c r="H169" s="8" t="str">
        <f>faʕal</f>
        <v>1_fɑ́ʕɑl</v>
      </c>
      <c r="I169" s="8" t="str">
        <f>imperfect</f>
        <v>imperfect</v>
      </c>
      <c r="J169" s="8" t="str">
        <f>_3sf</f>
        <v>3FSG</v>
      </c>
      <c r="K169" s="8"/>
      <c r="L169" s="8" t="str">
        <f>_2sm</f>
        <v>2MSG</v>
      </c>
    </row>
    <row r="170" spans="2:12" ht="23.25" customHeight="1" thickBot="1" x14ac:dyDescent="0.3">
      <c r="B170" s="6">
        <v>163</v>
      </c>
      <c r="C170" s="16" t="s">
        <v>829</v>
      </c>
      <c r="D170" s="15" t="s">
        <v>179</v>
      </c>
      <c r="E170" s="44"/>
      <c r="F170" s="16" t="s">
        <v>1949</v>
      </c>
      <c r="G170" s="1" t="str">
        <f t="shared" ref="G170:G177" si="27">R_d͡ʒjb</f>
        <v>d͡ʒjb</v>
      </c>
      <c r="H170" s="8" t="str">
        <f t="shared" si="1"/>
        <v>1_fɑ́ʕɑl</v>
      </c>
      <c r="I170" s="1" t="str">
        <f t="shared" si="2"/>
        <v>perfect</v>
      </c>
      <c r="J170" s="8" t="str">
        <f>_3pl</f>
        <v>3PL</v>
      </c>
      <c r="K170" s="7"/>
      <c r="L170" s="7"/>
    </row>
    <row r="171" spans="2:12" ht="23.25" thickBot="1" x14ac:dyDescent="0.3">
      <c r="B171" s="6">
        <v>164</v>
      </c>
      <c r="C171" s="16" t="s">
        <v>2202</v>
      </c>
      <c r="D171" s="15"/>
      <c r="E171" s="44" t="s">
        <v>2203</v>
      </c>
      <c r="F171" s="16"/>
      <c r="G171" s="1" t="str">
        <f t="shared" si="27"/>
        <v>d͡ʒjb</v>
      </c>
      <c r="H171" s="8" t="str">
        <f t="shared" si="1"/>
        <v>1_fɑ́ʕɑl</v>
      </c>
      <c r="I171" s="1" t="str">
        <f t="shared" si="2"/>
        <v>perfect</v>
      </c>
      <c r="J171" s="8" t="str">
        <f>_3pl</f>
        <v>3PL</v>
      </c>
      <c r="K171" s="7" t="str">
        <f>_1s</f>
        <v>1SG</v>
      </c>
      <c r="L171" s="7"/>
    </row>
    <row r="172" spans="2:12" ht="23.25" thickBot="1" x14ac:dyDescent="0.3">
      <c r="B172" s="6">
        <v>165</v>
      </c>
      <c r="C172" s="16" t="s">
        <v>829</v>
      </c>
      <c r="D172" s="15" t="s">
        <v>179</v>
      </c>
      <c r="E172" s="44"/>
      <c r="F172" s="16" t="s">
        <v>1950</v>
      </c>
      <c r="G172" s="1" t="str">
        <f t="shared" si="27"/>
        <v>d͡ʒjb</v>
      </c>
      <c r="H172" s="8" t="str">
        <f t="shared" si="1"/>
        <v>1_fɑ́ʕɑl</v>
      </c>
      <c r="I172" s="1" t="str">
        <f t="shared" si="2"/>
        <v>perfect</v>
      </c>
      <c r="J172" s="8" t="str">
        <f>_3sm</f>
        <v>3MSG</v>
      </c>
      <c r="K172" s="7" t="str">
        <f>_3sm</f>
        <v>3MSG</v>
      </c>
      <c r="L172" s="7"/>
    </row>
    <row r="173" spans="2:12" ht="23.25" thickBot="1" x14ac:dyDescent="0.3">
      <c r="B173" s="6">
        <v>166</v>
      </c>
      <c r="C173" s="16" t="s">
        <v>136</v>
      </c>
      <c r="D173" s="15"/>
      <c r="E173" s="44"/>
      <c r="F173" s="15"/>
      <c r="G173" s="1" t="str">
        <f t="shared" si="27"/>
        <v>d͡ʒjb</v>
      </c>
      <c r="H173" s="8" t="str">
        <f t="shared" si="1"/>
        <v>1_fɑ́ʕɑl</v>
      </c>
      <c r="I173" s="1" t="str">
        <f t="shared" si="2"/>
        <v>perfect</v>
      </c>
      <c r="J173" s="8" t="str">
        <f t="shared" si="5"/>
        <v>2MSG</v>
      </c>
      <c r="K173" s="7"/>
      <c r="L173" s="7"/>
    </row>
    <row r="174" spans="2:12" ht="23.25" thickBot="1" x14ac:dyDescent="0.3">
      <c r="B174" s="6">
        <v>167</v>
      </c>
      <c r="C174" s="16" t="s">
        <v>687</v>
      </c>
      <c r="D174" s="15"/>
      <c r="E174" s="44" t="s">
        <v>266</v>
      </c>
      <c r="F174" s="15"/>
      <c r="G174" s="1" t="str">
        <f t="shared" si="27"/>
        <v>d͡ʒjb</v>
      </c>
      <c r="H174" s="8" t="str">
        <f t="shared" si="1"/>
        <v>1_fɑ́ʕɑl</v>
      </c>
      <c r="I174" s="1" t="str">
        <f t="shared" ref="I174" si="28">perfect</f>
        <v>perfect</v>
      </c>
      <c r="J174" s="7" t="str">
        <f t="shared" ref="J174:J176" si="29">_3pl</f>
        <v>3PL</v>
      </c>
      <c r="K174" s="7">
        <f>_3</f>
        <v>3</v>
      </c>
      <c r="L174" s="21" t="str">
        <f>_2p</f>
        <v>2PL</v>
      </c>
    </row>
    <row r="175" spans="2:12" ht="23.25" thickBot="1" x14ac:dyDescent="0.3">
      <c r="B175" s="6">
        <v>168</v>
      </c>
      <c r="C175" s="16" t="s">
        <v>1107</v>
      </c>
      <c r="E175" s="59" t="s">
        <v>1108</v>
      </c>
      <c r="F175" s="15" t="s">
        <v>1109</v>
      </c>
      <c r="G175" s="1" t="str">
        <f t="shared" si="27"/>
        <v>d͡ʒjb</v>
      </c>
      <c r="H175" s="8" t="str">
        <f t="shared" si="1"/>
        <v>1_fɑ́ʕɑl</v>
      </c>
      <c r="I175" s="8" t="str">
        <f t="shared" ref="I175:I183" si="30">imperfect</f>
        <v>imperfect</v>
      </c>
      <c r="J175" s="7" t="str">
        <f>_1s</f>
        <v>1SG</v>
      </c>
      <c r="L175" s="7" t="str">
        <f>_2p</f>
        <v>2PL</v>
      </c>
    </row>
    <row r="176" spans="2:12" ht="23.25" thickBot="1" x14ac:dyDescent="0.3">
      <c r="B176" s="6">
        <v>169</v>
      </c>
      <c r="C176" s="16" t="s">
        <v>990</v>
      </c>
      <c r="D176" s="15"/>
      <c r="E176" s="59" t="s">
        <v>933</v>
      </c>
      <c r="F176" s="15" t="s">
        <v>2261</v>
      </c>
      <c r="G176" s="1" t="str">
        <f t="shared" si="27"/>
        <v>d͡ʒjb</v>
      </c>
      <c r="H176" s="8" t="str">
        <f t="shared" si="1"/>
        <v>1_fɑ́ʕɑl</v>
      </c>
      <c r="I176" s="8" t="str">
        <f t="shared" si="30"/>
        <v>imperfect</v>
      </c>
      <c r="J176" s="7" t="str">
        <f t="shared" si="29"/>
        <v>3PL</v>
      </c>
      <c r="K176" s="7">
        <f>_3</f>
        <v>3</v>
      </c>
      <c r="L176" s="7" t="str">
        <f>_1s</f>
        <v>1SG</v>
      </c>
    </row>
    <row r="177" spans="2:12" ht="23.25" thickBot="1" x14ac:dyDescent="0.3">
      <c r="B177" s="6">
        <v>170</v>
      </c>
      <c r="C177" s="16" t="s">
        <v>1031</v>
      </c>
      <c r="D177" s="15" t="s">
        <v>179</v>
      </c>
      <c r="E177" s="59" t="s">
        <v>1032</v>
      </c>
      <c r="F177" s="15" t="s">
        <v>2262</v>
      </c>
      <c r="G177" s="1" t="str">
        <f t="shared" si="27"/>
        <v>d͡ʒjb</v>
      </c>
      <c r="H177" s="8" t="str">
        <f t="shared" si="1"/>
        <v>1_fɑ́ʕɑl</v>
      </c>
      <c r="I177" s="8" t="str">
        <f t="shared" si="30"/>
        <v>imperfect</v>
      </c>
      <c r="J177" s="7" t="str">
        <f>_2sm</f>
        <v>2MSG</v>
      </c>
      <c r="K177" s="7">
        <f>_3</f>
        <v>3</v>
      </c>
      <c r="L177" s="7" t="str">
        <f>_1s</f>
        <v>1SG</v>
      </c>
    </row>
    <row r="178" spans="2:12" ht="23.25" thickBot="1" x14ac:dyDescent="0.3">
      <c r="B178" s="6">
        <v>171</v>
      </c>
      <c r="C178" s="16" t="s">
        <v>1033</v>
      </c>
      <c r="D178" s="14"/>
      <c r="E178" s="59" t="s">
        <v>1034</v>
      </c>
      <c r="F178" s="16" t="s">
        <v>1035</v>
      </c>
      <c r="G178" s="1" t="str">
        <f>R_sjl</f>
        <v>sjl</v>
      </c>
      <c r="H178" s="8" t="str">
        <f t="shared" si="1"/>
        <v>1_fɑ́ʕɑl</v>
      </c>
      <c r="I178" s="8" t="str">
        <f t="shared" si="30"/>
        <v>imperfect</v>
      </c>
      <c r="J178" s="8" t="str">
        <f>_3sm</f>
        <v>3MSG</v>
      </c>
      <c r="K178" s="7"/>
      <c r="L178" s="7"/>
    </row>
    <row r="179" spans="2:12" ht="23.25" thickBot="1" x14ac:dyDescent="0.3">
      <c r="B179" s="6">
        <v>172</v>
      </c>
      <c r="C179" s="16" t="s">
        <v>1036</v>
      </c>
      <c r="D179" s="14"/>
      <c r="E179" s="61" t="s">
        <v>1037</v>
      </c>
      <c r="F179" s="16" t="s">
        <v>2263</v>
      </c>
      <c r="G179" s="1" t="str">
        <f>R_sjl</f>
        <v>sjl</v>
      </c>
      <c r="H179" s="8" t="str">
        <f t="shared" si="1"/>
        <v>1_fɑ́ʕɑl</v>
      </c>
      <c r="I179" s="1" t="str">
        <f t="shared" si="2"/>
        <v>perfect</v>
      </c>
      <c r="J179" s="7" t="str">
        <f>_1pl</f>
        <v>1PL</v>
      </c>
      <c r="K179" s="7">
        <f>_3</f>
        <v>3</v>
      </c>
      <c r="L179" s="8" t="str">
        <f>_2sf</f>
        <v>2FSG</v>
      </c>
    </row>
    <row r="180" spans="2:12" ht="23.25" thickBot="1" x14ac:dyDescent="0.3">
      <c r="B180" s="6">
        <v>173</v>
      </c>
      <c r="C180" s="16" t="s">
        <v>2167</v>
      </c>
      <c r="D180" s="14"/>
      <c r="E180" s="147" t="s">
        <v>2165</v>
      </c>
      <c r="F180" s="16"/>
      <c r="G180" s="1" t="str">
        <f>R_d͡ʒjʔ</f>
        <v>d͡ʒjʔ</v>
      </c>
      <c r="H180" s="8" t="str">
        <f t="shared" si="1"/>
        <v>1_fɑ́ʕɑl</v>
      </c>
      <c r="I180" s="1" t="str">
        <f t="shared" si="2"/>
        <v>perfect</v>
      </c>
      <c r="J180" s="8" t="str">
        <f>_3sm</f>
        <v>3MSG</v>
      </c>
      <c r="K180" s="7"/>
      <c r="L180" s="7"/>
    </row>
    <row r="181" spans="2:12" ht="23.25" thickBot="1" x14ac:dyDescent="0.3">
      <c r="B181" s="6">
        <v>174</v>
      </c>
      <c r="C181" s="16" t="s">
        <v>2168</v>
      </c>
      <c r="D181" s="14"/>
      <c r="E181" s="61" t="s">
        <v>2166</v>
      </c>
      <c r="F181" s="16"/>
      <c r="G181" s="1" t="str">
        <f>R_d͡ʒjʔ</f>
        <v>d͡ʒjʔ</v>
      </c>
      <c r="H181" s="8" t="str">
        <f t="shared" si="1"/>
        <v>1_fɑ́ʕɑl</v>
      </c>
      <c r="I181" s="1" t="str">
        <f t="shared" si="2"/>
        <v>perfect</v>
      </c>
      <c r="J181" s="7" t="str">
        <f t="shared" ref="J181" si="31">_3pl</f>
        <v>3PL</v>
      </c>
      <c r="K181" s="7"/>
      <c r="L181" s="7"/>
    </row>
    <row r="182" spans="2:12" ht="23.25" thickBot="1" x14ac:dyDescent="0.3">
      <c r="B182" s="6">
        <v>175</v>
      </c>
      <c r="C182" s="16" t="s">
        <v>384</v>
      </c>
      <c r="D182" s="15"/>
      <c r="E182" s="47" t="s">
        <v>385</v>
      </c>
      <c r="F182" s="15"/>
      <c r="G182" s="1" t="str">
        <f>R_d͡ʒjʔ</f>
        <v>d͡ʒjʔ</v>
      </c>
      <c r="H182" s="8" t="str">
        <f t="shared" si="1"/>
        <v>1_fɑ́ʕɑl</v>
      </c>
      <c r="I182" s="8" t="str">
        <f t="shared" si="30"/>
        <v>imperfect</v>
      </c>
      <c r="J182" s="8" t="str">
        <f t="shared" si="5"/>
        <v>2MSG</v>
      </c>
      <c r="K182" s="7"/>
      <c r="L182" s="21"/>
    </row>
    <row r="183" spans="2:12" ht="23.25" thickBot="1" x14ac:dyDescent="0.3">
      <c r="B183" s="6">
        <v>176</v>
      </c>
      <c r="C183" s="16" t="s">
        <v>386</v>
      </c>
      <c r="D183" s="15"/>
      <c r="E183" s="47" t="s">
        <v>387</v>
      </c>
      <c r="F183" s="15"/>
      <c r="G183" s="1" t="str">
        <f>R_d͡ʒjʔ</f>
        <v>d͡ʒjʔ</v>
      </c>
      <c r="H183" s="8" t="str">
        <f t="shared" si="1"/>
        <v>1_fɑ́ʕɑl</v>
      </c>
      <c r="I183" s="8" t="str">
        <f t="shared" si="30"/>
        <v>imperfect</v>
      </c>
      <c r="J183" s="8" t="str">
        <f>_2sf</f>
        <v>2FSG</v>
      </c>
      <c r="K183" s="7"/>
      <c r="L183" s="21"/>
    </row>
    <row r="184" spans="2:12" ht="16.5" thickBot="1" x14ac:dyDescent="0.3">
      <c r="B184" s="6">
        <v>177</v>
      </c>
      <c r="C184" s="15" t="s">
        <v>137</v>
      </c>
      <c r="D184" s="15"/>
      <c r="E184" s="44"/>
      <c r="F184" s="15"/>
      <c r="G184" s="1" t="str">
        <f>R_qwl</f>
        <v>qwl</v>
      </c>
      <c r="H184" s="8" t="str">
        <f t="shared" si="1"/>
        <v>1_fɑ́ʕɑl</v>
      </c>
      <c r="I184" s="1" t="str">
        <f t="shared" si="2"/>
        <v>perfect</v>
      </c>
      <c r="J184" s="8" t="str">
        <f t="shared" si="5"/>
        <v>2MSG</v>
      </c>
      <c r="K184" s="7"/>
      <c r="L184" s="7"/>
    </row>
    <row r="185" spans="2:12" ht="16.5" thickBot="1" x14ac:dyDescent="0.3">
      <c r="B185" s="6">
        <v>178</v>
      </c>
      <c r="C185" s="15" t="s">
        <v>916</v>
      </c>
      <c r="D185" s="15"/>
      <c r="E185" s="44" t="s">
        <v>267</v>
      </c>
      <c r="F185" s="15" t="s">
        <v>974</v>
      </c>
      <c r="G185" s="1" t="str">
        <f>R_qwl</f>
        <v>qwl</v>
      </c>
      <c r="H185" s="8" t="str">
        <f t="shared" si="1"/>
        <v>1_fɑ́ʕɑl</v>
      </c>
      <c r="I185" s="1" t="str">
        <f t="shared" si="2"/>
        <v>perfect</v>
      </c>
      <c r="J185" s="8" t="str">
        <f>_3sf</f>
        <v>3FSG</v>
      </c>
      <c r="K185" s="7"/>
      <c r="L185" s="7" t="str">
        <f>_1pl</f>
        <v>1PL</v>
      </c>
    </row>
    <row r="186" spans="2:12" ht="16.5" thickBot="1" x14ac:dyDescent="0.3">
      <c r="B186" s="6">
        <v>179</v>
      </c>
      <c r="C186" s="15" t="s">
        <v>857</v>
      </c>
      <c r="D186" s="15"/>
      <c r="E186" s="44" t="s">
        <v>2095</v>
      </c>
      <c r="F186" s="42" t="s">
        <v>858</v>
      </c>
      <c r="G186" s="1" t="str">
        <f>R_dwr</f>
        <v>dwɣ</v>
      </c>
      <c r="H186" s="8" t="str">
        <f>nfáʕal</f>
        <v>7_nfɑ́ʕɑl</v>
      </c>
      <c r="I186" s="1" t="str">
        <f t="shared" si="2"/>
        <v>perfect</v>
      </c>
      <c r="J186" s="7" t="str">
        <f>_1s</f>
        <v>1SG</v>
      </c>
      <c r="K186" s="7"/>
      <c r="L186" s="7"/>
    </row>
    <row r="187" spans="2:12" ht="16.5" thickBot="1" x14ac:dyDescent="0.3">
      <c r="B187" s="6">
        <v>180</v>
      </c>
      <c r="C187" s="15" t="s">
        <v>1028</v>
      </c>
      <c r="D187" s="15"/>
      <c r="E187" s="44" t="s">
        <v>1029</v>
      </c>
      <c r="F187" s="15" t="s">
        <v>1030</v>
      </c>
      <c r="G187" s="1" t="str">
        <f>R_frr</f>
        <v>frr</v>
      </c>
      <c r="H187" s="8" t="str">
        <f t="shared" si="1"/>
        <v>1_fɑ́ʕɑl</v>
      </c>
      <c r="I187" s="1" t="str">
        <f t="shared" si="2"/>
        <v>perfect</v>
      </c>
      <c r="J187" s="7" t="str">
        <f>_1s</f>
        <v>1SG</v>
      </c>
      <c r="K187" s="7"/>
      <c r="L187" s="7"/>
    </row>
    <row r="188" spans="2:12" ht="16.5" thickBot="1" x14ac:dyDescent="0.3">
      <c r="B188" s="6">
        <v>181</v>
      </c>
      <c r="C188" s="15" t="s">
        <v>917</v>
      </c>
      <c r="D188" s="15"/>
      <c r="E188" s="44"/>
      <c r="F188" s="15"/>
      <c r="G188" s="1" t="str">
        <f t="shared" ref="G188:G194" si="32">R_bws</f>
        <v>bws</v>
      </c>
      <c r="H188" s="8" t="str">
        <f t="shared" si="1"/>
        <v>1_fɑ́ʕɑl</v>
      </c>
      <c r="I188" s="1" t="str">
        <f t="shared" si="2"/>
        <v>perfect</v>
      </c>
      <c r="J188" s="7" t="str">
        <f>_3sf</f>
        <v>3FSG</v>
      </c>
      <c r="K188" s="7"/>
      <c r="L188" s="7"/>
    </row>
    <row r="189" spans="2:12" ht="16.5" thickBot="1" x14ac:dyDescent="0.3">
      <c r="B189" s="6">
        <v>182</v>
      </c>
      <c r="C189" s="15" t="s">
        <v>918</v>
      </c>
      <c r="D189" s="15"/>
      <c r="E189" s="44"/>
      <c r="F189" s="15"/>
      <c r="G189" s="1" t="str">
        <f t="shared" si="32"/>
        <v>bws</v>
      </c>
      <c r="H189" s="8" t="str">
        <f t="shared" si="1"/>
        <v>1_fɑ́ʕɑl</v>
      </c>
      <c r="I189" s="1" t="str">
        <f t="shared" si="2"/>
        <v>perfect</v>
      </c>
      <c r="J189" s="7" t="str">
        <f>_3sf</f>
        <v>3FSG</v>
      </c>
      <c r="K189" s="7" t="str">
        <f>_3sm</f>
        <v>3MSG</v>
      </c>
      <c r="L189" s="7"/>
    </row>
    <row r="190" spans="2:12" ht="16.5" thickBot="1" x14ac:dyDescent="0.3">
      <c r="B190" s="6">
        <v>183</v>
      </c>
      <c r="C190" s="15" t="s">
        <v>919</v>
      </c>
      <c r="D190" s="15"/>
      <c r="E190" s="44"/>
      <c r="F190" s="15"/>
      <c r="G190" s="1" t="str">
        <f t="shared" si="32"/>
        <v>bws</v>
      </c>
      <c r="H190" s="8" t="str">
        <f t="shared" si="1"/>
        <v>1_fɑ́ʕɑl</v>
      </c>
      <c r="I190" s="1" t="str">
        <f t="shared" si="2"/>
        <v>perfect</v>
      </c>
      <c r="J190" s="8" t="str">
        <f>_3pl</f>
        <v>3PL</v>
      </c>
      <c r="K190" s="7"/>
      <c r="L190" s="7"/>
    </row>
    <row r="191" spans="2:12" ht="16.5" thickBot="1" x14ac:dyDescent="0.3">
      <c r="B191" s="6">
        <v>184</v>
      </c>
      <c r="C191" s="15" t="s">
        <v>920</v>
      </c>
      <c r="D191" s="15"/>
      <c r="E191" s="44"/>
      <c r="F191" s="15"/>
      <c r="G191" s="1" t="str">
        <f t="shared" si="32"/>
        <v>bws</v>
      </c>
      <c r="H191" s="8" t="str">
        <f t="shared" si="1"/>
        <v>1_fɑ́ʕɑl</v>
      </c>
      <c r="I191" s="1" t="str">
        <f t="shared" si="2"/>
        <v>perfect</v>
      </c>
      <c r="J191" s="8" t="str">
        <f>_3pl</f>
        <v>3PL</v>
      </c>
      <c r="K191" s="8" t="str">
        <f>_3pl</f>
        <v>3PL</v>
      </c>
      <c r="L191" s="7"/>
    </row>
    <row r="192" spans="2:12" ht="16.5" thickBot="1" x14ac:dyDescent="0.3">
      <c r="B192" s="6">
        <v>185</v>
      </c>
      <c r="C192" s="15" t="s">
        <v>921</v>
      </c>
      <c r="D192" s="15"/>
      <c r="E192" s="44"/>
      <c r="F192" s="15"/>
      <c r="G192" s="1" t="str">
        <f t="shared" si="32"/>
        <v>bws</v>
      </c>
      <c r="H192" s="8" t="str">
        <f t="shared" si="1"/>
        <v>1_fɑ́ʕɑl</v>
      </c>
      <c r="I192" s="1" t="str">
        <f t="shared" si="2"/>
        <v>perfect</v>
      </c>
      <c r="J192" s="7" t="str">
        <f>_1s</f>
        <v>1SG</v>
      </c>
      <c r="K192" s="7" t="str">
        <f>_3sf</f>
        <v>3FSG</v>
      </c>
      <c r="L192" s="7"/>
    </row>
    <row r="193" spans="2:12" ht="16.5" thickBot="1" x14ac:dyDescent="0.3">
      <c r="B193" s="6">
        <v>186</v>
      </c>
      <c r="C193" s="15" t="s">
        <v>364</v>
      </c>
      <c r="D193" s="15"/>
      <c r="E193" s="44"/>
      <c r="F193" s="15"/>
      <c r="G193" s="1" t="str">
        <f t="shared" si="32"/>
        <v>bws</v>
      </c>
      <c r="H193" s="8" t="str">
        <f t="shared" si="1"/>
        <v>1_fɑ́ʕɑl</v>
      </c>
      <c r="I193" s="1" t="str">
        <f t="shared" si="2"/>
        <v>perfect</v>
      </c>
      <c r="J193" s="7" t="str">
        <f>_1s</f>
        <v>1SG</v>
      </c>
      <c r="K193" s="7" t="str">
        <f>_3sm</f>
        <v>3MSG</v>
      </c>
      <c r="L193" s="7"/>
    </row>
    <row r="194" spans="2:12" ht="16.5" thickBot="1" x14ac:dyDescent="0.3">
      <c r="B194" s="6">
        <v>187</v>
      </c>
      <c r="C194" s="15" t="s">
        <v>427</v>
      </c>
      <c r="D194" s="15"/>
      <c r="E194" s="44"/>
      <c r="F194" s="15" t="s">
        <v>428</v>
      </c>
      <c r="G194" s="1" t="str">
        <f t="shared" si="32"/>
        <v>bws</v>
      </c>
      <c r="H194" s="8" t="str">
        <f t="shared" si="1"/>
        <v>1_fɑ́ʕɑl</v>
      </c>
      <c r="I194" s="8" t="str">
        <f t="shared" ref="I194:I203" si="33">imperfect</f>
        <v>imperfect</v>
      </c>
      <c r="J194" s="8" t="str">
        <f>_3sm</f>
        <v>3MSG</v>
      </c>
      <c r="K194" s="7"/>
      <c r="L194" s="7"/>
    </row>
    <row r="195" spans="2:12" ht="16.5" thickBot="1" x14ac:dyDescent="0.3">
      <c r="B195" s="6">
        <v>188</v>
      </c>
      <c r="C195" s="15" t="s">
        <v>2209</v>
      </c>
      <c r="D195" s="15"/>
      <c r="E195" s="44"/>
      <c r="F195" s="15"/>
      <c r="G195" s="1" t="str">
        <f>R_ħwk</f>
        <v>ħwk</v>
      </c>
      <c r="H195" s="8" t="str">
        <f t="shared" si="1"/>
        <v>1_fɑ́ʕɑl</v>
      </c>
      <c r="I195" s="1" t="str">
        <f t="shared" si="2"/>
        <v>perfect</v>
      </c>
      <c r="J195" s="8" t="str">
        <f>_3sm</f>
        <v>3MSG</v>
      </c>
      <c r="K195" s="7"/>
      <c r="L195" s="7"/>
    </row>
    <row r="196" spans="2:12" ht="16.5" thickBot="1" x14ac:dyDescent="0.3">
      <c r="B196" s="6">
        <v>189</v>
      </c>
      <c r="C196" s="15" t="s">
        <v>2210</v>
      </c>
      <c r="D196" s="15"/>
      <c r="E196" s="44"/>
      <c r="F196" s="15"/>
      <c r="G196" s="1" t="str">
        <f>R_ħwk</f>
        <v>ħwk</v>
      </c>
      <c r="H196" s="8" t="str">
        <f t="shared" si="1"/>
        <v>1_fɑ́ʕɑl</v>
      </c>
      <c r="I196" s="1" t="str">
        <f t="shared" si="2"/>
        <v>perfect</v>
      </c>
      <c r="J196" s="7" t="str">
        <f>_3sf</f>
        <v>3FSG</v>
      </c>
      <c r="K196" s="7"/>
      <c r="L196" s="7"/>
    </row>
    <row r="197" spans="2:12" ht="16.5" thickBot="1" x14ac:dyDescent="0.3">
      <c r="B197" s="6">
        <v>190</v>
      </c>
      <c r="C197" s="15" t="s">
        <v>2211</v>
      </c>
      <c r="D197" s="15"/>
      <c r="E197" s="44" t="s">
        <v>2212</v>
      </c>
      <c r="F197" s="15" t="s">
        <v>2213</v>
      </c>
      <c r="G197" s="1" t="str">
        <f>R_ħwk</f>
        <v>ħwk</v>
      </c>
      <c r="H197" s="8" t="str">
        <f t="shared" si="1"/>
        <v>1_fɑ́ʕɑl</v>
      </c>
      <c r="I197" s="1" t="str">
        <f t="shared" si="2"/>
        <v>perfect</v>
      </c>
      <c r="J197" s="7" t="str">
        <f>_3sf</f>
        <v>3FSG</v>
      </c>
      <c r="K197" s="7"/>
      <c r="L197" s="7" t="str">
        <f>_3sm</f>
        <v>3MSG</v>
      </c>
    </row>
    <row r="198" spans="2:12" ht="16.5" thickBot="1" x14ac:dyDescent="0.3">
      <c r="B198" s="6">
        <v>191</v>
      </c>
      <c r="C198" s="15" t="s">
        <v>2215</v>
      </c>
      <c r="D198" s="15"/>
      <c r="E198" s="44" t="s">
        <v>2214</v>
      </c>
      <c r="F198" s="15" t="s">
        <v>2216</v>
      </c>
      <c r="G198" s="1" t="str">
        <f>R_ħkj</f>
        <v>ħkj</v>
      </c>
      <c r="H198" s="8" t="str">
        <f t="shared" si="1"/>
        <v>1_fɑ́ʕɑl</v>
      </c>
      <c r="I198" s="1" t="str">
        <f t="shared" si="2"/>
        <v>perfect</v>
      </c>
      <c r="J198" s="7" t="str">
        <f>_3sf</f>
        <v>3FSG</v>
      </c>
      <c r="K198" s="7"/>
      <c r="L198" s="7" t="str">
        <f>_3sm</f>
        <v>3MSG</v>
      </c>
    </row>
    <row r="199" spans="2:12" ht="16.5" thickBot="1" x14ac:dyDescent="0.3">
      <c r="B199" s="6">
        <v>192</v>
      </c>
      <c r="C199" s="15" t="s">
        <v>429</v>
      </c>
      <c r="D199" s="15" t="s">
        <v>179</v>
      </c>
      <c r="E199" s="44"/>
      <c r="F199" s="15"/>
      <c r="G199" s="1" t="str">
        <f>R_ħwk</f>
        <v>ħwk</v>
      </c>
      <c r="H199" s="8" t="str">
        <f t="shared" si="1"/>
        <v>1_fɑ́ʕɑl</v>
      </c>
      <c r="I199" s="8" t="str">
        <f t="shared" si="33"/>
        <v>imperfect</v>
      </c>
      <c r="J199" s="7" t="str">
        <f>_3sf</f>
        <v>3FSG</v>
      </c>
      <c r="K199" s="7"/>
      <c r="L199" s="7"/>
    </row>
    <row r="200" spans="2:12" ht="16.5" thickBot="1" x14ac:dyDescent="0.3">
      <c r="B200" s="6">
        <v>193</v>
      </c>
      <c r="C200" s="15" t="s">
        <v>1110</v>
      </c>
      <c r="D200" s="15" t="s">
        <v>179</v>
      </c>
      <c r="E200" s="61" t="s">
        <v>1111</v>
      </c>
      <c r="F200" s="15"/>
      <c r="G200" s="7" t="str">
        <f>R_dws</f>
        <v>dws</v>
      </c>
      <c r="H200" s="8" t="str">
        <f t="shared" si="1"/>
        <v>1_fɑ́ʕɑl</v>
      </c>
      <c r="I200" s="8" t="str">
        <f t="shared" si="33"/>
        <v>imperfect</v>
      </c>
      <c r="J200" s="8" t="str">
        <f t="shared" ref="J200" si="34">_2sm</f>
        <v>2MSG</v>
      </c>
      <c r="K200" s="7"/>
      <c r="L200" s="7"/>
    </row>
    <row r="201" spans="2:12" ht="16.5" thickBot="1" x14ac:dyDescent="0.3">
      <c r="B201" s="6">
        <v>194</v>
      </c>
      <c r="C201" s="15" t="s">
        <v>934</v>
      </c>
      <c r="D201" s="15"/>
      <c r="E201" s="44" t="s">
        <v>936</v>
      </c>
      <c r="F201" s="15" t="s">
        <v>937</v>
      </c>
      <c r="G201" s="1" t="str">
        <f>R_sjɣ</f>
        <v>sjɣ</v>
      </c>
      <c r="H201" s="8" t="str">
        <f t="shared" si="1"/>
        <v>1_fɑ́ʕɑl</v>
      </c>
      <c r="I201" s="8" t="str">
        <f t="shared" si="33"/>
        <v>imperfect</v>
      </c>
      <c r="J201" s="7" t="str">
        <f>_3sm</f>
        <v>3MSG</v>
      </c>
      <c r="K201" s="7"/>
      <c r="L201" s="7"/>
    </row>
    <row r="202" spans="2:12" ht="16.5" thickBot="1" x14ac:dyDescent="0.3">
      <c r="B202" s="6">
        <v>195</v>
      </c>
      <c r="C202" s="15" t="s">
        <v>935</v>
      </c>
      <c r="D202" s="15"/>
      <c r="E202" s="44" t="s">
        <v>938</v>
      </c>
      <c r="F202" s="15" t="s">
        <v>1992</v>
      </c>
      <c r="G202" s="1" t="str">
        <f>R_sjɣ</f>
        <v>sjɣ</v>
      </c>
      <c r="H202" s="8" t="str">
        <f t="shared" si="1"/>
        <v>1_fɑ́ʕɑl</v>
      </c>
      <c r="I202" s="8" t="str">
        <f t="shared" si="33"/>
        <v>imperfect</v>
      </c>
      <c r="J202" s="8" t="str">
        <f>_3pl</f>
        <v>3PL</v>
      </c>
      <c r="K202" s="7"/>
      <c r="L202" s="7"/>
    </row>
    <row r="203" spans="2:12" ht="16.5" thickBot="1" x14ac:dyDescent="0.3">
      <c r="B203" s="6">
        <v>196</v>
      </c>
      <c r="C203" s="15" t="s">
        <v>430</v>
      </c>
      <c r="D203" s="15"/>
      <c r="E203" s="44"/>
      <c r="F203" s="15"/>
      <c r="G203" s="1" t="str">
        <f>R_ħwk</f>
        <v>ħwk</v>
      </c>
      <c r="H203" s="8" t="str">
        <f t="shared" si="1"/>
        <v>1_fɑ́ʕɑl</v>
      </c>
      <c r="I203" s="8" t="str">
        <f t="shared" si="33"/>
        <v>imperfect</v>
      </c>
      <c r="J203" s="7" t="str">
        <f>_3sf</f>
        <v>3FSG</v>
      </c>
      <c r="K203" s="7"/>
      <c r="L203" s="7" t="str">
        <f>_3pl</f>
        <v>3PL</v>
      </c>
    </row>
    <row r="204" spans="2:12" ht="16.5" thickBot="1" x14ac:dyDescent="0.3">
      <c r="B204" s="6">
        <v>197</v>
      </c>
      <c r="C204" s="15" t="s">
        <v>2204</v>
      </c>
      <c r="D204" s="15"/>
      <c r="E204" s="44"/>
      <c r="F204" s="15"/>
      <c r="G204" s="1" t="str">
        <f>R_sˤjħ</f>
        <v>sˤjħ</v>
      </c>
      <c r="H204" s="8" t="str">
        <f t="shared" si="1"/>
        <v>1_fɑ́ʕɑl</v>
      </c>
      <c r="I204" s="1" t="str">
        <f t="shared" si="2"/>
        <v>perfect</v>
      </c>
      <c r="J204" s="8" t="str">
        <f>_3sm</f>
        <v>3MSG</v>
      </c>
      <c r="K204" s="7"/>
      <c r="L204" s="7"/>
    </row>
    <row r="205" spans="2:12" ht="16.5" thickBot="1" x14ac:dyDescent="0.3">
      <c r="B205" s="6">
        <v>198</v>
      </c>
      <c r="C205" s="15" t="s">
        <v>2205</v>
      </c>
      <c r="D205" s="15"/>
      <c r="E205" s="44"/>
      <c r="G205" s="1" t="str">
        <f>R_sˤjħ</f>
        <v>sˤjħ</v>
      </c>
      <c r="H205" s="8" t="str">
        <f t="shared" si="1"/>
        <v>1_fɑ́ʕɑl</v>
      </c>
      <c r="I205" s="1" t="str">
        <f t="shared" si="2"/>
        <v>perfect</v>
      </c>
      <c r="J205" s="7" t="str">
        <f>_3sf</f>
        <v>3FSG</v>
      </c>
      <c r="K205" s="7"/>
      <c r="L205" s="7"/>
    </row>
    <row r="206" spans="2:12" ht="16.5" thickBot="1" x14ac:dyDescent="0.3">
      <c r="B206" s="6">
        <v>199</v>
      </c>
      <c r="C206" s="15" t="s">
        <v>2206</v>
      </c>
      <c r="D206" s="15"/>
      <c r="E206" s="44" t="s">
        <v>2207</v>
      </c>
      <c r="F206" s="15" t="s">
        <v>2208</v>
      </c>
      <c r="G206" s="1" t="str">
        <f>R_sˤjħ</f>
        <v>sˤjħ</v>
      </c>
      <c r="H206" s="8" t="str">
        <f t="shared" si="1"/>
        <v>1_fɑ́ʕɑl</v>
      </c>
      <c r="I206" s="1" t="str">
        <f t="shared" si="2"/>
        <v>perfect</v>
      </c>
      <c r="J206" s="7" t="str">
        <f>_3sf</f>
        <v>3FSG</v>
      </c>
      <c r="K206" s="7"/>
      <c r="L206" s="7" t="str">
        <f>_3sm</f>
        <v>3MSG</v>
      </c>
    </row>
    <row r="207" spans="2:12" ht="16.5" thickBot="1" x14ac:dyDescent="0.3">
      <c r="B207" s="6">
        <v>200</v>
      </c>
      <c r="C207" s="15" t="s">
        <v>366</v>
      </c>
      <c r="D207" s="15"/>
      <c r="E207" s="47" t="s">
        <v>367</v>
      </c>
      <c r="F207" s="15"/>
      <c r="G207" s="1" t="str">
        <f>R_sˤjħ</f>
        <v>sˤjħ</v>
      </c>
      <c r="H207" s="8" t="str">
        <f t="shared" si="1"/>
        <v>1_fɑ́ʕɑl</v>
      </c>
      <c r="I207" s="1" t="str">
        <f t="shared" si="2"/>
        <v>perfect</v>
      </c>
      <c r="J207" s="7" t="str">
        <f>_1s</f>
        <v>1SG</v>
      </c>
      <c r="K207" s="7"/>
      <c r="L207" s="7" t="str">
        <f>_3sm</f>
        <v>3MSG</v>
      </c>
    </row>
    <row r="208" spans="2:12" ht="16.5" thickBot="1" x14ac:dyDescent="0.3">
      <c r="B208" s="6">
        <v>201</v>
      </c>
      <c r="C208" s="15" t="s">
        <v>2275</v>
      </c>
      <c r="D208" s="15"/>
      <c r="E208" s="47" t="s">
        <v>2276</v>
      </c>
      <c r="F208" s="15"/>
      <c r="G208" s="38" t="str">
        <f>R_sˁfn</f>
        <v>sˁfn</v>
      </c>
      <c r="H208" s="8" t="str">
        <f t="shared" si="1"/>
        <v>1_fɑ́ʕɑl</v>
      </c>
      <c r="I208" s="8" t="str">
        <f t="shared" ref="I208" si="35">imperfect</f>
        <v>imperfect</v>
      </c>
      <c r="J208" s="7" t="str">
        <f>_2sf</f>
        <v>2FSG</v>
      </c>
      <c r="K208" s="7"/>
      <c r="L208" s="7"/>
    </row>
    <row r="209" spans="2:12" ht="16.5" thickBot="1" x14ac:dyDescent="0.3">
      <c r="B209" s="6">
        <v>202</v>
      </c>
      <c r="C209" s="15" t="s">
        <v>2003</v>
      </c>
      <c r="D209" s="15"/>
      <c r="E209" s="44" t="s">
        <v>268</v>
      </c>
      <c r="F209" s="15"/>
      <c r="G209" s="8" t="str">
        <f>R_wqf</f>
        <v>wqf</v>
      </c>
      <c r="H209" s="8" t="str">
        <f t="shared" ref="H209:H241" si="36">faʕʕal</f>
        <v>2_fɑ́ʕʕɑl</v>
      </c>
      <c r="I209" s="1" t="str">
        <f>imperative</f>
        <v>imperative</v>
      </c>
      <c r="J209" s="7" t="str">
        <f>_2sm</f>
        <v>2MSG</v>
      </c>
      <c r="K209" s="7" t="str">
        <f>_3sf</f>
        <v>3FSG</v>
      </c>
      <c r="L209" s="21"/>
    </row>
    <row r="210" spans="2:12" ht="16.5" thickBot="1" x14ac:dyDescent="0.3">
      <c r="B210" s="6">
        <v>203</v>
      </c>
      <c r="C210" s="15" t="s">
        <v>2269</v>
      </c>
      <c r="D210" s="15"/>
      <c r="E210" s="44"/>
      <c r="F210" s="15"/>
      <c r="G210" s="1" t="str">
        <f t="shared" ref="G210:G217" si="37">R_nzl</f>
        <v>nzl</v>
      </c>
      <c r="H210" s="8" t="str">
        <f t="shared" si="36"/>
        <v>2_fɑ́ʕʕɑl</v>
      </c>
      <c r="I210" s="1" t="str">
        <f>perfect</f>
        <v>perfect</v>
      </c>
      <c r="J210" s="7" t="str">
        <f>_1s</f>
        <v>1SG</v>
      </c>
      <c r="K210" s="7"/>
      <c r="L210" s="21"/>
    </row>
    <row r="211" spans="2:12" ht="16.5" thickBot="1" x14ac:dyDescent="0.3">
      <c r="B211" s="6">
        <v>204</v>
      </c>
      <c r="C211" s="15" t="s">
        <v>2268</v>
      </c>
      <c r="D211" s="15"/>
      <c r="E211" s="44"/>
      <c r="F211" s="15" t="s">
        <v>2270</v>
      </c>
      <c r="G211" s="1" t="str">
        <f t="shared" si="37"/>
        <v>nzl</v>
      </c>
      <c r="H211" s="8" t="str">
        <f t="shared" si="36"/>
        <v>2_fɑ́ʕʕɑl</v>
      </c>
      <c r="I211" s="1" t="str">
        <f>perfect</f>
        <v>perfect</v>
      </c>
      <c r="J211" s="7" t="str">
        <f>_3pl</f>
        <v>3PL</v>
      </c>
      <c r="K211" s="7"/>
      <c r="L211" s="21"/>
    </row>
    <row r="212" spans="2:12" ht="16.5" thickBot="1" x14ac:dyDescent="0.3">
      <c r="B212" s="6">
        <v>205</v>
      </c>
      <c r="C212" s="15" t="s">
        <v>2271</v>
      </c>
      <c r="D212" s="15"/>
      <c r="E212" s="44"/>
      <c r="F212" s="15" t="s">
        <v>2272</v>
      </c>
      <c r="G212" s="1" t="str">
        <f t="shared" si="37"/>
        <v>nzl</v>
      </c>
      <c r="H212" s="8" t="str">
        <f t="shared" si="36"/>
        <v>2_fɑ́ʕʕɑl</v>
      </c>
      <c r="I212" s="1" t="str">
        <f>perfect</f>
        <v>perfect</v>
      </c>
      <c r="J212" s="7" t="str">
        <f>_3pl</f>
        <v>3PL</v>
      </c>
      <c r="K212" s="7" t="str">
        <f>_3sm</f>
        <v>3MSG</v>
      </c>
      <c r="L212" s="21"/>
    </row>
    <row r="213" spans="2:12" ht="16.5" thickBot="1" x14ac:dyDescent="0.3">
      <c r="B213" s="6">
        <v>206</v>
      </c>
      <c r="C213" s="15" t="s">
        <v>501</v>
      </c>
      <c r="D213" s="15"/>
      <c r="E213" s="44"/>
      <c r="F213" s="15"/>
      <c r="G213" s="1" t="str">
        <f t="shared" si="37"/>
        <v>nzl</v>
      </c>
      <c r="H213" s="8" t="str">
        <f t="shared" si="36"/>
        <v>2_fɑ́ʕʕɑl</v>
      </c>
      <c r="I213" s="1" t="str">
        <f>imperfect</f>
        <v>imperfect</v>
      </c>
      <c r="J213" s="7" t="str">
        <f>_2sf</f>
        <v>2FSG</v>
      </c>
      <c r="K213" s="7"/>
      <c r="L213" s="21"/>
    </row>
    <row r="214" spans="2:12" ht="16.5" thickBot="1" x14ac:dyDescent="0.3">
      <c r="B214" s="6">
        <v>207</v>
      </c>
      <c r="C214" s="15" t="s">
        <v>2014</v>
      </c>
      <c r="D214" s="15"/>
      <c r="E214" s="44"/>
      <c r="F214" s="15"/>
      <c r="G214" s="1" t="str">
        <f t="shared" si="37"/>
        <v>nzl</v>
      </c>
      <c r="H214" s="8" t="str">
        <f t="shared" si="36"/>
        <v>2_fɑ́ʕʕɑl</v>
      </c>
      <c r="I214" s="1" t="str">
        <f t="shared" ref="I214:I241" si="38">imperative</f>
        <v>imperative</v>
      </c>
      <c r="J214" s="7" t="str">
        <f>_2sm</f>
        <v>2MSG</v>
      </c>
      <c r="K214" s="7" t="str">
        <f>_3sm</f>
        <v>3MSG</v>
      </c>
      <c r="L214" s="21"/>
    </row>
    <row r="215" spans="2:12" ht="16.5" thickBot="1" x14ac:dyDescent="0.3">
      <c r="B215" s="6">
        <v>208</v>
      </c>
      <c r="C215" s="15" t="s">
        <v>502</v>
      </c>
      <c r="D215" s="15"/>
      <c r="E215" s="44"/>
      <c r="F215" s="15"/>
      <c r="G215" s="1" t="str">
        <f t="shared" si="37"/>
        <v>nzl</v>
      </c>
      <c r="H215" s="8" t="str">
        <f t="shared" si="36"/>
        <v>2_fɑ́ʕʕɑl</v>
      </c>
      <c r="I215" s="1" t="str">
        <f t="shared" si="38"/>
        <v>imperative</v>
      </c>
      <c r="J215" s="7" t="str">
        <f>_2sf</f>
        <v>2FSG</v>
      </c>
      <c r="K215" s="7" t="str">
        <f>_3sm</f>
        <v>3MSG</v>
      </c>
      <c r="L215" s="21"/>
    </row>
    <row r="216" spans="2:12" ht="16.5" thickBot="1" x14ac:dyDescent="0.3">
      <c r="B216" s="6">
        <v>209</v>
      </c>
      <c r="C216" s="15" t="s">
        <v>1893</v>
      </c>
      <c r="D216" s="15"/>
      <c r="E216" s="44"/>
      <c r="F216" s="15"/>
      <c r="G216" s="1" t="str">
        <f t="shared" si="37"/>
        <v>nzl</v>
      </c>
      <c r="H216" s="8" t="str">
        <f t="shared" si="36"/>
        <v>2_fɑ́ʕʕɑl</v>
      </c>
      <c r="I216" s="1" t="str">
        <f t="shared" si="38"/>
        <v>imperative</v>
      </c>
      <c r="J216" s="7" t="str">
        <f>_2sf</f>
        <v>2FSG</v>
      </c>
      <c r="K216" s="7" t="str">
        <f>_3sf</f>
        <v>3FSG</v>
      </c>
      <c r="L216" s="21"/>
    </row>
    <row r="217" spans="2:12" ht="16.5" thickBot="1" x14ac:dyDescent="0.3">
      <c r="B217" s="6">
        <v>210</v>
      </c>
      <c r="C217" s="15" t="s">
        <v>1894</v>
      </c>
      <c r="D217" s="15"/>
      <c r="E217" s="44"/>
      <c r="F217" s="15"/>
      <c r="G217" s="1" t="str">
        <f t="shared" si="37"/>
        <v>nzl</v>
      </c>
      <c r="H217" s="8" t="str">
        <f t="shared" si="36"/>
        <v>2_fɑ́ʕʕɑl</v>
      </c>
      <c r="I217" s="1" t="str">
        <f t="shared" si="38"/>
        <v>imperative</v>
      </c>
      <c r="J217" s="7" t="str">
        <f>_2sm</f>
        <v>2MSG</v>
      </c>
      <c r="K217" s="7" t="str">
        <f>_3sf</f>
        <v>3FSG</v>
      </c>
      <c r="L217" s="21"/>
    </row>
    <row r="218" spans="2:12" ht="16.5" thickBot="1" x14ac:dyDescent="0.3">
      <c r="B218" s="6">
        <v>211</v>
      </c>
      <c r="C218" s="15" t="s">
        <v>499</v>
      </c>
      <c r="D218" s="15"/>
      <c r="E218" s="44" t="s">
        <v>500</v>
      </c>
      <c r="F218" s="15"/>
      <c r="G218" s="1" t="str">
        <f>R_sˤdq</f>
        <v>sˤdq</v>
      </c>
      <c r="H218" s="8" t="str">
        <f t="shared" si="36"/>
        <v>2_fɑ́ʕʕɑl</v>
      </c>
      <c r="I218" s="1" t="str">
        <f>perfect</f>
        <v>perfect</v>
      </c>
      <c r="J218" s="7" t="str">
        <f>_1s</f>
        <v>1SG</v>
      </c>
      <c r="K218" s="7" t="str">
        <f>_3sm</f>
        <v>3MSG</v>
      </c>
      <c r="L218" s="21"/>
    </row>
    <row r="219" spans="2:12" ht="16.5" thickBot="1" x14ac:dyDescent="0.3">
      <c r="B219" s="6">
        <v>212</v>
      </c>
      <c r="C219" s="15" t="s">
        <v>446</v>
      </c>
      <c r="D219" s="15"/>
      <c r="E219" s="44"/>
      <c r="F219" s="15" t="s">
        <v>449</v>
      </c>
      <c r="G219" s="1" t="str">
        <f>R_zwd</f>
        <v>zwd</v>
      </c>
      <c r="H219" s="8" t="str">
        <f t="shared" si="36"/>
        <v>2_fɑ́ʕʕɑl</v>
      </c>
      <c r="I219" s="1" t="str">
        <f t="shared" ref="I219:I220" si="39">perfect</f>
        <v>perfect</v>
      </c>
      <c r="J219" s="7" t="str">
        <f>_3sm</f>
        <v>3MSG</v>
      </c>
      <c r="K219" s="7"/>
      <c r="L219" s="21"/>
    </row>
    <row r="220" spans="2:12" ht="16.5" thickBot="1" x14ac:dyDescent="0.3">
      <c r="B220" s="6">
        <v>213</v>
      </c>
      <c r="C220" s="15" t="s">
        <v>447</v>
      </c>
      <c r="D220" s="15"/>
      <c r="E220" s="44"/>
      <c r="F220" s="15" t="s">
        <v>450</v>
      </c>
      <c r="G220" s="1" t="str">
        <f>R_zwd</f>
        <v>zwd</v>
      </c>
      <c r="H220" s="8" t="str">
        <f t="shared" si="36"/>
        <v>2_fɑ́ʕʕɑl</v>
      </c>
      <c r="I220" s="1" t="str">
        <f t="shared" si="39"/>
        <v>perfect</v>
      </c>
      <c r="J220" s="7" t="str">
        <f>_3sf</f>
        <v>3FSG</v>
      </c>
      <c r="K220" s="7"/>
      <c r="L220" s="21"/>
    </row>
    <row r="221" spans="2:12" ht="16.5" thickBot="1" x14ac:dyDescent="0.3">
      <c r="B221" s="6">
        <v>214</v>
      </c>
      <c r="C221" s="15" t="s">
        <v>2074</v>
      </c>
      <c r="D221" s="15"/>
      <c r="E221" s="44"/>
      <c r="F221" s="15" t="s">
        <v>2075</v>
      </c>
      <c r="G221" s="1" t="str">
        <f>R_zwd</f>
        <v>zwd</v>
      </c>
      <c r="H221" s="8" t="str">
        <f t="shared" si="36"/>
        <v>2_fɑ́ʕʕɑl</v>
      </c>
      <c r="I221" s="8" t="str">
        <f>imperfect</f>
        <v>imperfect</v>
      </c>
      <c r="J221" s="7" t="str">
        <f>_3sm</f>
        <v>3MSG</v>
      </c>
      <c r="K221" s="7"/>
      <c r="L221" s="21"/>
    </row>
    <row r="222" spans="2:12" ht="16.5" thickBot="1" x14ac:dyDescent="0.3">
      <c r="B222" s="6">
        <v>215</v>
      </c>
      <c r="C222" s="15" t="s">
        <v>448</v>
      </c>
      <c r="D222" s="15"/>
      <c r="E222" s="44"/>
      <c r="F222" s="15" t="s">
        <v>1997</v>
      </c>
      <c r="G222" s="1" t="str">
        <f>R_zwd</f>
        <v>zwd</v>
      </c>
      <c r="H222" s="8" t="str">
        <f t="shared" si="36"/>
        <v>2_fɑ́ʕʕɑl</v>
      </c>
      <c r="I222" s="8" t="str">
        <f>imperfect</f>
        <v>imperfect</v>
      </c>
      <c r="J222" s="7" t="str">
        <f>_3pl</f>
        <v>3PL</v>
      </c>
      <c r="K222" s="7"/>
      <c r="L222" s="21"/>
    </row>
    <row r="223" spans="2:12" ht="16.5" thickBot="1" x14ac:dyDescent="0.3">
      <c r="B223" s="6">
        <v>216</v>
      </c>
      <c r="C223" s="15" t="s">
        <v>2007</v>
      </c>
      <c r="D223" s="15"/>
      <c r="E223" s="61" t="s">
        <v>995</v>
      </c>
      <c r="F223" s="15" t="s">
        <v>2008</v>
      </c>
      <c r="G223" s="1" t="str">
        <f>R_ɣbj</f>
        <v>ɣbj</v>
      </c>
      <c r="H223" s="8" t="str">
        <f t="shared" si="36"/>
        <v>2_fɑ́ʕʕɑl</v>
      </c>
      <c r="I223" s="8" t="str">
        <f>imperfect</f>
        <v>imperfect</v>
      </c>
      <c r="J223" s="7" t="str">
        <f>_3pl</f>
        <v>3PL</v>
      </c>
      <c r="K223" s="7" t="str">
        <f>_3sm</f>
        <v>3MSG</v>
      </c>
      <c r="L223" s="21"/>
    </row>
    <row r="224" spans="2:12" ht="16.5" thickBot="1" x14ac:dyDescent="0.3">
      <c r="B224" s="6">
        <v>217</v>
      </c>
      <c r="C224" s="15" t="s">
        <v>1895</v>
      </c>
      <c r="D224" s="15"/>
      <c r="E224" s="44"/>
      <c r="F224" s="15"/>
      <c r="G224" s="1" t="str">
        <f>R_d͡ʒwb</f>
        <v>d͡ʒwb</v>
      </c>
      <c r="H224" s="8" t="str">
        <f>faːaʕal</f>
        <v>3_fɑ́ːʕɑl</v>
      </c>
      <c r="I224" s="1" t="str">
        <f>imperfect</f>
        <v>imperfect</v>
      </c>
      <c r="J224" s="7" t="str">
        <f>_3pl</f>
        <v>3PL</v>
      </c>
      <c r="K224" s="7"/>
      <c r="L224" s="21"/>
    </row>
    <row r="225" spans="2:12" ht="16.5" thickBot="1" x14ac:dyDescent="0.3">
      <c r="B225" s="6">
        <v>218</v>
      </c>
      <c r="C225" s="15" t="s">
        <v>2085</v>
      </c>
      <c r="D225" s="15"/>
      <c r="E225" s="44"/>
      <c r="F225" s="15" t="s">
        <v>2086</v>
      </c>
      <c r="G225" s="1" t="str">
        <f>R_d͡ʒwb</f>
        <v>d͡ʒwb</v>
      </c>
      <c r="H225" s="8" t="str">
        <f>faːaʕal</f>
        <v>3_fɑ́ːʕɑl</v>
      </c>
      <c r="I225" s="1" t="str">
        <f>imperfect</f>
        <v>imperfect</v>
      </c>
      <c r="J225" s="7" t="str">
        <f>_3sm</f>
        <v>3MSG</v>
      </c>
      <c r="K225" s="7"/>
      <c r="L225" s="21"/>
    </row>
    <row r="226" spans="2:12" ht="16.5" thickBot="1" x14ac:dyDescent="0.3">
      <c r="B226" s="6">
        <v>219</v>
      </c>
      <c r="C226" s="15" t="s">
        <v>1896</v>
      </c>
      <c r="D226" s="15"/>
      <c r="E226" s="44"/>
      <c r="F226" s="15"/>
      <c r="G226" s="1" t="str">
        <f>R_d͡ʒwb</f>
        <v>d͡ʒwb</v>
      </c>
      <c r="H226" s="8" t="str">
        <f>faːaʕal</f>
        <v>3_fɑ́ːʕɑl</v>
      </c>
      <c r="I226" s="1" t="str">
        <f>qɑ</f>
        <v>qɑ</v>
      </c>
      <c r="J226" s="7" t="str">
        <f>_3sm</f>
        <v>3MSG</v>
      </c>
      <c r="K226" s="7" t="str">
        <f>_2sm</f>
        <v>2MSG</v>
      </c>
      <c r="L226" s="21"/>
    </row>
    <row r="227" spans="2:12" ht="16.5" thickBot="1" x14ac:dyDescent="0.3">
      <c r="B227" s="6">
        <v>220</v>
      </c>
      <c r="C227" s="15" t="s">
        <v>2015</v>
      </c>
      <c r="D227" s="15" t="s">
        <v>179</v>
      </c>
      <c r="E227" s="44"/>
      <c r="F227" s="15"/>
      <c r="G227" s="1" t="str">
        <f t="shared" ref="G227:G232" si="40">R_mʃj</f>
        <v>mʃj</v>
      </c>
      <c r="H227" s="8" t="str">
        <f t="shared" si="36"/>
        <v>2_fɑ́ʕʕɑl</v>
      </c>
      <c r="I227" s="1" t="str">
        <f t="shared" si="38"/>
        <v>imperative</v>
      </c>
      <c r="J227" s="7" t="str">
        <f>_2sm</f>
        <v>2MSG</v>
      </c>
      <c r="K227" s="7"/>
      <c r="L227" s="21"/>
    </row>
    <row r="228" spans="2:12" ht="16.5" thickBot="1" x14ac:dyDescent="0.3">
      <c r="B228" s="6">
        <v>221</v>
      </c>
      <c r="C228" s="15" t="s">
        <v>2015</v>
      </c>
      <c r="D228" s="15" t="s">
        <v>179</v>
      </c>
      <c r="E228" s="44"/>
      <c r="F228" s="15"/>
      <c r="G228" s="1" t="str">
        <f t="shared" si="40"/>
        <v>mʃj</v>
      </c>
      <c r="H228" s="8" t="str">
        <f t="shared" si="36"/>
        <v>2_fɑ́ʕʕɑl</v>
      </c>
      <c r="I228" s="1" t="str">
        <f t="shared" si="38"/>
        <v>imperative</v>
      </c>
      <c r="J228" s="7" t="str">
        <f>_2sf</f>
        <v>2FSG</v>
      </c>
      <c r="K228" s="7"/>
      <c r="L228" s="21"/>
    </row>
    <row r="229" spans="2:12" ht="16.5" thickBot="1" x14ac:dyDescent="0.3">
      <c r="B229" s="6">
        <v>222</v>
      </c>
      <c r="C229" s="15" t="s">
        <v>2016</v>
      </c>
      <c r="D229" s="15"/>
      <c r="E229" s="44"/>
      <c r="F229" s="15"/>
      <c r="G229" s="1" t="str">
        <f t="shared" si="40"/>
        <v>mʃj</v>
      </c>
      <c r="H229" s="8" t="str">
        <f t="shared" si="36"/>
        <v>2_fɑ́ʕʕɑl</v>
      </c>
      <c r="I229" s="1" t="str">
        <f t="shared" si="38"/>
        <v>imperative</v>
      </c>
      <c r="J229" s="7" t="str">
        <f>_2sm</f>
        <v>2MSG</v>
      </c>
      <c r="K229" s="7" t="str">
        <f>_3sm</f>
        <v>3MSG</v>
      </c>
      <c r="L229" s="21"/>
    </row>
    <row r="230" spans="2:12" ht="16.5" thickBot="1" x14ac:dyDescent="0.3">
      <c r="B230" s="6">
        <v>223</v>
      </c>
      <c r="C230" s="15" t="s">
        <v>2017</v>
      </c>
      <c r="D230" s="15" t="s">
        <v>179</v>
      </c>
      <c r="E230" s="44"/>
      <c r="F230" s="15"/>
      <c r="G230" s="1" t="str">
        <f t="shared" si="40"/>
        <v>mʃj</v>
      </c>
      <c r="H230" s="8" t="str">
        <f t="shared" si="36"/>
        <v>2_fɑ́ʕʕɑl</v>
      </c>
      <c r="I230" s="1" t="str">
        <f t="shared" si="38"/>
        <v>imperative</v>
      </c>
      <c r="J230" s="7" t="str">
        <f>_2sm</f>
        <v>2MSG</v>
      </c>
      <c r="K230" s="7" t="str">
        <f>_3sf</f>
        <v>3FSG</v>
      </c>
      <c r="L230" s="21"/>
    </row>
    <row r="231" spans="2:12" ht="16.5" thickBot="1" x14ac:dyDescent="0.3">
      <c r="B231" s="6">
        <v>224</v>
      </c>
      <c r="C231" s="15" t="s">
        <v>2018</v>
      </c>
      <c r="D231" s="15"/>
      <c r="E231" s="44"/>
      <c r="F231" s="15"/>
      <c r="G231" s="1" t="str">
        <f t="shared" si="40"/>
        <v>mʃj</v>
      </c>
      <c r="H231" s="8" t="str">
        <f t="shared" si="36"/>
        <v>2_fɑ́ʕʕɑl</v>
      </c>
      <c r="I231" s="1" t="str">
        <f t="shared" si="38"/>
        <v>imperative</v>
      </c>
      <c r="J231" s="7" t="str">
        <f>_2sf</f>
        <v>2FSG</v>
      </c>
      <c r="K231" s="7" t="str">
        <f>_3sm</f>
        <v>3MSG</v>
      </c>
      <c r="L231" s="21"/>
    </row>
    <row r="232" spans="2:12" ht="16.5" thickBot="1" x14ac:dyDescent="0.3">
      <c r="B232" s="6">
        <v>225</v>
      </c>
      <c r="C232" s="15" t="s">
        <v>2019</v>
      </c>
      <c r="D232" s="15" t="s">
        <v>179</v>
      </c>
      <c r="E232" s="44"/>
      <c r="F232" s="15"/>
      <c r="G232" s="1" t="str">
        <f t="shared" si="40"/>
        <v>mʃj</v>
      </c>
      <c r="H232" s="8" t="str">
        <f t="shared" si="36"/>
        <v>2_fɑ́ʕʕɑl</v>
      </c>
      <c r="I232" s="1" t="str">
        <f t="shared" si="38"/>
        <v>imperative</v>
      </c>
      <c r="J232" s="7" t="str">
        <f>_2sf</f>
        <v>2FSG</v>
      </c>
      <c r="K232" s="7" t="str">
        <f>_3sf</f>
        <v>3FSG</v>
      </c>
      <c r="L232" s="21"/>
    </row>
    <row r="233" spans="2:12" ht="16.5" thickBot="1" x14ac:dyDescent="0.3">
      <c r="B233" s="6">
        <v>226</v>
      </c>
      <c r="C233" s="15" t="s">
        <v>2199</v>
      </c>
      <c r="D233" s="15"/>
      <c r="E233" s="44"/>
      <c r="F233" s="15"/>
      <c r="G233" s="1" t="str">
        <f t="shared" ref="G233:G241" si="41">R_xlj</f>
        <v>χlj</v>
      </c>
      <c r="H233" s="8" t="str">
        <f t="shared" si="36"/>
        <v>2_fɑ́ʕʕɑl</v>
      </c>
      <c r="I233" s="1" t="str">
        <f t="shared" ref="I233:I235" si="42">perfect</f>
        <v>perfect</v>
      </c>
      <c r="J233" s="7" t="str">
        <f>_3sm</f>
        <v>3MSG</v>
      </c>
      <c r="K233" s="7"/>
      <c r="L233" s="21"/>
    </row>
    <row r="234" spans="2:12" ht="16.5" thickBot="1" x14ac:dyDescent="0.3">
      <c r="B234" s="6">
        <v>227</v>
      </c>
      <c r="C234" s="15" t="s">
        <v>2200</v>
      </c>
      <c r="D234" s="15"/>
      <c r="E234" s="44" t="s">
        <v>2201</v>
      </c>
      <c r="F234" s="15"/>
      <c r="G234" s="1" t="str">
        <f t="shared" si="41"/>
        <v>χlj</v>
      </c>
      <c r="H234" s="8" t="str">
        <f t="shared" si="36"/>
        <v>2_fɑ́ʕʕɑl</v>
      </c>
      <c r="I234" s="1" t="str">
        <f t="shared" si="42"/>
        <v>perfect</v>
      </c>
      <c r="J234" s="7" t="str">
        <f>_3sm</f>
        <v>3MSG</v>
      </c>
      <c r="K234" s="7" t="str">
        <f>_3sm</f>
        <v>3MSG</v>
      </c>
      <c r="L234" s="21"/>
    </row>
    <row r="235" spans="2:12" ht="16.5" customHeight="1" thickBot="1" x14ac:dyDescent="0.3">
      <c r="B235" s="6">
        <v>228</v>
      </c>
      <c r="C235" s="15" t="s">
        <v>847</v>
      </c>
      <c r="D235" s="15"/>
      <c r="E235" s="44"/>
      <c r="F235" s="16" t="s">
        <v>848</v>
      </c>
      <c r="G235" s="1" t="str">
        <f t="shared" si="41"/>
        <v>χlj</v>
      </c>
      <c r="H235" s="8" t="str">
        <f t="shared" si="36"/>
        <v>2_fɑ́ʕʕɑl</v>
      </c>
      <c r="I235" s="1" t="str">
        <f t="shared" si="42"/>
        <v>perfect</v>
      </c>
      <c r="J235" s="7" t="str">
        <f>_2sf</f>
        <v>2FSG</v>
      </c>
      <c r="K235" s="7"/>
      <c r="L235" s="21"/>
    </row>
    <row r="236" spans="2:12" ht="23.25" thickBot="1" x14ac:dyDescent="0.3">
      <c r="B236" s="6">
        <v>229</v>
      </c>
      <c r="C236" s="15" t="s">
        <v>713</v>
      </c>
      <c r="D236" s="15" t="s">
        <v>179</v>
      </c>
      <c r="E236" s="44"/>
      <c r="F236" s="16" t="s">
        <v>714</v>
      </c>
      <c r="G236" s="1" t="str">
        <f t="shared" si="41"/>
        <v>χlj</v>
      </c>
      <c r="H236" s="8" t="str">
        <f t="shared" si="36"/>
        <v>2_fɑ́ʕʕɑl</v>
      </c>
      <c r="I236" s="1" t="str">
        <f t="shared" si="38"/>
        <v>imperative</v>
      </c>
      <c r="J236" s="7" t="str">
        <f>_2sm</f>
        <v>2MSG</v>
      </c>
      <c r="K236" s="7"/>
      <c r="L236" s="21"/>
    </row>
    <row r="237" spans="2:12" ht="23.25" thickBot="1" x14ac:dyDescent="0.3">
      <c r="B237" s="6">
        <v>230</v>
      </c>
      <c r="C237" s="15" t="s">
        <v>713</v>
      </c>
      <c r="D237" s="15" t="s">
        <v>179</v>
      </c>
      <c r="E237" s="44"/>
      <c r="F237" s="16" t="s">
        <v>715</v>
      </c>
      <c r="G237" s="1" t="str">
        <f t="shared" si="41"/>
        <v>χlj</v>
      </c>
      <c r="H237" s="8" t="str">
        <f t="shared" si="36"/>
        <v>2_fɑ́ʕʕɑl</v>
      </c>
      <c r="I237" s="1" t="str">
        <f t="shared" si="38"/>
        <v>imperative</v>
      </c>
      <c r="J237" s="7" t="str">
        <f>_2sf</f>
        <v>2FSG</v>
      </c>
      <c r="K237" s="7"/>
      <c r="L237" s="21"/>
    </row>
    <row r="238" spans="2:12" ht="16.5" thickBot="1" x14ac:dyDescent="0.3">
      <c r="B238" s="6">
        <v>231</v>
      </c>
      <c r="C238" s="15" t="s">
        <v>2020</v>
      </c>
      <c r="D238" s="15"/>
      <c r="E238" s="44" t="s">
        <v>2021</v>
      </c>
      <c r="F238" s="15"/>
      <c r="G238" s="1" t="str">
        <f t="shared" si="41"/>
        <v>χlj</v>
      </c>
      <c r="H238" s="8" t="str">
        <f t="shared" si="36"/>
        <v>2_fɑ́ʕʕɑl</v>
      </c>
      <c r="I238" s="1" t="str">
        <f t="shared" si="38"/>
        <v>imperative</v>
      </c>
      <c r="J238" s="7" t="str">
        <f>_2sm</f>
        <v>2MSG</v>
      </c>
      <c r="K238" s="7" t="str">
        <f>_3sm</f>
        <v>3MSG</v>
      </c>
      <c r="L238" s="21"/>
    </row>
    <row r="239" spans="2:12" ht="16.5" thickBot="1" x14ac:dyDescent="0.3">
      <c r="B239" s="6">
        <v>232</v>
      </c>
      <c r="C239" s="15" t="s">
        <v>2025</v>
      </c>
      <c r="D239" s="15" t="s">
        <v>179</v>
      </c>
      <c r="E239" s="44" t="s">
        <v>2022</v>
      </c>
      <c r="F239" s="15"/>
      <c r="G239" s="1" t="str">
        <f t="shared" si="41"/>
        <v>χlj</v>
      </c>
      <c r="H239" s="8" t="str">
        <f t="shared" si="36"/>
        <v>2_fɑ́ʕʕɑl</v>
      </c>
      <c r="I239" s="1" t="str">
        <f t="shared" si="38"/>
        <v>imperative</v>
      </c>
      <c r="J239" s="7" t="str">
        <f>_2sm</f>
        <v>2MSG</v>
      </c>
      <c r="K239" s="7" t="str">
        <f>_3sf</f>
        <v>3FSG</v>
      </c>
      <c r="L239" s="21"/>
    </row>
    <row r="240" spans="2:12" ht="16.5" thickBot="1" x14ac:dyDescent="0.3">
      <c r="B240" s="6">
        <v>233</v>
      </c>
      <c r="C240" s="15" t="s">
        <v>2026</v>
      </c>
      <c r="D240" s="15"/>
      <c r="E240" s="44" t="s">
        <v>2023</v>
      </c>
      <c r="F240" s="15"/>
      <c r="G240" s="1" t="str">
        <f t="shared" si="41"/>
        <v>χlj</v>
      </c>
      <c r="H240" s="8" t="str">
        <f t="shared" si="36"/>
        <v>2_fɑ́ʕʕɑl</v>
      </c>
      <c r="I240" s="1" t="str">
        <f t="shared" si="38"/>
        <v>imperative</v>
      </c>
      <c r="J240" s="7" t="str">
        <f>_2sf</f>
        <v>2FSG</v>
      </c>
      <c r="K240" s="7" t="str">
        <f>_3sm</f>
        <v>3MSG</v>
      </c>
      <c r="L240" s="21"/>
    </row>
    <row r="241" spans="2:12" ht="16.5" thickBot="1" x14ac:dyDescent="0.3">
      <c r="B241" s="6">
        <v>234</v>
      </c>
      <c r="C241" s="15" t="s">
        <v>2025</v>
      </c>
      <c r="D241" s="15" t="s">
        <v>179</v>
      </c>
      <c r="E241" s="44" t="s">
        <v>2024</v>
      </c>
      <c r="F241" s="15"/>
      <c r="G241" s="1" t="str">
        <f t="shared" si="41"/>
        <v>χlj</v>
      </c>
      <c r="H241" s="8" t="str">
        <f t="shared" si="36"/>
        <v>2_fɑ́ʕʕɑl</v>
      </c>
      <c r="I241" s="1" t="str">
        <f t="shared" si="38"/>
        <v>imperative</v>
      </c>
      <c r="J241" s="7" t="str">
        <f>_2sf</f>
        <v>2FSG</v>
      </c>
      <c r="K241" s="7" t="str">
        <f>_3sf</f>
        <v>3FSG</v>
      </c>
      <c r="L241" s="21"/>
    </row>
    <row r="242" spans="2:12" ht="16.5" thickBot="1" x14ac:dyDescent="0.3">
      <c r="B242" s="6">
        <v>235</v>
      </c>
      <c r="C242" s="15" t="s">
        <v>164</v>
      </c>
      <c r="D242" s="15" t="s">
        <v>179</v>
      </c>
      <c r="E242" s="44" t="s">
        <v>269</v>
      </c>
      <c r="F242" s="15"/>
      <c r="G242" s="1" t="str">
        <f>R_nsj</f>
        <v>nsj</v>
      </c>
      <c r="H242" s="7" t="str">
        <f t="shared" ref="H242:H312" si="43">faʕal</f>
        <v>1_fɑ́ʕɑl</v>
      </c>
      <c r="I242" s="1" t="str">
        <f t="shared" ref="I242:I335" si="44">perfect</f>
        <v>perfect</v>
      </c>
      <c r="J242" s="7" t="str">
        <f>_1s</f>
        <v>1SG</v>
      </c>
      <c r="K242" s="7"/>
      <c r="L242" s="21"/>
    </row>
    <row r="243" spans="2:12" ht="16.5" thickBot="1" x14ac:dyDescent="0.3">
      <c r="B243" s="6">
        <v>236</v>
      </c>
      <c r="C243" s="15" t="s">
        <v>1897</v>
      </c>
      <c r="D243" s="15"/>
      <c r="E243" s="44" t="s">
        <v>270</v>
      </c>
      <c r="F243" s="15"/>
      <c r="G243" s="1" t="str">
        <f t="shared" ref="G243:G251" si="45">R_nsj</f>
        <v>nsj</v>
      </c>
      <c r="H243" s="7" t="str">
        <f t="shared" si="43"/>
        <v>1_fɑ́ʕɑl</v>
      </c>
      <c r="I243" s="1" t="str">
        <f t="shared" si="44"/>
        <v>perfect</v>
      </c>
      <c r="J243" s="7" t="str">
        <f>_3pl</f>
        <v>3PL</v>
      </c>
      <c r="K243" s="7"/>
      <c r="L243" s="21"/>
    </row>
    <row r="244" spans="2:12" ht="16.5" thickBot="1" x14ac:dyDescent="0.3">
      <c r="B244" s="6">
        <v>237</v>
      </c>
      <c r="C244" s="15" t="s">
        <v>109</v>
      </c>
      <c r="D244" s="15"/>
      <c r="E244" s="44" t="s">
        <v>271</v>
      </c>
      <c r="F244" s="15"/>
      <c r="G244" s="1" t="str">
        <f t="shared" si="45"/>
        <v>nsj</v>
      </c>
      <c r="H244" s="7" t="str">
        <f t="shared" si="43"/>
        <v>1_fɑ́ʕɑl</v>
      </c>
      <c r="I244" s="1" t="str">
        <f t="shared" si="44"/>
        <v>perfect</v>
      </c>
      <c r="J244" s="7" t="str">
        <f>_1s</f>
        <v>1SG</v>
      </c>
      <c r="K244" s="7" t="str">
        <f t="shared" ref="J244:K248" si="46">_2sm</f>
        <v>2MSG</v>
      </c>
      <c r="L244" s="21"/>
    </row>
    <row r="245" spans="2:12" ht="16.5" thickBot="1" x14ac:dyDescent="0.3">
      <c r="B245" s="6">
        <v>238</v>
      </c>
      <c r="C245" s="15" t="s">
        <v>166</v>
      </c>
      <c r="D245" s="15"/>
      <c r="E245" s="44" t="s">
        <v>272</v>
      </c>
      <c r="F245" s="15"/>
      <c r="G245" s="1" t="str">
        <f t="shared" si="45"/>
        <v>nsj</v>
      </c>
      <c r="H245" s="7" t="str">
        <f t="shared" si="43"/>
        <v>1_fɑ́ʕɑl</v>
      </c>
      <c r="I245" s="1" t="str">
        <f t="shared" si="44"/>
        <v>perfect</v>
      </c>
      <c r="J245" s="7" t="str">
        <f>_1s</f>
        <v>1SG</v>
      </c>
      <c r="K245" s="7" t="str">
        <f>_3sf</f>
        <v>3FSG</v>
      </c>
      <c r="L245" s="21"/>
    </row>
    <row r="246" spans="2:12" ht="16.5" thickBot="1" x14ac:dyDescent="0.3">
      <c r="B246" s="6">
        <v>239</v>
      </c>
      <c r="C246" s="15" t="s">
        <v>846</v>
      </c>
      <c r="D246" s="15"/>
      <c r="E246" s="44"/>
      <c r="F246" s="15" t="s">
        <v>1951</v>
      </c>
      <c r="G246" s="1" t="str">
        <f t="shared" si="45"/>
        <v>nsj</v>
      </c>
      <c r="H246" s="7" t="str">
        <f t="shared" si="43"/>
        <v>1_fɑ́ʕɑl</v>
      </c>
      <c r="I246" s="1" t="str">
        <f t="shared" si="44"/>
        <v>perfect</v>
      </c>
      <c r="J246" s="7" t="str">
        <f>_2p</f>
        <v>2PL</v>
      </c>
      <c r="K246" s="7"/>
      <c r="L246" s="21"/>
    </row>
    <row r="247" spans="2:12" ht="16.5" thickBot="1" x14ac:dyDescent="0.3">
      <c r="B247" s="6">
        <v>240</v>
      </c>
      <c r="C247" s="15" t="s">
        <v>165</v>
      </c>
      <c r="D247" s="15"/>
      <c r="E247" s="44" t="s">
        <v>273</v>
      </c>
      <c r="F247" s="15"/>
      <c r="G247" s="1" t="str">
        <f t="shared" si="45"/>
        <v>nsj</v>
      </c>
      <c r="H247" s="7" t="str">
        <f t="shared" si="43"/>
        <v>1_fɑ́ʕɑl</v>
      </c>
      <c r="I247" s="1" t="str">
        <f t="shared" si="44"/>
        <v>perfect</v>
      </c>
      <c r="J247" s="7" t="str">
        <f t="shared" si="46"/>
        <v>2MSG</v>
      </c>
      <c r="K247" s="7"/>
      <c r="L247" s="21"/>
    </row>
    <row r="248" spans="2:12" ht="16.5" thickBot="1" x14ac:dyDescent="0.3">
      <c r="B248" s="6">
        <v>241</v>
      </c>
      <c r="C248" s="15" t="s">
        <v>164</v>
      </c>
      <c r="D248" s="15" t="s">
        <v>179</v>
      </c>
      <c r="E248" s="44" t="s">
        <v>274</v>
      </c>
      <c r="F248" s="15"/>
      <c r="G248" s="1" t="str">
        <f t="shared" si="45"/>
        <v>nsj</v>
      </c>
      <c r="H248" s="7" t="str">
        <f t="shared" si="43"/>
        <v>1_fɑ́ʕɑl</v>
      </c>
      <c r="I248" s="1" t="str">
        <f t="shared" si="44"/>
        <v>perfect</v>
      </c>
      <c r="J248" s="7" t="str">
        <f t="shared" si="46"/>
        <v>2MSG</v>
      </c>
      <c r="K248" s="7" t="str">
        <f>_3sm</f>
        <v>3MSG</v>
      </c>
      <c r="L248" s="21"/>
    </row>
    <row r="249" spans="2:12" ht="16.5" thickBot="1" x14ac:dyDescent="0.3">
      <c r="B249" s="6">
        <v>242</v>
      </c>
      <c r="C249" s="15" t="s">
        <v>1898</v>
      </c>
      <c r="D249" s="15"/>
      <c r="E249" s="44"/>
      <c r="F249" s="15"/>
      <c r="G249" s="1" t="str">
        <f t="shared" si="45"/>
        <v>nsj</v>
      </c>
      <c r="H249" s="7" t="str">
        <f t="shared" si="43"/>
        <v>1_fɑ́ʕɑl</v>
      </c>
      <c r="I249" s="1" t="str">
        <f t="shared" si="44"/>
        <v>perfect</v>
      </c>
      <c r="J249" s="7" t="str">
        <f>_3sf</f>
        <v>3FSG</v>
      </c>
      <c r="K249" s="7" t="str">
        <f>_1pl</f>
        <v>1PL</v>
      </c>
      <c r="L249" s="21"/>
    </row>
    <row r="250" spans="2:12" ht="16.5" thickBot="1" x14ac:dyDescent="0.3">
      <c r="B250" s="6">
        <v>243</v>
      </c>
      <c r="C250" s="15" t="s">
        <v>138</v>
      </c>
      <c r="D250" s="15"/>
      <c r="E250" s="44"/>
      <c r="F250" s="15"/>
      <c r="G250" s="1" t="str">
        <f t="shared" si="45"/>
        <v>nsj</v>
      </c>
      <c r="H250" s="7" t="str">
        <f t="shared" si="43"/>
        <v>1_fɑ́ʕɑl</v>
      </c>
      <c r="I250" s="1" t="str">
        <f t="shared" si="44"/>
        <v>perfect</v>
      </c>
      <c r="J250" s="7" t="str">
        <f>_2sf</f>
        <v>2FSG</v>
      </c>
      <c r="K250" s="7" t="str">
        <f>_1s</f>
        <v>1SG</v>
      </c>
      <c r="L250" s="21"/>
    </row>
    <row r="251" spans="2:12" ht="16.5" thickBot="1" x14ac:dyDescent="0.3">
      <c r="B251" s="6">
        <v>244</v>
      </c>
      <c r="C251" s="15" t="s">
        <v>168</v>
      </c>
      <c r="D251" s="15"/>
      <c r="E251" s="44" t="s">
        <v>275</v>
      </c>
      <c r="F251" s="15"/>
      <c r="G251" s="1" t="str">
        <f t="shared" si="45"/>
        <v>nsj</v>
      </c>
      <c r="H251" s="7" t="str">
        <f t="shared" si="43"/>
        <v>1_fɑ́ʕɑl</v>
      </c>
      <c r="I251" s="1" t="str">
        <f>imperative</f>
        <v>imperative</v>
      </c>
      <c r="J251" s="7" t="str">
        <f>_2p</f>
        <v>2PL</v>
      </c>
      <c r="K251" s="7"/>
      <c r="L251" s="21"/>
    </row>
    <row r="252" spans="2:12" ht="16.5" thickBot="1" x14ac:dyDescent="0.3">
      <c r="B252" s="6">
        <v>245</v>
      </c>
      <c r="C252" s="15" t="s">
        <v>753</v>
      </c>
      <c r="D252" s="15"/>
      <c r="E252" s="44"/>
      <c r="F252" t="s">
        <v>758</v>
      </c>
      <c r="G252" s="1" t="str">
        <f>R_bqw</f>
        <v>bqj</v>
      </c>
      <c r="H252" s="7" t="str">
        <f t="shared" si="43"/>
        <v>1_fɑ́ʕɑl</v>
      </c>
      <c r="I252" s="1" t="str">
        <f>imperfect</f>
        <v>imperfect</v>
      </c>
      <c r="J252" s="7" t="str">
        <f>_3sm</f>
        <v>3MSG</v>
      </c>
      <c r="K252" s="7"/>
      <c r="L252" s="21"/>
    </row>
    <row r="253" spans="2:12" ht="16.5" thickBot="1" x14ac:dyDescent="0.3">
      <c r="B253" s="6">
        <v>246</v>
      </c>
      <c r="C253" s="15" t="s">
        <v>754</v>
      </c>
      <c r="D253" s="15"/>
      <c r="E253" s="44"/>
      <c r="F253" s="15"/>
      <c r="G253" s="1" t="str">
        <f>R_bqw</f>
        <v>bqj</v>
      </c>
      <c r="H253" s="7" t="str">
        <f t="shared" si="43"/>
        <v>1_fɑ́ʕɑl</v>
      </c>
      <c r="I253" s="1" t="str">
        <f>imperative</f>
        <v>imperative</v>
      </c>
      <c r="J253" s="7" t="str">
        <f t="shared" ref="J253:J255" si="47">_2sm</f>
        <v>2MSG</v>
      </c>
      <c r="K253" s="7"/>
      <c r="L253" s="21"/>
    </row>
    <row r="254" spans="2:12" ht="16.5" thickBot="1" x14ac:dyDescent="0.3">
      <c r="B254" s="6">
        <v>247</v>
      </c>
      <c r="C254" s="15" t="s">
        <v>755</v>
      </c>
      <c r="D254" s="15"/>
      <c r="E254" s="44"/>
      <c r="F254" s="15"/>
      <c r="G254" s="1" t="str">
        <f>R_qlj</f>
        <v>qlj</v>
      </c>
      <c r="H254" s="7" t="str">
        <f t="shared" si="43"/>
        <v>1_fɑ́ʕɑl</v>
      </c>
      <c r="I254" s="1" t="str">
        <f>imperfect</f>
        <v>imperfect</v>
      </c>
      <c r="J254" s="7" t="str">
        <f>_3sm</f>
        <v>3MSG</v>
      </c>
      <c r="K254" s="7"/>
      <c r="L254" s="21"/>
    </row>
    <row r="255" spans="2:12" ht="16.5" thickBot="1" x14ac:dyDescent="0.3">
      <c r="B255" s="6">
        <v>248</v>
      </c>
      <c r="C255" s="15" t="s">
        <v>756</v>
      </c>
      <c r="D255" s="15"/>
      <c r="E255" s="44"/>
      <c r="F255" s="15"/>
      <c r="G255" s="1" t="str">
        <f>R_qlj</f>
        <v>qlj</v>
      </c>
      <c r="H255" s="7" t="str">
        <f t="shared" si="43"/>
        <v>1_fɑ́ʕɑl</v>
      </c>
      <c r="I255" s="1" t="str">
        <f t="shared" ref="I255:I263" si="48">imperative</f>
        <v>imperative</v>
      </c>
      <c r="J255" s="7" t="str">
        <f t="shared" si="47"/>
        <v>2MSG</v>
      </c>
      <c r="K255" s="7"/>
      <c r="L255" s="21"/>
    </row>
    <row r="256" spans="2:12" ht="16.5" thickBot="1" x14ac:dyDescent="0.3">
      <c r="B256" s="6">
        <v>249</v>
      </c>
      <c r="C256" s="15" t="s">
        <v>757</v>
      </c>
      <c r="D256" s="15"/>
      <c r="E256" s="44"/>
      <c r="F256" s="15"/>
      <c r="G256" s="1" t="str">
        <f>R_qlj</f>
        <v>qlj</v>
      </c>
      <c r="H256" s="7" t="str">
        <f t="shared" si="43"/>
        <v>1_fɑ́ʕɑl</v>
      </c>
      <c r="I256" s="1" t="str">
        <f t="shared" si="48"/>
        <v>imperative</v>
      </c>
      <c r="J256" s="7" t="str">
        <f>_2sf</f>
        <v>2FSG</v>
      </c>
      <c r="K256" s="7"/>
      <c r="L256" s="21"/>
    </row>
    <row r="257" spans="2:12" ht="16.5" thickBot="1" x14ac:dyDescent="0.3">
      <c r="B257" s="6">
        <v>250</v>
      </c>
      <c r="C257" s="15" t="s">
        <v>762</v>
      </c>
      <c r="D257" s="15" t="s">
        <v>179</v>
      </c>
      <c r="E257" s="44"/>
      <c r="F257" s="15"/>
      <c r="G257" s="1" t="str">
        <f>R_bdj</f>
        <v>bdʔ</v>
      </c>
      <c r="H257" s="7" t="str">
        <f t="shared" si="43"/>
        <v>1_fɑ́ʕɑl</v>
      </c>
      <c r="I257" s="1" t="str">
        <f t="shared" si="48"/>
        <v>imperative</v>
      </c>
      <c r="J257" s="7" t="str">
        <f>_2sm_f</f>
        <v>2M/FSG</v>
      </c>
      <c r="K257" s="7"/>
      <c r="L257" s="21"/>
    </row>
    <row r="258" spans="2:12" ht="16.5" thickBot="1" x14ac:dyDescent="0.3">
      <c r="B258" s="6">
        <v>251</v>
      </c>
      <c r="C258" s="15" t="s">
        <v>763</v>
      </c>
      <c r="D258" s="15" t="s">
        <v>179</v>
      </c>
      <c r="E258" s="44"/>
      <c r="F258" s="15"/>
      <c r="G258" s="1" t="str">
        <f>R_mʃj</f>
        <v>mʃj</v>
      </c>
      <c r="H258" s="7" t="str">
        <f t="shared" si="43"/>
        <v>1_fɑ́ʕɑl</v>
      </c>
      <c r="I258" s="1" t="str">
        <f t="shared" si="48"/>
        <v>imperative</v>
      </c>
      <c r="J258" s="7" t="str">
        <f>_2sm_f</f>
        <v>2M/FSG</v>
      </c>
      <c r="K258" s="7"/>
      <c r="L258" s="21"/>
    </row>
    <row r="259" spans="2:12" ht="16.5" thickBot="1" x14ac:dyDescent="0.3">
      <c r="B259" s="6">
        <v>252</v>
      </c>
      <c r="C259" s="15" t="s">
        <v>759</v>
      </c>
      <c r="D259" s="15" t="s">
        <v>179</v>
      </c>
      <c r="E259" s="44"/>
      <c r="F259" s="15"/>
      <c r="G259" s="1" t="str">
        <f>R_swj</f>
        <v>swj</v>
      </c>
      <c r="H259" s="7" t="str">
        <f t="shared" si="43"/>
        <v>1_fɑ́ʕɑl</v>
      </c>
      <c r="I259" s="1" t="str">
        <f t="shared" si="48"/>
        <v>imperative</v>
      </c>
      <c r="J259" s="7" t="str">
        <f>_2sm_f</f>
        <v>2M/FSG</v>
      </c>
      <c r="K259" s="7"/>
      <c r="L259" s="21"/>
    </row>
    <row r="260" spans="2:12" ht="16.5" thickBot="1" x14ac:dyDescent="0.3">
      <c r="B260" s="6">
        <v>253</v>
      </c>
      <c r="C260" s="15" t="s">
        <v>713</v>
      </c>
      <c r="D260" s="15" t="s">
        <v>179</v>
      </c>
      <c r="E260" s="44"/>
      <c r="F260" t="s">
        <v>714</v>
      </c>
      <c r="G260" s="1" t="str">
        <f>R_xlj</f>
        <v>χlj</v>
      </c>
      <c r="H260" s="7" t="str">
        <f t="shared" si="43"/>
        <v>1_fɑ́ʕɑl</v>
      </c>
      <c r="I260" s="1" t="str">
        <f t="shared" si="48"/>
        <v>imperative</v>
      </c>
      <c r="J260" s="7" t="str">
        <f t="shared" ref="J260:J262" si="49">_2sm</f>
        <v>2MSG</v>
      </c>
      <c r="K260" s="7"/>
      <c r="L260" s="21"/>
    </row>
    <row r="261" spans="2:12" ht="16.5" thickBot="1" x14ac:dyDescent="0.3">
      <c r="B261" s="6">
        <v>254</v>
      </c>
      <c r="C261" s="15" t="s">
        <v>713</v>
      </c>
      <c r="D261" s="15" t="s">
        <v>179</v>
      </c>
      <c r="E261" s="44"/>
      <c r="F261" t="s">
        <v>715</v>
      </c>
      <c r="G261" s="1" t="str">
        <f>R_xlj</f>
        <v>χlj</v>
      </c>
      <c r="H261" s="7" t="str">
        <f t="shared" si="43"/>
        <v>1_fɑ́ʕɑl</v>
      </c>
      <c r="I261" s="1" t="str">
        <f t="shared" si="48"/>
        <v>imperative</v>
      </c>
      <c r="J261" s="7" t="str">
        <f>_2sf</f>
        <v>2FSG</v>
      </c>
      <c r="K261" s="7"/>
      <c r="L261" s="21"/>
    </row>
    <row r="262" spans="2:12" ht="16.5" thickBot="1" x14ac:dyDescent="0.3">
      <c r="B262" s="6">
        <v>255</v>
      </c>
      <c r="C262" s="15" t="s">
        <v>760</v>
      </c>
      <c r="D262" s="15"/>
      <c r="E262" s="44"/>
      <c r="F262" t="s">
        <v>764</v>
      </c>
      <c r="G262" s="1" t="str">
        <f>R_ħkj</f>
        <v>ħkj</v>
      </c>
      <c r="H262" s="7" t="str">
        <f t="shared" si="43"/>
        <v>1_fɑ́ʕɑl</v>
      </c>
      <c r="I262" s="1" t="str">
        <f t="shared" si="48"/>
        <v>imperative</v>
      </c>
      <c r="J262" s="7" t="str">
        <f t="shared" si="49"/>
        <v>2MSG</v>
      </c>
      <c r="K262" s="7"/>
      <c r="L262" s="21"/>
    </row>
    <row r="263" spans="2:12" ht="16.5" thickBot="1" x14ac:dyDescent="0.3">
      <c r="B263" s="6">
        <v>256</v>
      </c>
      <c r="C263" s="15" t="s">
        <v>761</v>
      </c>
      <c r="D263" s="15"/>
      <c r="E263" s="44"/>
      <c r="F263" t="s">
        <v>765</v>
      </c>
      <c r="G263" s="1" t="str">
        <f>R_ħkj</f>
        <v>ħkj</v>
      </c>
      <c r="H263" s="7" t="str">
        <f t="shared" si="43"/>
        <v>1_fɑ́ʕɑl</v>
      </c>
      <c r="I263" s="1" t="str">
        <f t="shared" si="48"/>
        <v>imperative</v>
      </c>
      <c r="J263" s="7" t="str">
        <f>_2sf</f>
        <v>2FSG</v>
      </c>
      <c r="K263" s="7"/>
      <c r="L263" s="21"/>
    </row>
    <row r="264" spans="2:12" ht="16.5" thickBot="1" x14ac:dyDescent="0.3">
      <c r="B264" s="6">
        <v>257</v>
      </c>
      <c r="C264" s="15" t="s">
        <v>1899</v>
      </c>
      <c r="D264" s="15"/>
      <c r="E264" s="44" t="s">
        <v>276</v>
      </c>
      <c r="F264" s="15"/>
      <c r="G264" s="1" t="str">
        <f>R_tˤfj</f>
        <v>tˤfj</v>
      </c>
      <c r="H264" s="7" t="str">
        <f t="shared" si="43"/>
        <v>1_fɑ́ʕɑl</v>
      </c>
      <c r="I264" s="1" t="str">
        <f t="shared" si="44"/>
        <v>perfect</v>
      </c>
      <c r="J264" s="7" t="str">
        <f>_3sm</f>
        <v>3MSG</v>
      </c>
      <c r="K264" s="7"/>
      <c r="L264" s="21"/>
    </row>
    <row r="265" spans="2:12" ht="16.5" thickBot="1" x14ac:dyDescent="0.3">
      <c r="B265" s="6">
        <v>258</v>
      </c>
      <c r="C265" s="15" t="s">
        <v>1900</v>
      </c>
      <c r="D265" s="15"/>
      <c r="E265" s="44" t="s">
        <v>277</v>
      </c>
      <c r="F265" s="15"/>
      <c r="G265" s="1" t="str">
        <f>R_tˤfj</f>
        <v>tˤfj</v>
      </c>
      <c r="H265" s="7" t="str">
        <f t="shared" si="43"/>
        <v>1_fɑ́ʕɑl</v>
      </c>
      <c r="I265" s="1" t="str">
        <f t="shared" si="44"/>
        <v>perfect</v>
      </c>
      <c r="J265" s="7" t="str">
        <f>_3sm</f>
        <v>3MSG</v>
      </c>
      <c r="K265" s="7" t="str">
        <f>_3sm</f>
        <v>3MSG</v>
      </c>
      <c r="L265" s="21"/>
    </row>
    <row r="266" spans="2:12" ht="16.5" thickBot="1" x14ac:dyDescent="0.3">
      <c r="B266" s="6">
        <v>259</v>
      </c>
      <c r="C266" s="15" t="s">
        <v>185</v>
      </c>
      <c r="D266" s="15"/>
      <c r="E266" s="44"/>
      <c r="F266" s="15"/>
      <c r="G266" s="1" t="str">
        <f t="shared" ref="G266:G271" si="50">R_ħkj</f>
        <v>ħkj</v>
      </c>
      <c r="H266" s="7" t="str">
        <f t="shared" si="43"/>
        <v>1_fɑ́ʕɑl</v>
      </c>
      <c r="I266" s="1" t="str">
        <f t="shared" si="44"/>
        <v>perfect</v>
      </c>
      <c r="J266" s="7" t="str">
        <f>_2sf</f>
        <v>2FSG</v>
      </c>
      <c r="K266" s="7"/>
      <c r="L266" s="21"/>
    </row>
    <row r="267" spans="2:12" ht="16.5" thickBot="1" x14ac:dyDescent="0.3">
      <c r="B267" s="6">
        <v>260</v>
      </c>
      <c r="C267" s="15" t="s">
        <v>186</v>
      </c>
      <c r="D267" s="15"/>
      <c r="E267" s="44"/>
      <c r="F267" s="15"/>
      <c r="G267" s="1" t="str">
        <f t="shared" si="50"/>
        <v>ħkj</v>
      </c>
      <c r="H267" s="7" t="str">
        <f t="shared" si="43"/>
        <v>1_fɑ́ʕɑl</v>
      </c>
      <c r="I267" s="1" t="str">
        <f t="shared" si="44"/>
        <v>perfect</v>
      </c>
      <c r="J267" s="7" t="str">
        <f>_2sf</f>
        <v>2FSG</v>
      </c>
      <c r="K267" s="7"/>
      <c r="L267" s="7" t="str">
        <f>_3sm</f>
        <v>3MSG</v>
      </c>
    </row>
    <row r="268" spans="2:12" ht="16.5" thickBot="1" x14ac:dyDescent="0.3">
      <c r="B268" s="6">
        <v>261</v>
      </c>
      <c r="C268" s="15" t="s">
        <v>187</v>
      </c>
      <c r="D268" s="15"/>
      <c r="E268" s="44"/>
      <c r="F268" s="15"/>
      <c r="G268" s="1" t="str">
        <f t="shared" si="50"/>
        <v>ħkj</v>
      </c>
      <c r="H268" s="7" t="str">
        <f t="shared" si="43"/>
        <v>1_fɑ́ʕɑl</v>
      </c>
      <c r="I268" s="1" t="str">
        <f t="shared" si="44"/>
        <v>perfect</v>
      </c>
      <c r="J268" s="7" t="str">
        <f>_2sf</f>
        <v>2FSG</v>
      </c>
      <c r="K268" s="7">
        <f>_3</f>
        <v>3</v>
      </c>
      <c r="L268" s="7" t="str">
        <f>_3sm</f>
        <v>3MSG</v>
      </c>
    </row>
    <row r="269" spans="2:12" ht="16.5" thickBot="1" x14ac:dyDescent="0.3">
      <c r="B269" s="6">
        <v>262</v>
      </c>
      <c r="C269" s="15" t="s">
        <v>188</v>
      </c>
      <c r="D269" s="15"/>
      <c r="E269" s="44"/>
      <c r="F269" s="15"/>
      <c r="G269" s="1" t="str">
        <f t="shared" si="50"/>
        <v>ħkj</v>
      </c>
      <c r="H269" s="7" t="str">
        <f t="shared" si="43"/>
        <v>1_fɑ́ʕɑl</v>
      </c>
      <c r="I269" s="1" t="str">
        <f t="shared" si="44"/>
        <v>perfect</v>
      </c>
      <c r="J269" s="7" t="str">
        <f>_1s</f>
        <v>1SG</v>
      </c>
      <c r="K269" s="7"/>
      <c r="L269" s="21"/>
    </row>
    <row r="270" spans="2:12" ht="16.5" thickBot="1" x14ac:dyDescent="0.3">
      <c r="B270" s="6">
        <v>263</v>
      </c>
      <c r="C270" s="15" t="s">
        <v>189</v>
      </c>
      <c r="D270" s="15"/>
      <c r="E270" s="44"/>
      <c r="F270" s="15"/>
      <c r="G270" s="1" t="str">
        <f t="shared" si="50"/>
        <v>ħkj</v>
      </c>
      <c r="H270" s="7" t="str">
        <f t="shared" si="43"/>
        <v>1_fɑ́ʕɑl</v>
      </c>
      <c r="I270" s="1" t="str">
        <f t="shared" si="44"/>
        <v>perfect</v>
      </c>
      <c r="J270" s="7" t="str">
        <f>_1s</f>
        <v>1SG</v>
      </c>
      <c r="K270" s="7"/>
      <c r="L270" s="7" t="str">
        <f>_3sm</f>
        <v>3MSG</v>
      </c>
    </row>
    <row r="271" spans="2:12" ht="16.5" thickBot="1" x14ac:dyDescent="0.3">
      <c r="B271" s="6">
        <v>264</v>
      </c>
      <c r="C271" s="15" t="s">
        <v>190</v>
      </c>
      <c r="D271" s="15"/>
      <c r="E271" s="44"/>
      <c r="F271" s="15"/>
      <c r="G271" s="1" t="str">
        <f t="shared" si="50"/>
        <v>ħkj</v>
      </c>
      <c r="H271" s="7" t="str">
        <f t="shared" si="43"/>
        <v>1_fɑ́ʕɑl</v>
      </c>
      <c r="I271" s="1" t="str">
        <f t="shared" si="44"/>
        <v>perfect</v>
      </c>
      <c r="J271" s="7" t="str">
        <f>_1s</f>
        <v>1SG</v>
      </c>
      <c r="K271" s="7">
        <f>_3</f>
        <v>3</v>
      </c>
      <c r="L271" s="7" t="str">
        <f>_3sm</f>
        <v>3MSG</v>
      </c>
    </row>
    <row r="272" spans="2:12" ht="16.5" thickBot="1" x14ac:dyDescent="0.3">
      <c r="B272" s="6">
        <v>265</v>
      </c>
      <c r="C272" s="15" t="s">
        <v>700</v>
      </c>
      <c r="D272" s="15"/>
      <c r="E272" s="44" t="s">
        <v>278</v>
      </c>
      <c r="F272" s="15"/>
      <c r="G272" s="1" t="str">
        <f>R_ɣtˤj</f>
        <v>ɣtˤj</v>
      </c>
      <c r="H272" s="7" t="str">
        <f t="shared" ref="H272:H278" si="51">faʕʕal</f>
        <v>2_fɑ́ʕʕɑl</v>
      </c>
      <c r="I272" s="1" t="str">
        <f>imperative</f>
        <v>imperative</v>
      </c>
      <c r="J272" s="7" t="str">
        <f>_2sm</f>
        <v>2MSG</v>
      </c>
      <c r="K272" s="7" t="str">
        <f>_1s</f>
        <v>1SG</v>
      </c>
      <c r="L272" s="7"/>
    </row>
    <row r="273" spans="2:12" ht="16.5" thickBot="1" x14ac:dyDescent="0.3">
      <c r="B273" s="6">
        <v>266</v>
      </c>
      <c r="C273" s="15" t="s">
        <v>701</v>
      </c>
      <c r="D273" s="15"/>
      <c r="E273" s="44" t="s">
        <v>279</v>
      </c>
      <c r="F273" s="15"/>
      <c r="G273" s="1" t="str">
        <f>R_ɣtˤj</f>
        <v>ɣtˤj</v>
      </c>
      <c r="H273" s="7" t="str">
        <f t="shared" si="51"/>
        <v>2_fɑ́ʕʕɑl</v>
      </c>
      <c r="I273" s="1" t="str">
        <f>imperative</f>
        <v>imperative</v>
      </c>
      <c r="J273" s="7" t="str">
        <f>_2sf</f>
        <v>2FSG</v>
      </c>
      <c r="K273" s="7" t="str">
        <f>_1s</f>
        <v>1SG</v>
      </c>
      <c r="L273" s="7"/>
    </row>
    <row r="274" spans="2:12" ht="16.5" thickBot="1" x14ac:dyDescent="0.3">
      <c r="B274" s="6">
        <v>267</v>
      </c>
      <c r="C274" s="15" t="s">
        <v>2222</v>
      </c>
      <c r="D274" s="15"/>
      <c r="E274" s="44" t="s">
        <v>2223</v>
      </c>
      <c r="F274" s="15" t="s">
        <v>2226</v>
      </c>
      <c r="G274" s="1" t="str">
        <f>R_wdj</f>
        <v>wdj</v>
      </c>
      <c r="H274" s="7" t="str">
        <f t="shared" si="51"/>
        <v>2_fɑ́ʕʕɑl</v>
      </c>
      <c r="I274" s="1" t="str">
        <f t="shared" si="44"/>
        <v>perfect</v>
      </c>
      <c r="J274" s="7" t="str">
        <f>_1s</f>
        <v>1SG</v>
      </c>
      <c r="K274" s="7"/>
      <c r="L274" s="7"/>
    </row>
    <row r="275" spans="2:12" ht="16.5" thickBot="1" x14ac:dyDescent="0.3">
      <c r="B275" s="6">
        <v>268</v>
      </c>
      <c r="C275" s="15" t="s">
        <v>2224</v>
      </c>
      <c r="D275" s="15"/>
      <c r="E275" s="44" t="s">
        <v>2225</v>
      </c>
      <c r="F275" s="15"/>
      <c r="G275" s="1" t="str">
        <f>R_wdj</f>
        <v>wdj</v>
      </c>
      <c r="H275" s="7" t="str">
        <f t="shared" si="51"/>
        <v>2_fɑ́ʕʕɑl</v>
      </c>
      <c r="I275" s="1" t="str">
        <f t="shared" si="44"/>
        <v>perfect</v>
      </c>
      <c r="J275" s="7" t="str">
        <f>_1s</f>
        <v>1SG</v>
      </c>
      <c r="K275" s="7" t="str">
        <f>_3sm</f>
        <v>3MSG</v>
      </c>
      <c r="L275" s="7"/>
    </row>
    <row r="276" spans="2:12" ht="16.5" thickBot="1" x14ac:dyDescent="0.3">
      <c r="B276" s="6">
        <v>269</v>
      </c>
      <c r="C276" s="15" t="s">
        <v>703</v>
      </c>
      <c r="D276" s="15"/>
      <c r="E276" s="44" t="s">
        <v>992</v>
      </c>
      <c r="F276" s="15"/>
      <c r="G276" s="1" t="str">
        <f>R_wdj</f>
        <v>wdj</v>
      </c>
      <c r="H276" s="7" t="str">
        <f t="shared" si="51"/>
        <v>2_fɑ́ʕʕɑl</v>
      </c>
      <c r="I276" s="1" t="str">
        <f>imperfect</f>
        <v>imperfect</v>
      </c>
      <c r="J276" s="7" t="str">
        <f>_3sm</f>
        <v>3MSG</v>
      </c>
      <c r="K276" s="7"/>
      <c r="L276" s="7"/>
    </row>
    <row r="277" spans="2:12" ht="16.5" thickBot="1" x14ac:dyDescent="0.3">
      <c r="B277" s="6">
        <v>270</v>
      </c>
      <c r="C277" s="15" t="s">
        <v>2009</v>
      </c>
      <c r="D277" s="15"/>
      <c r="E277" s="44" t="s">
        <v>702</v>
      </c>
      <c r="F277" s="15"/>
      <c r="G277" s="1" t="str">
        <f>R_wdj</f>
        <v>wdj</v>
      </c>
      <c r="H277" s="7" t="str">
        <f t="shared" si="51"/>
        <v>2_fɑ́ʕʕɑl</v>
      </c>
      <c r="I277" s="1" t="str">
        <f>imperfect</f>
        <v>imperfect</v>
      </c>
      <c r="J277" s="7" t="str">
        <f>_3sm</f>
        <v>3MSG</v>
      </c>
      <c r="K277" s="7"/>
      <c r="L277" s="7" t="str">
        <f>_3sm</f>
        <v>3MSG</v>
      </c>
    </row>
    <row r="278" spans="2:12" ht="16.5" thickBot="1" x14ac:dyDescent="0.3">
      <c r="B278" s="6">
        <v>271</v>
      </c>
      <c r="C278" s="15" t="s">
        <v>994</v>
      </c>
      <c r="D278" s="15"/>
      <c r="E278" s="44" t="s">
        <v>993</v>
      </c>
      <c r="F278" s="15"/>
      <c r="G278" s="1" t="str">
        <f>R_wdj</f>
        <v>wdj</v>
      </c>
      <c r="H278" s="7" t="str">
        <f t="shared" si="51"/>
        <v>2_fɑ́ʕʕɑl</v>
      </c>
      <c r="I278" s="1" t="str">
        <f>imperfect</f>
        <v>imperfect</v>
      </c>
      <c r="J278" s="7" t="str">
        <f>_1s</f>
        <v>1SG</v>
      </c>
      <c r="K278" s="7">
        <f>_3</f>
        <v>3</v>
      </c>
      <c r="L278" s="7" t="str">
        <f>_2sm</f>
        <v>2MSG</v>
      </c>
    </row>
    <row r="279" spans="2:12" ht="16.5" thickBot="1" x14ac:dyDescent="0.3">
      <c r="B279" s="6">
        <v>272</v>
      </c>
      <c r="C279" s="15" t="s">
        <v>996</v>
      </c>
      <c r="D279" s="15"/>
      <c r="E279" s="61" t="s">
        <v>998</v>
      </c>
      <c r="F279" s="14" t="s">
        <v>1000</v>
      </c>
      <c r="G279" s="1" t="str">
        <f>R_ħsb</f>
        <v>ħsb</v>
      </c>
      <c r="H279" s="7" t="str">
        <f t="shared" si="43"/>
        <v>1_fɑ́ʕɑl</v>
      </c>
      <c r="I279" s="1" t="str">
        <f>imperfect</f>
        <v>imperfect</v>
      </c>
      <c r="J279" s="7" t="str">
        <f>_3sm</f>
        <v>3MSG</v>
      </c>
      <c r="K279" s="7"/>
      <c r="L279" s="7" t="str">
        <f>_1pl</f>
        <v>1PL</v>
      </c>
    </row>
    <row r="280" spans="2:12" ht="16.5" thickBot="1" x14ac:dyDescent="0.3">
      <c r="B280" s="6">
        <v>273</v>
      </c>
      <c r="C280" s="15" t="s">
        <v>997</v>
      </c>
      <c r="D280" s="15"/>
      <c r="E280" s="61" t="s">
        <v>999</v>
      </c>
      <c r="F280" s="14" t="s">
        <v>2264</v>
      </c>
      <c r="G280" s="1" t="str">
        <f>R_ħsb</f>
        <v>ħsb</v>
      </c>
      <c r="H280" s="7" t="str">
        <f t="shared" si="43"/>
        <v>1_fɑ́ʕɑl</v>
      </c>
      <c r="I280" s="1" t="str">
        <f>imperfect</f>
        <v>imperfect</v>
      </c>
      <c r="J280" s="7" t="str">
        <f>_3sm</f>
        <v>3MSG</v>
      </c>
      <c r="K280" s="7">
        <f>_3</f>
        <v>3</v>
      </c>
      <c r="L280" s="7" t="str">
        <f>_1pl</f>
        <v>1PL</v>
      </c>
    </row>
    <row r="281" spans="2:12" ht="16.5" thickBot="1" x14ac:dyDescent="0.3">
      <c r="B281" s="6">
        <v>274</v>
      </c>
      <c r="C281" s="15" t="s">
        <v>688</v>
      </c>
      <c r="D281" s="15"/>
      <c r="E281" s="44"/>
      <c r="F281" s="15"/>
      <c r="G281" s="1" t="str">
        <f>R_sdd</f>
        <v>sdd</v>
      </c>
      <c r="H281" s="7" t="str">
        <f t="shared" si="43"/>
        <v>1_fɑ́ʕɑl</v>
      </c>
      <c r="I281" s="1" t="str">
        <f t="shared" si="44"/>
        <v>perfect</v>
      </c>
      <c r="J281" s="7" t="str">
        <f>_3sm</f>
        <v>3MSG</v>
      </c>
      <c r="K281" s="7"/>
      <c r="L281" s="21"/>
    </row>
    <row r="282" spans="2:12" ht="16.5" thickBot="1" x14ac:dyDescent="0.3">
      <c r="B282" s="6">
        <v>275</v>
      </c>
      <c r="C282" s="15" t="s">
        <v>2030</v>
      </c>
      <c r="D282" s="15" t="s">
        <v>179</v>
      </c>
      <c r="E282" s="44" t="s">
        <v>280</v>
      </c>
      <c r="F282" s="15"/>
      <c r="G282" s="15" t="str">
        <f>R_ʕðˤðˤ</f>
        <v>ʕðˤðˤ</v>
      </c>
      <c r="H282" s="7" t="str">
        <f t="shared" si="43"/>
        <v>1_fɑ́ʕɑl</v>
      </c>
      <c r="I282" s="1" t="str">
        <f t="shared" si="44"/>
        <v>perfect</v>
      </c>
      <c r="J282" s="7" t="str">
        <f t="shared" ref="J282:J323" si="52">_3pl</f>
        <v>3PL</v>
      </c>
      <c r="K282" s="7"/>
      <c r="L282" s="21"/>
    </row>
    <row r="283" spans="2:12" ht="16.5" thickBot="1" x14ac:dyDescent="0.3">
      <c r="B283" s="6">
        <v>276</v>
      </c>
      <c r="C283" s="15" t="s">
        <v>2030</v>
      </c>
      <c r="D283" s="15" t="s">
        <v>179</v>
      </c>
      <c r="E283" s="44" t="s">
        <v>281</v>
      </c>
      <c r="F283" s="15"/>
      <c r="G283" s="15" t="str">
        <f>R_ʕðˤðˤ</f>
        <v>ʕðˤðˤ</v>
      </c>
      <c r="H283" s="7" t="str">
        <f t="shared" si="43"/>
        <v>1_fɑ́ʕɑl</v>
      </c>
      <c r="I283" s="1" t="str">
        <f t="shared" si="44"/>
        <v>perfect</v>
      </c>
      <c r="J283" s="7" t="str">
        <f>_3sm</f>
        <v>3MSG</v>
      </c>
      <c r="K283" s="7" t="str">
        <f>_3sm</f>
        <v>3MSG</v>
      </c>
      <c r="L283" s="21"/>
    </row>
    <row r="284" spans="2:12" ht="16.5" thickBot="1" x14ac:dyDescent="0.3">
      <c r="B284" s="6">
        <v>277</v>
      </c>
      <c r="C284" s="15" t="s">
        <v>315</v>
      </c>
      <c r="D284" s="15"/>
      <c r="E284" s="47" t="s">
        <v>316</v>
      </c>
      <c r="F284" s="15"/>
      <c r="G284" s="15" t="str">
        <f>R_ðˤll</f>
        <v>ðˤll</v>
      </c>
      <c r="H284" s="7" t="str">
        <f t="shared" si="43"/>
        <v>1_fɑ́ʕɑl</v>
      </c>
      <c r="I284" s="1" t="str">
        <f>imperfect</f>
        <v>imperfect</v>
      </c>
      <c r="J284" s="7" t="str">
        <f>_1pl</f>
        <v>1PL</v>
      </c>
      <c r="K284" s="7"/>
      <c r="L284" s="21"/>
    </row>
    <row r="285" spans="2:12" ht="16.5" thickBot="1" x14ac:dyDescent="0.3">
      <c r="B285" s="6">
        <v>278</v>
      </c>
      <c r="C285" s="15" t="s">
        <v>200</v>
      </c>
      <c r="D285" s="15" t="s">
        <v>179</v>
      </c>
      <c r="E285" s="44" t="s">
        <v>282</v>
      </c>
      <c r="F285" s="15"/>
      <c r="G285" s="15" t="str">
        <f>R_tˤqq</f>
        <v>tˤqq</v>
      </c>
      <c r="H285" s="7" t="str">
        <f t="shared" si="43"/>
        <v>1_fɑ́ʕɑl</v>
      </c>
      <c r="I285" s="1" t="str">
        <f>imperfect</f>
        <v>imperfect</v>
      </c>
      <c r="J285" s="7" t="str">
        <f>_2sm</f>
        <v>2MSG</v>
      </c>
      <c r="K285" s="7"/>
      <c r="L285" s="21"/>
    </row>
    <row r="286" spans="2:12" ht="16.5" thickBot="1" x14ac:dyDescent="0.3">
      <c r="B286" s="6">
        <v>279</v>
      </c>
      <c r="C286" s="15" t="s">
        <v>200</v>
      </c>
      <c r="D286" s="15" t="s">
        <v>179</v>
      </c>
      <c r="E286" s="44" t="s">
        <v>283</v>
      </c>
      <c r="F286" s="15"/>
      <c r="G286" s="15" t="str">
        <f>R_tˤqq</f>
        <v>tˤqq</v>
      </c>
      <c r="H286" s="7" t="str">
        <f t="shared" si="43"/>
        <v>1_fɑ́ʕɑl</v>
      </c>
      <c r="I286" s="1" t="str">
        <f>imperfect</f>
        <v>imperfect</v>
      </c>
      <c r="J286" s="7" t="str">
        <f>_3sf</f>
        <v>3FSG</v>
      </c>
      <c r="K286" s="7"/>
      <c r="L286" s="21"/>
    </row>
    <row r="287" spans="2:12" ht="16.5" thickBot="1" x14ac:dyDescent="0.3">
      <c r="B287" s="6">
        <v>280</v>
      </c>
      <c r="C287" s="15" t="s">
        <v>201</v>
      </c>
      <c r="D287" s="15"/>
      <c r="E287" s="44" t="s">
        <v>284</v>
      </c>
      <c r="F287" s="15"/>
      <c r="G287" s="15" t="str">
        <f>R_tˤss</f>
        <v>tˤss</v>
      </c>
      <c r="H287" s="7" t="str">
        <f t="shared" si="43"/>
        <v>1_fɑ́ʕɑl</v>
      </c>
      <c r="I287" s="1" t="str">
        <f t="shared" si="44"/>
        <v>perfect</v>
      </c>
      <c r="J287" s="7" t="str">
        <f>_2sm</f>
        <v>2MSG</v>
      </c>
      <c r="K287" s="7"/>
      <c r="L287" s="21"/>
    </row>
    <row r="288" spans="2:12" ht="16.5" thickBot="1" x14ac:dyDescent="0.3">
      <c r="B288" s="6">
        <v>281</v>
      </c>
      <c r="C288" s="15" t="s">
        <v>1026</v>
      </c>
      <c r="D288" s="15"/>
      <c r="E288" s="44"/>
      <c r="F288" s="15"/>
      <c r="G288" s="15" t="str">
        <f>R_frr</f>
        <v>frr</v>
      </c>
      <c r="H288" s="7" t="str">
        <f t="shared" si="43"/>
        <v>1_fɑ́ʕɑl</v>
      </c>
      <c r="I288" s="1" t="str">
        <f t="shared" si="44"/>
        <v>perfect</v>
      </c>
      <c r="J288" s="7" t="str">
        <f>_3sf</f>
        <v>3FSG</v>
      </c>
      <c r="K288" s="7"/>
      <c r="L288" s="21"/>
    </row>
    <row r="289" spans="2:12" ht="16.5" thickBot="1" x14ac:dyDescent="0.3">
      <c r="B289" s="6">
        <v>282</v>
      </c>
      <c r="C289" s="15" t="s">
        <v>2031</v>
      </c>
      <c r="D289" s="15"/>
      <c r="E289" s="47" t="s">
        <v>331</v>
      </c>
      <c r="F289" s="15"/>
      <c r="G289" s="15" t="str">
        <f>R_ðˤll</f>
        <v>ðˤll</v>
      </c>
      <c r="H289" s="7" t="str">
        <f t="shared" si="43"/>
        <v>1_fɑ́ʕɑl</v>
      </c>
      <c r="I289" s="1" t="str">
        <f t="shared" si="44"/>
        <v>perfect</v>
      </c>
      <c r="J289" s="7" t="str">
        <f>_3sm</f>
        <v>3MSG</v>
      </c>
      <c r="K289" s="7"/>
      <c r="L289" s="21"/>
    </row>
    <row r="290" spans="2:12" ht="16.5" thickBot="1" x14ac:dyDescent="0.3">
      <c r="B290" s="6">
        <v>283</v>
      </c>
      <c r="C290" s="15" t="s">
        <v>2032</v>
      </c>
      <c r="D290" s="15"/>
      <c r="E290" s="47"/>
      <c r="F290" s="15"/>
      <c r="G290" s="15" t="str">
        <f>R_ðˤll</f>
        <v>ðˤll</v>
      </c>
      <c r="H290" s="7" t="str">
        <f t="shared" si="43"/>
        <v>1_fɑ́ʕɑl</v>
      </c>
      <c r="I290" s="1" t="str">
        <f>imperfect</f>
        <v>imperfect</v>
      </c>
      <c r="J290" s="7" t="str">
        <f>_3sm</f>
        <v>3MSG</v>
      </c>
      <c r="K290" s="7"/>
      <c r="L290" s="21"/>
    </row>
    <row r="291" spans="2:12" ht="16.5" thickBot="1" x14ac:dyDescent="0.3">
      <c r="B291" s="6">
        <v>284</v>
      </c>
      <c r="C291" s="15" t="s">
        <v>2033</v>
      </c>
      <c r="D291" s="15"/>
      <c r="E291" s="47"/>
      <c r="F291" s="15"/>
      <c r="G291" s="15" t="str">
        <f>R_ðˤll</f>
        <v>ðˤll</v>
      </c>
      <c r="H291" s="7" t="str">
        <f t="shared" si="43"/>
        <v>1_fɑ́ʕɑl</v>
      </c>
      <c r="I291" s="1" t="str">
        <f t="shared" si="44"/>
        <v>perfect</v>
      </c>
      <c r="J291" s="7" t="str">
        <f>_2sm</f>
        <v>2MSG</v>
      </c>
      <c r="K291" s="7"/>
      <c r="L291" s="21"/>
    </row>
    <row r="292" spans="2:12" ht="16.5" thickBot="1" x14ac:dyDescent="0.3">
      <c r="B292" s="6">
        <v>285</v>
      </c>
      <c r="C292" s="15" t="s">
        <v>2034</v>
      </c>
      <c r="D292" s="15"/>
      <c r="E292" s="47" t="s">
        <v>333</v>
      </c>
      <c r="F292" s="15"/>
      <c r="G292" s="15" t="str">
        <f>R_ħbb</f>
        <v>ħbb</v>
      </c>
      <c r="H292" s="7" t="str">
        <f t="shared" si="43"/>
        <v>1_fɑ́ʕɑl</v>
      </c>
      <c r="I292" s="1" t="str">
        <f t="shared" si="44"/>
        <v>perfect</v>
      </c>
      <c r="J292" s="7" t="str">
        <f>_2sf</f>
        <v>2FSG</v>
      </c>
      <c r="K292" s="7" t="str">
        <f>_1s</f>
        <v>1SG</v>
      </c>
      <c r="L292" s="21"/>
    </row>
    <row r="293" spans="2:12" ht="16.5" thickBot="1" x14ac:dyDescent="0.3">
      <c r="B293" s="6">
        <v>286</v>
      </c>
      <c r="C293" s="15" t="s">
        <v>2035</v>
      </c>
      <c r="D293" s="15"/>
      <c r="E293" s="47" t="s">
        <v>334</v>
      </c>
      <c r="F293" s="15"/>
      <c r="G293" s="15" t="str">
        <f>R_ħbb</f>
        <v>ħbb</v>
      </c>
      <c r="H293" s="7" t="str">
        <f t="shared" si="43"/>
        <v>1_fɑ́ʕɑl</v>
      </c>
      <c r="I293" s="1" t="str">
        <f t="shared" si="44"/>
        <v>perfect</v>
      </c>
      <c r="J293" s="7" t="str">
        <f>_1s</f>
        <v>1SG</v>
      </c>
      <c r="K293" s="7" t="str">
        <f>_2sf</f>
        <v>2FSG</v>
      </c>
      <c r="L293" s="21"/>
    </row>
    <row r="294" spans="2:12" ht="16.5" thickBot="1" x14ac:dyDescent="0.3">
      <c r="B294" s="6">
        <v>287</v>
      </c>
      <c r="C294" s="15" t="s">
        <v>377</v>
      </c>
      <c r="D294" s="15"/>
      <c r="E294" s="47"/>
      <c r="F294" s="15"/>
      <c r="G294" s="15" t="str">
        <f>R_ħtˤtˤ</f>
        <v>ħtˤtˤ</v>
      </c>
      <c r="H294" s="7" t="str">
        <f t="shared" si="43"/>
        <v>1_fɑ́ʕɑl</v>
      </c>
      <c r="I294" s="1" t="str">
        <f t="shared" si="44"/>
        <v>perfect</v>
      </c>
      <c r="J294" s="7" t="str">
        <f>_3sm</f>
        <v>3MSG</v>
      </c>
      <c r="K294" s="7"/>
      <c r="L294" s="21"/>
    </row>
    <row r="295" spans="2:12" ht="16.5" thickBot="1" x14ac:dyDescent="0.3">
      <c r="B295" s="6">
        <v>288</v>
      </c>
      <c r="C295" s="15" t="s">
        <v>379</v>
      </c>
      <c r="D295" s="15"/>
      <c r="E295" s="47"/>
      <c r="F295" s="15"/>
      <c r="G295" s="15" t="str">
        <f>R_ħtˤtˤ</f>
        <v>ħtˤtˤ</v>
      </c>
      <c r="H295" s="7" t="str">
        <f t="shared" si="43"/>
        <v>1_fɑ́ʕɑl</v>
      </c>
      <c r="I295" s="1" t="str">
        <f t="shared" si="44"/>
        <v>perfect</v>
      </c>
      <c r="J295" s="7" t="str">
        <f>_3sm</f>
        <v>3MSG</v>
      </c>
      <c r="K295" s="7" t="str">
        <f>_3sm</f>
        <v>3MSG</v>
      </c>
      <c r="L295" s="21"/>
    </row>
    <row r="296" spans="2:12" ht="16.5" thickBot="1" x14ac:dyDescent="0.3">
      <c r="B296" s="6">
        <v>289</v>
      </c>
      <c r="C296" s="15" t="s">
        <v>378</v>
      </c>
      <c r="D296" s="15"/>
      <c r="E296" s="47"/>
      <c r="F296" s="15"/>
      <c r="G296" s="15" t="str">
        <f>R_ħtˤtˤ</f>
        <v>ħtˤtˤ</v>
      </c>
      <c r="H296" s="7" t="str">
        <f t="shared" si="43"/>
        <v>1_fɑ́ʕɑl</v>
      </c>
      <c r="I296" s="1" t="str">
        <f t="shared" si="44"/>
        <v>perfect</v>
      </c>
      <c r="J296" s="7" t="str">
        <f>_2sf</f>
        <v>2FSG</v>
      </c>
      <c r="K296" s="7"/>
      <c r="L296" s="21"/>
    </row>
    <row r="297" spans="2:12" ht="16.5" thickBot="1" x14ac:dyDescent="0.3">
      <c r="B297" s="6">
        <v>290</v>
      </c>
      <c r="C297" s="15" t="s">
        <v>343</v>
      </c>
      <c r="D297" s="15"/>
      <c r="E297" s="47" t="s">
        <v>342</v>
      </c>
      <c r="F297" s="15"/>
      <c r="G297" s="15" t="str">
        <f>R_ħtˤtˤ</f>
        <v>ħtˤtˤ</v>
      </c>
      <c r="H297" s="7" t="str">
        <f t="shared" si="43"/>
        <v>1_fɑ́ʕɑl</v>
      </c>
      <c r="I297" s="1" t="str">
        <f t="shared" si="44"/>
        <v>perfect</v>
      </c>
      <c r="J297" s="7" t="str">
        <f t="shared" si="52"/>
        <v>3PL</v>
      </c>
      <c r="K297" s="7" t="str">
        <f>_3sm</f>
        <v>3MSG</v>
      </c>
      <c r="L297" s="21"/>
    </row>
    <row r="298" spans="2:12" ht="16.5" thickBot="1" x14ac:dyDescent="0.3">
      <c r="B298" s="6">
        <v>291</v>
      </c>
      <c r="C298" s="15" t="s">
        <v>408</v>
      </c>
      <c r="E298" s="47" t="s">
        <v>404</v>
      </c>
      <c r="F298" t="s">
        <v>403</v>
      </c>
      <c r="G298" s="53" t="str">
        <f>R_sdd</f>
        <v>sdd</v>
      </c>
      <c r="H298" s="7" t="str">
        <f t="shared" si="43"/>
        <v>1_fɑ́ʕɑl</v>
      </c>
      <c r="I298" s="1" t="str">
        <f t="shared" si="44"/>
        <v>perfect</v>
      </c>
      <c r="J298" s="7" t="str">
        <f>_3sm</f>
        <v>3MSG</v>
      </c>
    </row>
    <row r="299" spans="2:12" ht="16.5" thickBot="1" x14ac:dyDescent="0.3">
      <c r="B299" s="6">
        <v>292</v>
      </c>
      <c r="C299" s="15" t="s">
        <v>852</v>
      </c>
      <c r="E299" s="47"/>
      <c r="F299" t="s">
        <v>853</v>
      </c>
      <c r="G299" s="53" t="str">
        <f>R_sdd</f>
        <v>sdd</v>
      </c>
      <c r="H299" s="7" t="str">
        <f t="shared" si="43"/>
        <v>1_fɑ́ʕɑl</v>
      </c>
      <c r="I299" s="1" t="str">
        <f t="shared" si="44"/>
        <v>perfect</v>
      </c>
      <c r="J299" s="7" t="str">
        <f>_2p</f>
        <v>2PL</v>
      </c>
    </row>
    <row r="300" spans="2:12" ht="16.5" thickBot="1" x14ac:dyDescent="0.3">
      <c r="B300" s="6">
        <v>293</v>
      </c>
      <c r="C300" s="15" t="s">
        <v>409</v>
      </c>
      <c r="E300" s="47" t="s">
        <v>402</v>
      </c>
      <c r="F300" t="s">
        <v>401</v>
      </c>
      <c r="G300" s="53" t="str">
        <f>R_sdd</f>
        <v>sdd</v>
      </c>
      <c r="H300" s="7" t="str">
        <f t="shared" si="43"/>
        <v>1_fɑ́ʕɑl</v>
      </c>
      <c r="I300" s="1" t="str">
        <f t="shared" si="44"/>
        <v>perfect</v>
      </c>
      <c r="J300" s="7" t="str">
        <f>_1s</f>
        <v>1SG</v>
      </c>
    </row>
    <row r="301" spans="2:12" ht="16.5" thickBot="1" x14ac:dyDescent="0.3">
      <c r="B301" s="6">
        <v>294</v>
      </c>
      <c r="C301" s="15" t="s">
        <v>410</v>
      </c>
      <c r="E301" s="47" t="s">
        <v>400</v>
      </c>
      <c r="F301" t="s">
        <v>399</v>
      </c>
      <c r="G301" s="53" t="str">
        <f>R_sdd</f>
        <v>sdd</v>
      </c>
      <c r="H301" s="7" t="str">
        <f t="shared" si="43"/>
        <v>1_fɑ́ʕɑl</v>
      </c>
      <c r="I301" s="1" t="str">
        <f t="shared" si="44"/>
        <v>perfect</v>
      </c>
      <c r="J301" s="7" t="str">
        <f>_1s</f>
        <v>1SG</v>
      </c>
      <c r="K301" s="7" t="str">
        <f>_3sm</f>
        <v>3MSG</v>
      </c>
    </row>
    <row r="302" spans="2:12" ht="16.5" thickBot="1" x14ac:dyDescent="0.3">
      <c r="B302" s="6">
        <v>295</v>
      </c>
      <c r="C302" s="15" t="s">
        <v>411</v>
      </c>
      <c r="E302" s="47" t="s">
        <v>398</v>
      </c>
      <c r="F302" t="s">
        <v>2010</v>
      </c>
      <c r="G302" s="53" t="str">
        <f>R_sdd</f>
        <v>sdd</v>
      </c>
      <c r="H302" s="7" t="str">
        <f t="shared" si="43"/>
        <v>1_fɑ́ʕɑl</v>
      </c>
      <c r="I302" s="34" t="str">
        <f>imperfect</f>
        <v>imperfect</v>
      </c>
      <c r="J302" s="7" t="str">
        <f t="shared" si="52"/>
        <v>3PL</v>
      </c>
    </row>
    <row r="303" spans="2:12" ht="16.5" thickBot="1" x14ac:dyDescent="0.3">
      <c r="B303" s="6">
        <v>296</v>
      </c>
      <c r="C303" s="15" t="s">
        <v>886</v>
      </c>
      <c r="E303" s="47" t="s">
        <v>887</v>
      </c>
      <c r="F303" t="s">
        <v>1998</v>
      </c>
      <c r="G303" s="53" t="str">
        <f>R_ħkk</f>
        <v>ħkk</v>
      </c>
      <c r="H303" s="7" t="str">
        <f t="shared" si="43"/>
        <v>1_fɑ́ʕɑl</v>
      </c>
      <c r="I303" s="34" t="str">
        <f>imperfect</f>
        <v>imperfect</v>
      </c>
      <c r="J303" s="7" t="str">
        <f t="shared" si="52"/>
        <v>3PL</v>
      </c>
    </row>
    <row r="304" spans="2:12" ht="16.5" thickBot="1" x14ac:dyDescent="0.3">
      <c r="B304" s="6">
        <v>297</v>
      </c>
      <c r="C304" s="15" t="s">
        <v>2139</v>
      </c>
      <c r="E304" s="47" t="s">
        <v>2140</v>
      </c>
      <c r="F304" t="s">
        <v>2141</v>
      </c>
      <c r="G304" s="15" t="str">
        <f>R_swj</f>
        <v>swj</v>
      </c>
      <c r="H304" s="8" t="str">
        <f>faʕʕal</f>
        <v>2_fɑ́ʕʕɑl</v>
      </c>
      <c r="I304" s="1" t="str">
        <f t="shared" si="44"/>
        <v>perfect</v>
      </c>
      <c r="J304" s="7" t="str">
        <f>_1s</f>
        <v>1SG</v>
      </c>
      <c r="K304" s="7" t="str">
        <f>_3sm</f>
        <v>3MSG</v>
      </c>
    </row>
    <row r="305" spans="2:12" ht="16.5" customHeight="1" thickBot="1" x14ac:dyDescent="0.3">
      <c r="B305" s="6">
        <v>298</v>
      </c>
      <c r="C305" s="15" t="s">
        <v>991</v>
      </c>
      <c r="D305" s="15"/>
      <c r="E305" s="47" t="s">
        <v>942</v>
      </c>
      <c r="F305" s="145" t="s">
        <v>2265</v>
      </c>
      <c r="G305" s="15" t="str">
        <f>R_swj</f>
        <v>swj</v>
      </c>
      <c r="H305" s="8" t="str">
        <f>faʕʕal</f>
        <v>2_fɑ́ʕʕɑl</v>
      </c>
      <c r="I305" s="1" t="str">
        <f t="shared" si="44"/>
        <v>perfect</v>
      </c>
      <c r="J305" s="7" t="str">
        <f>_1s</f>
        <v>1SG</v>
      </c>
      <c r="K305" s="7">
        <f>_3</f>
        <v>3</v>
      </c>
      <c r="L305" s="7" t="str">
        <f>_3sm</f>
        <v>3MSG</v>
      </c>
    </row>
    <row r="306" spans="2:12" ht="16.5" thickBot="1" x14ac:dyDescent="0.3">
      <c r="B306" s="6">
        <v>299</v>
      </c>
      <c r="C306" s="15" t="s">
        <v>943</v>
      </c>
      <c r="D306" s="15"/>
      <c r="E306" s="60" t="s">
        <v>946</v>
      </c>
      <c r="F306" s="15" t="s">
        <v>947</v>
      </c>
      <c r="G306" s="15" t="str">
        <f>R_swj</f>
        <v>swj</v>
      </c>
      <c r="H306" s="8" t="str">
        <f>faʕʕal</f>
        <v>2_fɑ́ʕʕɑl</v>
      </c>
      <c r="I306" s="1" t="str">
        <f t="shared" si="44"/>
        <v>perfect</v>
      </c>
      <c r="J306" s="7" t="str">
        <f>_2p</f>
        <v>2PL</v>
      </c>
      <c r="K306" s="7"/>
      <c r="L306" s="7"/>
    </row>
    <row r="307" spans="2:12" ht="16.5" thickBot="1" x14ac:dyDescent="0.3">
      <c r="B307" s="6">
        <v>300</v>
      </c>
      <c r="C307" s="15" t="s">
        <v>944</v>
      </c>
      <c r="D307" s="15"/>
      <c r="E307" s="60" t="s">
        <v>948</v>
      </c>
      <c r="F307" s="15" t="s">
        <v>949</v>
      </c>
      <c r="G307" s="15" t="str">
        <f>R_swj</f>
        <v>swj</v>
      </c>
      <c r="H307" s="8" t="str">
        <f>faʕʕal</f>
        <v>2_fɑ́ʕʕɑl</v>
      </c>
      <c r="I307" s="1" t="str">
        <f t="shared" si="44"/>
        <v>perfect</v>
      </c>
      <c r="J307" s="7" t="str">
        <f>_2p</f>
        <v>2PL</v>
      </c>
      <c r="K307" s="7" t="str">
        <f>_3sm</f>
        <v>3MSG</v>
      </c>
      <c r="L307" s="7"/>
    </row>
    <row r="308" spans="2:12" ht="16.5" thickBot="1" x14ac:dyDescent="0.3">
      <c r="B308" s="6">
        <v>301</v>
      </c>
      <c r="C308" s="15" t="s">
        <v>945</v>
      </c>
      <c r="D308" s="15"/>
      <c r="E308" s="60" t="s">
        <v>950</v>
      </c>
      <c r="F308" s="15" t="s">
        <v>2079</v>
      </c>
      <c r="G308" s="15" t="str">
        <f>R_swj</f>
        <v>swj</v>
      </c>
      <c r="H308" s="8" t="str">
        <f>faʕʕal</f>
        <v>2_fɑ́ʕʕɑl</v>
      </c>
      <c r="I308" s="34" t="str">
        <f>imperfect</f>
        <v>imperfect</v>
      </c>
      <c r="J308" s="7" t="str">
        <f t="shared" si="52"/>
        <v>3PL</v>
      </c>
      <c r="K308" s="7" t="str">
        <f>_2sm</f>
        <v>2MSG</v>
      </c>
      <c r="L308" s="7"/>
    </row>
    <row r="309" spans="2:12" ht="23.25" thickBot="1" x14ac:dyDescent="0.3">
      <c r="B309" s="6">
        <v>302</v>
      </c>
      <c r="C309" s="16" t="s">
        <v>381</v>
      </c>
      <c r="D309" s="15"/>
      <c r="E309" s="47"/>
      <c r="F309" s="15"/>
      <c r="G309" s="16" t="str">
        <f>R_d͡ʒnn</f>
        <v>d͡ʒnn</v>
      </c>
      <c r="H309" s="7" t="str">
        <f t="shared" si="43"/>
        <v>1_fɑ́ʕɑl</v>
      </c>
      <c r="I309" s="1" t="str">
        <f t="shared" si="44"/>
        <v>perfect</v>
      </c>
      <c r="J309" s="7" t="str">
        <f>_2p</f>
        <v>2PL</v>
      </c>
      <c r="K309" s="7"/>
      <c r="L309" s="7"/>
    </row>
    <row r="310" spans="2:12" ht="23.25" thickBot="1" x14ac:dyDescent="0.3">
      <c r="B310" s="6">
        <v>303</v>
      </c>
      <c r="C310" s="16" t="s">
        <v>2036</v>
      </c>
      <c r="D310" s="15"/>
      <c r="E310" s="44" t="s">
        <v>285</v>
      </c>
      <c r="F310" s="15"/>
      <c r="G310" s="16" t="str">
        <f>R_d͡ʒnn</f>
        <v>d͡ʒnn</v>
      </c>
      <c r="H310" s="8" t="str">
        <f>faʕʕal</f>
        <v>2_fɑ́ʕʕɑl</v>
      </c>
      <c r="I310" s="1" t="str">
        <f t="shared" si="44"/>
        <v>perfect</v>
      </c>
      <c r="J310" s="7" t="str">
        <f>_2sf</f>
        <v>2FSG</v>
      </c>
      <c r="K310" s="7" t="str">
        <f>_1s</f>
        <v>1SG</v>
      </c>
      <c r="L310" s="21"/>
    </row>
    <row r="311" spans="2:12" ht="16.5" thickBot="1" x14ac:dyDescent="0.3">
      <c r="B311" s="6">
        <v>304</v>
      </c>
      <c r="C311" s="15" t="s">
        <v>2027</v>
      </c>
      <c r="D311" s="15"/>
      <c r="E311" s="47" t="s">
        <v>340</v>
      </c>
      <c r="F311" s="15" t="s">
        <v>1952</v>
      </c>
      <c r="G311" s="1" t="str">
        <f>R_sˤftˤ</f>
        <v>sˤftˤ</v>
      </c>
      <c r="H311" s="8" t="str">
        <f>faʕʕal</f>
        <v>2_fɑ́ʕʕɑl</v>
      </c>
      <c r="I311" s="1" t="str">
        <f t="shared" si="44"/>
        <v>perfect</v>
      </c>
      <c r="J311" s="7" t="str">
        <f>_1s</f>
        <v>1SG</v>
      </c>
      <c r="K311" s="7"/>
      <c r="L311" s="21"/>
    </row>
    <row r="312" spans="2:12" ht="16.5" thickBot="1" x14ac:dyDescent="0.3">
      <c r="B312" s="6">
        <v>305</v>
      </c>
      <c r="C312" s="15" t="s">
        <v>2037</v>
      </c>
      <c r="D312" s="15"/>
      <c r="E312" s="44" t="s">
        <v>286</v>
      </c>
      <c r="F312" s="15"/>
      <c r="G312" s="1" t="str">
        <f>R_ʕðˤðˤ</f>
        <v>ʕðˤðˤ</v>
      </c>
      <c r="H312" s="7" t="str">
        <f t="shared" si="43"/>
        <v>1_fɑ́ʕɑl</v>
      </c>
      <c r="I312" s="1" t="str">
        <f t="shared" si="44"/>
        <v>perfect</v>
      </c>
      <c r="J312" s="7" t="str">
        <f>_3sf</f>
        <v>3FSG</v>
      </c>
      <c r="K312" s="7" t="str">
        <f>_1s</f>
        <v>1SG</v>
      </c>
      <c r="L312" s="21"/>
    </row>
    <row r="313" spans="2:12" ht="16.5" thickBot="1" x14ac:dyDescent="0.3">
      <c r="B313" s="6">
        <v>306</v>
      </c>
      <c r="C313" s="15" t="s">
        <v>716</v>
      </c>
      <c r="D313" s="15"/>
      <c r="E313" s="47" t="s">
        <v>359</v>
      </c>
      <c r="F313" s="15"/>
      <c r="G313" s="1" t="str">
        <f>R_sjl</f>
        <v>sjl</v>
      </c>
      <c r="H313" s="8" t="str">
        <f t="shared" ref="H313:H326" si="53">faːaʕal</f>
        <v>3_fɑ́ːʕɑl</v>
      </c>
      <c r="I313" s="1" t="str">
        <f t="shared" si="44"/>
        <v>perfect</v>
      </c>
      <c r="J313" s="7" t="str">
        <f>_3sm</f>
        <v>3MSG</v>
      </c>
      <c r="K313" s="7"/>
      <c r="L313" s="21"/>
    </row>
    <row r="314" spans="2:12" ht="16.5" thickBot="1" x14ac:dyDescent="0.3">
      <c r="B314" s="6">
        <v>307</v>
      </c>
      <c r="C314" s="15" t="s">
        <v>717</v>
      </c>
      <c r="D314" s="15"/>
      <c r="E314" s="47" t="s">
        <v>360</v>
      </c>
      <c r="F314" s="15"/>
      <c r="G314" s="1" t="str">
        <f>R_sjl</f>
        <v>sjl</v>
      </c>
      <c r="H314" s="8" t="str">
        <f t="shared" si="53"/>
        <v>3_fɑ́ːʕɑl</v>
      </c>
      <c r="I314" s="1" t="str">
        <f t="shared" si="44"/>
        <v>perfect</v>
      </c>
      <c r="J314" s="7" t="str">
        <f>_3sm</f>
        <v>3MSG</v>
      </c>
      <c r="K314" s="7" t="str">
        <f>_3sf</f>
        <v>3FSG</v>
      </c>
      <c r="L314" s="21"/>
    </row>
    <row r="315" spans="2:12" ht="16.5" thickBot="1" x14ac:dyDescent="0.3">
      <c r="B315" s="6">
        <v>308</v>
      </c>
      <c r="C315" s="15" t="s">
        <v>704</v>
      </c>
      <c r="D315" s="15"/>
      <c r="E315" s="47" t="s">
        <v>705</v>
      </c>
      <c r="F315" s="15"/>
      <c r="G315" s="1" t="str">
        <f>R_sjl</f>
        <v>sjl</v>
      </c>
      <c r="H315" s="8" t="str">
        <f t="shared" si="53"/>
        <v>3_fɑ́ːʕɑl</v>
      </c>
      <c r="I315" s="1" t="str">
        <f>imperfect</f>
        <v>imperfect</v>
      </c>
      <c r="J315" s="7" t="str">
        <f>_1s</f>
        <v>1SG</v>
      </c>
      <c r="K315" s="7" t="str">
        <f>_2sm</f>
        <v>2MSG</v>
      </c>
      <c r="L315" s="21"/>
    </row>
    <row r="316" spans="2:12" ht="16.5" thickBot="1" x14ac:dyDescent="0.3">
      <c r="B316" s="6">
        <v>309</v>
      </c>
      <c r="C316" s="15" t="s">
        <v>718</v>
      </c>
      <c r="D316" s="15"/>
      <c r="E316" s="47" t="s">
        <v>329</v>
      </c>
      <c r="F316" s="15"/>
      <c r="G316" s="1" t="str">
        <f t="shared" ref="G316:G321" si="54">R_χbɣ</f>
        <v>χbɣ</v>
      </c>
      <c r="H316" s="8" t="str">
        <f t="shared" si="53"/>
        <v>3_fɑ́ːʕɑl</v>
      </c>
      <c r="I316" s="1" t="str">
        <f t="shared" si="44"/>
        <v>perfect</v>
      </c>
      <c r="J316" s="7" t="str">
        <f>_3sm</f>
        <v>3MSG</v>
      </c>
      <c r="K316" s="7" t="str">
        <f>_1pl</f>
        <v>1PL</v>
      </c>
      <c r="L316" s="21"/>
    </row>
    <row r="317" spans="2:12" ht="16.5" thickBot="1" x14ac:dyDescent="0.3">
      <c r="B317" s="6">
        <v>310</v>
      </c>
      <c r="C317" s="15" t="s">
        <v>888</v>
      </c>
      <c r="D317" s="15"/>
      <c r="E317" s="47"/>
      <c r="F317" s="15" t="s">
        <v>889</v>
      </c>
      <c r="G317" s="1" t="str">
        <f t="shared" si="54"/>
        <v>χbɣ</v>
      </c>
      <c r="H317" s="8" t="str">
        <f t="shared" si="53"/>
        <v>3_fɑ́ːʕɑl</v>
      </c>
      <c r="I317" s="1" t="str">
        <f t="shared" si="44"/>
        <v>perfect</v>
      </c>
      <c r="J317" s="7" t="str">
        <f>_2sm</f>
        <v>2MSG</v>
      </c>
      <c r="K317" s="7"/>
      <c r="L317" s="21"/>
    </row>
    <row r="318" spans="2:12" ht="16.5" thickBot="1" x14ac:dyDescent="0.3">
      <c r="B318" s="6">
        <v>311</v>
      </c>
      <c r="C318" s="15" t="s">
        <v>585</v>
      </c>
      <c r="D318" s="15"/>
      <c r="E318" s="47" t="s">
        <v>498</v>
      </c>
      <c r="F318" s="15"/>
      <c r="G318" s="1" t="str">
        <f t="shared" si="54"/>
        <v>χbɣ</v>
      </c>
      <c r="H318" s="8" t="str">
        <f t="shared" si="53"/>
        <v>3_fɑ́ːʕɑl</v>
      </c>
      <c r="I318" s="1" t="str">
        <f t="shared" si="44"/>
        <v>perfect</v>
      </c>
      <c r="J318" s="7" t="str">
        <f>_2sm</f>
        <v>2MSG</v>
      </c>
      <c r="K318" s="7" t="str">
        <f>_1s</f>
        <v>1SG</v>
      </c>
      <c r="L318" s="21"/>
    </row>
    <row r="319" spans="2:12" ht="16.5" thickBot="1" x14ac:dyDescent="0.3">
      <c r="B319" s="6">
        <v>312</v>
      </c>
      <c r="C319" s="15" t="s">
        <v>720</v>
      </c>
      <c r="D319" s="15"/>
      <c r="E319" s="47" t="s">
        <v>330</v>
      </c>
      <c r="F319" s="15"/>
      <c r="G319" s="1" t="str">
        <f t="shared" si="54"/>
        <v>χbɣ</v>
      </c>
      <c r="H319" s="8" t="str">
        <f t="shared" si="53"/>
        <v>3_fɑ́ːʕɑl</v>
      </c>
      <c r="I319" s="1" t="str">
        <f t="shared" si="44"/>
        <v>perfect</v>
      </c>
      <c r="J319" s="7" t="str">
        <f>_3sm</f>
        <v>3MSG</v>
      </c>
      <c r="K319" s="7" t="str">
        <f>_3sf</f>
        <v>3FSG</v>
      </c>
      <c r="L319" s="21"/>
    </row>
    <row r="320" spans="2:12" ht="16.5" thickBot="1" x14ac:dyDescent="0.3">
      <c r="B320" s="6">
        <v>313</v>
      </c>
      <c r="C320" s="15" t="s">
        <v>586</v>
      </c>
      <c r="D320" s="15"/>
      <c r="E320" s="47"/>
      <c r="F320" s="15"/>
      <c r="G320" s="1" t="str">
        <f t="shared" si="54"/>
        <v>χbɣ</v>
      </c>
      <c r="H320" s="8" t="str">
        <f t="shared" si="53"/>
        <v>3_fɑ́ːʕɑl</v>
      </c>
      <c r="I320" s="1" t="str">
        <f t="shared" si="44"/>
        <v>perfect</v>
      </c>
      <c r="J320" s="7" t="str">
        <f>_1s</f>
        <v>1SG</v>
      </c>
      <c r="K320" s="7" t="str">
        <f>_3pl</f>
        <v>3PL</v>
      </c>
      <c r="L320" s="21"/>
    </row>
    <row r="321" spans="2:12" ht="16.5" thickBot="1" x14ac:dyDescent="0.3">
      <c r="B321" s="6">
        <v>314</v>
      </c>
      <c r="C321" s="15" t="s">
        <v>587</v>
      </c>
      <c r="D321" s="15"/>
      <c r="E321" s="47"/>
      <c r="F321" s="15"/>
      <c r="G321" s="1" t="str">
        <f t="shared" si="54"/>
        <v>χbɣ</v>
      </c>
      <c r="H321" s="8" t="str">
        <f t="shared" si="53"/>
        <v>3_fɑ́ːʕɑl</v>
      </c>
      <c r="I321" s="1" t="str">
        <f>imperfect</f>
        <v>imperfect</v>
      </c>
      <c r="J321" s="7" t="str">
        <f>_2sf</f>
        <v>2FSG</v>
      </c>
      <c r="K321" s="7" t="str">
        <f>_3sm</f>
        <v>3MSG</v>
      </c>
      <c r="L321" s="21"/>
    </row>
    <row r="322" spans="2:12" ht="16.5" thickBot="1" x14ac:dyDescent="0.3">
      <c r="B322" s="6">
        <v>315</v>
      </c>
      <c r="C322" s="15" t="s">
        <v>721</v>
      </c>
      <c r="D322" s="15"/>
      <c r="E322" s="44"/>
      <c r="F322" s="15"/>
      <c r="G322" s="1" t="str">
        <f>R_sfɣ</f>
        <v>sfɣ</v>
      </c>
      <c r="H322" s="8" t="str">
        <f t="shared" si="53"/>
        <v>3_fɑ́ːʕɑl</v>
      </c>
      <c r="I322" s="1" t="str">
        <f t="shared" si="44"/>
        <v>perfect</v>
      </c>
      <c r="J322" s="7" t="str">
        <f>_1s</f>
        <v>1SG</v>
      </c>
      <c r="K322" s="7"/>
      <c r="L322" s="21"/>
    </row>
    <row r="323" spans="2:12" ht="16.5" thickBot="1" x14ac:dyDescent="0.3">
      <c r="B323" s="6">
        <v>316</v>
      </c>
      <c r="C323" s="15" t="s">
        <v>722</v>
      </c>
      <c r="D323" s="15"/>
      <c r="E323" s="44"/>
      <c r="F323" s="15"/>
      <c r="G323" s="1" t="str">
        <f>R_sfɣ</f>
        <v>sfɣ</v>
      </c>
      <c r="H323" s="8" t="str">
        <f t="shared" si="53"/>
        <v>3_fɑ́ːʕɑl</v>
      </c>
      <c r="I323" s="1" t="str">
        <f t="shared" si="44"/>
        <v>perfect</v>
      </c>
      <c r="J323" s="7" t="str">
        <f t="shared" si="52"/>
        <v>3PL</v>
      </c>
      <c r="K323" s="7"/>
      <c r="L323" s="21"/>
    </row>
    <row r="324" spans="2:12" ht="16.5" thickBot="1" x14ac:dyDescent="0.3">
      <c r="B324" s="6">
        <v>317</v>
      </c>
      <c r="C324" s="15" t="s">
        <v>750</v>
      </c>
      <c r="D324" s="15"/>
      <c r="E324" s="44"/>
      <c r="F324" s="15"/>
      <c r="G324" s="1" t="str">
        <f>R_χbɣ</f>
        <v>χbɣ</v>
      </c>
      <c r="H324" s="8" t="str">
        <f t="shared" si="53"/>
        <v>3_fɑ́ːʕɑl</v>
      </c>
      <c r="I324" s="1" t="str">
        <f t="shared" si="44"/>
        <v>perfect</v>
      </c>
      <c r="J324" s="7" t="str">
        <f>_2sm</f>
        <v>2MSG</v>
      </c>
      <c r="K324" s="7" t="str">
        <f>_1pl</f>
        <v>1PL</v>
      </c>
      <c r="L324" s="21"/>
    </row>
    <row r="325" spans="2:12" ht="16.5" thickBot="1" x14ac:dyDescent="0.3">
      <c r="B325" s="6">
        <v>318</v>
      </c>
      <c r="C325" s="15" t="s">
        <v>751</v>
      </c>
      <c r="D325" s="15"/>
      <c r="E325" s="44"/>
      <c r="F325" s="15"/>
      <c r="G325" s="1" t="str">
        <f>R_χbɣ</f>
        <v>χbɣ</v>
      </c>
      <c r="H325" s="8" t="str">
        <f t="shared" si="53"/>
        <v>3_fɑ́ːʕɑl</v>
      </c>
      <c r="I325" s="1" t="str">
        <f t="shared" si="44"/>
        <v>perfect</v>
      </c>
      <c r="J325" s="7" t="str">
        <f>_3sf</f>
        <v>3FSG</v>
      </c>
      <c r="K325" s="7"/>
      <c r="L325" s="21"/>
    </row>
    <row r="326" spans="2:12" ht="16.5" thickBot="1" x14ac:dyDescent="0.3">
      <c r="B326" s="6">
        <v>319</v>
      </c>
      <c r="C326" s="15" t="s">
        <v>752</v>
      </c>
      <c r="D326" s="15"/>
      <c r="E326" s="44"/>
      <c r="F326" s="15"/>
      <c r="G326" s="1" t="str">
        <f>R_χbɣ</f>
        <v>χbɣ</v>
      </c>
      <c r="H326" s="8" t="str">
        <f t="shared" si="53"/>
        <v>3_fɑ́ːʕɑl</v>
      </c>
      <c r="I326" s="1" t="str">
        <f t="shared" si="44"/>
        <v>perfect</v>
      </c>
      <c r="J326" s="7" t="str">
        <f>_3sf</f>
        <v>3FSG</v>
      </c>
      <c r="K326" s="7" t="str">
        <f>_1s</f>
        <v>1SG</v>
      </c>
      <c r="L326" s="21"/>
    </row>
    <row r="327" spans="2:12" ht="16.5" thickBot="1" x14ac:dyDescent="0.3">
      <c r="B327" s="6">
        <v>320</v>
      </c>
      <c r="C327" s="15" t="s">
        <v>723</v>
      </c>
      <c r="D327" s="15"/>
      <c r="E327" s="47" t="s">
        <v>328</v>
      </c>
      <c r="F327" s="15"/>
      <c r="G327" s="1" t="str">
        <f>R_sfɣ</f>
        <v>sfɣ</v>
      </c>
      <c r="H327" s="8" t="str">
        <f>faʕʕal</f>
        <v>2_fɑ́ʕʕɑl</v>
      </c>
      <c r="I327" s="1" t="str">
        <f t="shared" si="44"/>
        <v>perfect</v>
      </c>
      <c r="J327" s="7" t="str">
        <f>_3sm</f>
        <v>3MSG</v>
      </c>
      <c r="K327" s="7" t="str">
        <f>_1pl</f>
        <v>1PL</v>
      </c>
      <c r="L327" s="21"/>
    </row>
    <row r="328" spans="2:12" ht="16.5" thickBot="1" x14ac:dyDescent="0.3">
      <c r="B328" s="6">
        <v>321</v>
      </c>
      <c r="C328" s="15" t="s">
        <v>719</v>
      </c>
      <c r="D328" s="15"/>
      <c r="E328" s="44"/>
      <c r="F328" s="15"/>
      <c r="G328" s="1" t="str">
        <f>R_bɣk</f>
        <v>bɣk</v>
      </c>
      <c r="H328" s="8" t="str">
        <f>feːʕal</f>
        <v xml:space="preserve">feːʕɑl </v>
      </c>
      <c r="I328" s="1" t="str">
        <f t="shared" si="44"/>
        <v>perfect</v>
      </c>
      <c r="J328" s="7" t="str">
        <f>_3sm</f>
        <v>3MSG</v>
      </c>
      <c r="K328" s="7"/>
      <c r="L328" s="21"/>
    </row>
    <row r="329" spans="2:12" ht="16.5" thickBot="1" x14ac:dyDescent="0.3">
      <c r="B329" s="6">
        <v>322</v>
      </c>
      <c r="C329" s="15" t="s">
        <v>129</v>
      </c>
      <c r="D329" s="15"/>
      <c r="E329" s="44"/>
      <c r="F329" s="15"/>
      <c r="G329" s="1" t="str">
        <f>R_slf</f>
        <v>slf</v>
      </c>
      <c r="H329" s="8" t="str">
        <f>foːʕal</f>
        <v xml:space="preserve">foːʕɑl </v>
      </c>
      <c r="I329" s="1" t="str">
        <f t="shared" si="44"/>
        <v>perfect</v>
      </c>
      <c r="J329" s="7" t="str">
        <f>_3sf</f>
        <v>3FSG</v>
      </c>
      <c r="K329" s="7"/>
      <c r="L329" s="21"/>
    </row>
    <row r="330" spans="2:12" ht="16.5" thickBot="1" x14ac:dyDescent="0.3">
      <c r="B330" s="6">
        <v>323</v>
      </c>
      <c r="C330" s="15" t="s">
        <v>2045</v>
      </c>
      <c r="D330" s="15"/>
      <c r="E330" s="44"/>
      <c r="F330" s="15"/>
      <c r="G330" s="1" t="str">
        <f>R_ʕɣf</f>
        <v>ʕɣf</v>
      </c>
      <c r="H330" s="8" t="str">
        <f t="shared" ref="H330:H332" si="55">tfáːʕal</f>
        <v xml:space="preserve">6_tfɑ́ːʕɑl </v>
      </c>
      <c r="I330" s="1" t="str">
        <f t="shared" si="44"/>
        <v>perfect</v>
      </c>
      <c r="J330" s="7" t="str">
        <f>_3sm</f>
        <v>3MSG</v>
      </c>
      <c r="K330" s="7"/>
      <c r="L330" s="21"/>
    </row>
    <row r="331" spans="2:12" ht="16.5" thickBot="1" x14ac:dyDescent="0.3">
      <c r="B331" s="6">
        <v>324</v>
      </c>
      <c r="C331" s="15" t="s">
        <v>2046</v>
      </c>
      <c r="D331" s="15"/>
      <c r="E331" s="44"/>
      <c r="F331" s="15" t="s">
        <v>2087</v>
      </c>
      <c r="G331" s="1" t="str">
        <f>R_ʕɣf</f>
        <v>ʕɣf</v>
      </c>
      <c r="H331" s="8" t="str">
        <f t="shared" si="55"/>
        <v xml:space="preserve">6_tfɑ́ːʕɑl </v>
      </c>
      <c r="I331" s="1" t="str">
        <f>imperfect</f>
        <v>imperfect</v>
      </c>
      <c r="J331" s="7" t="str">
        <f>_1pl</f>
        <v>1PL</v>
      </c>
      <c r="K331" s="7"/>
      <c r="L331" s="21"/>
    </row>
    <row r="332" spans="2:12" ht="16.5" thickBot="1" x14ac:dyDescent="0.3">
      <c r="B332" s="6">
        <v>325</v>
      </c>
      <c r="C332" s="15" t="s">
        <v>2044</v>
      </c>
      <c r="D332" s="15"/>
      <c r="E332" s="47" t="s">
        <v>345</v>
      </c>
      <c r="F332" s="15" t="s">
        <v>2066</v>
      </c>
      <c r="G332" s="1" t="str">
        <f>R_ʕɣf</f>
        <v>ʕɣf</v>
      </c>
      <c r="H332" s="8" t="str">
        <f t="shared" si="55"/>
        <v xml:space="preserve">6_tfɑ́ːʕɑl </v>
      </c>
      <c r="I332" s="1" t="str">
        <f>imperfect</f>
        <v>imperfect</v>
      </c>
      <c r="J332" s="7" t="str">
        <f>_3pl</f>
        <v>3PL</v>
      </c>
      <c r="K332" s="7"/>
      <c r="L332" s="21"/>
    </row>
    <row r="333" spans="2:12" ht="16.5" thickBot="1" x14ac:dyDescent="0.3">
      <c r="B333" s="6">
        <v>326</v>
      </c>
      <c r="C333" s="15" t="s">
        <v>2001</v>
      </c>
      <c r="D333" s="15"/>
      <c r="E333" s="47" t="s">
        <v>348</v>
      </c>
      <c r="F333" s="15"/>
      <c r="G333" s="1" t="str">
        <f>R_ɣdw</f>
        <v>ɣdw</v>
      </c>
      <c r="H333" s="8" t="str">
        <f t="shared" ref="H333:H337" si="56">tfáʕʕal</f>
        <v>5_tfɑ́ʕʕɑl</v>
      </c>
      <c r="I333" s="1" t="str">
        <f>imperfect</f>
        <v>imperfect</v>
      </c>
      <c r="J333" s="7" t="str">
        <f>_1pl</f>
        <v>1PL</v>
      </c>
      <c r="K333" s="7"/>
      <c r="L333" s="21"/>
    </row>
    <row r="334" spans="2:12" ht="16.5" thickBot="1" x14ac:dyDescent="0.3">
      <c r="B334" s="6">
        <v>327</v>
      </c>
      <c r="C334" s="15" t="s">
        <v>2002</v>
      </c>
      <c r="D334" s="15"/>
      <c r="E334" s="44"/>
      <c r="F334" s="15"/>
      <c r="G334" s="1" t="str">
        <f>R_swq</f>
        <v>swq</v>
      </c>
      <c r="H334" s="8" t="str">
        <f t="shared" si="56"/>
        <v>5_tfɑ́ʕʕɑl</v>
      </c>
      <c r="I334" s="1" t="str">
        <f t="shared" si="44"/>
        <v>perfect</v>
      </c>
      <c r="J334" s="7" t="str">
        <f>_1pl</f>
        <v>1PL</v>
      </c>
      <c r="K334" s="7"/>
      <c r="L334" s="21"/>
    </row>
    <row r="335" spans="2:12" ht="16.5" thickBot="1" x14ac:dyDescent="0.3">
      <c r="B335" s="6">
        <v>328</v>
      </c>
      <c r="C335" s="15" t="s">
        <v>2028</v>
      </c>
      <c r="D335" s="15"/>
      <c r="E335" s="44" t="s">
        <v>287</v>
      </c>
      <c r="F335" s="15"/>
      <c r="G335" s="1" t="str">
        <f>R_kml</f>
        <v>kml</v>
      </c>
      <c r="H335" s="8" t="str">
        <f t="shared" si="56"/>
        <v>5_tfɑ́ʕʕɑl</v>
      </c>
      <c r="I335" s="1" t="str">
        <f t="shared" si="44"/>
        <v>perfect</v>
      </c>
      <c r="J335" s="7" t="str">
        <f>_3sm</f>
        <v>3MSG</v>
      </c>
      <c r="K335" s="7"/>
      <c r="L335" s="21"/>
    </row>
    <row r="336" spans="2:12" ht="16.5" thickBot="1" x14ac:dyDescent="0.3">
      <c r="B336" s="6">
        <v>329</v>
      </c>
      <c r="C336" s="15" t="s">
        <v>2064</v>
      </c>
      <c r="D336" s="15"/>
      <c r="E336" s="44" t="s">
        <v>2063</v>
      </c>
      <c r="F336" s="15" t="s">
        <v>2065</v>
      </c>
      <c r="G336" s="1" t="str">
        <f>R_swq</f>
        <v>swq</v>
      </c>
      <c r="H336" s="8" t="str">
        <f t="shared" si="56"/>
        <v>5_tfɑ́ʕʕɑl</v>
      </c>
      <c r="I336" s="1" t="str">
        <f>imperfect</f>
        <v>imperfect</v>
      </c>
      <c r="J336" s="7" t="str">
        <f>_2sf</f>
        <v>2FSG</v>
      </c>
      <c r="K336" s="7"/>
      <c r="L336" s="21"/>
    </row>
    <row r="337" spans="2:12" ht="16.5" thickBot="1" x14ac:dyDescent="0.3">
      <c r="B337" s="6">
        <v>330</v>
      </c>
      <c r="C337" s="15" t="s">
        <v>583</v>
      </c>
      <c r="D337" s="15" t="s">
        <v>179</v>
      </c>
      <c r="E337" s="44"/>
      <c r="F337" s="15"/>
      <c r="G337" s="1" t="str">
        <f>R_ʃfʕ</f>
        <v>ʃfʕ</v>
      </c>
      <c r="H337" s="8" t="str">
        <f t="shared" si="56"/>
        <v>5_tfɑ́ʕʕɑl</v>
      </c>
      <c r="I337" s="1" t="str">
        <f>imperfect</f>
        <v>imperfect</v>
      </c>
      <c r="J337" s="7" t="str">
        <f>_3sf</f>
        <v>3FSG</v>
      </c>
      <c r="K337" s="7"/>
      <c r="L337" s="21" t="str">
        <f>_2p</f>
        <v>2PL</v>
      </c>
    </row>
    <row r="338" spans="2:12" ht="16.5" thickBot="1" x14ac:dyDescent="0.3">
      <c r="B338" s="6">
        <v>331</v>
      </c>
      <c r="C338" s="15" t="s">
        <v>2072</v>
      </c>
      <c r="D338" s="15"/>
      <c r="E338" s="44" t="s">
        <v>2071</v>
      </c>
      <c r="F338" s="15" t="s">
        <v>2073</v>
      </c>
      <c r="G338" s="1" t="str">
        <f>R_ktb</f>
        <v>ktb</v>
      </c>
      <c r="H338" s="8" t="str">
        <f t="shared" ref="H338:H345" si="57">tfáːʕal</f>
        <v xml:space="preserve">6_tfɑ́ːʕɑl </v>
      </c>
      <c r="I338" s="1" t="str">
        <f>imperfect</f>
        <v>imperfect</v>
      </c>
      <c r="J338" s="7" t="str">
        <f>_1pl</f>
        <v>1PL</v>
      </c>
      <c r="K338" s="7"/>
      <c r="L338" s="21"/>
    </row>
    <row r="339" spans="2:12" ht="16.5" customHeight="1" thickBot="1" x14ac:dyDescent="0.3">
      <c r="B339" s="6">
        <v>332</v>
      </c>
      <c r="C339" s="15" t="s">
        <v>1011</v>
      </c>
      <c r="D339" s="15"/>
      <c r="E339" s="44"/>
      <c r="F339" s="15"/>
      <c r="G339" s="1" t="str">
        <f>R_ktb</f>
        <v>ktb</v>
      </c>
      <c r="H339" s="8" t="str">
        <f t="shared" si="57"/>
        <v xml:space="preserve">6_tfɑ́ːʕɑl </v>
      </c>
      <c r="I339" s="1" t="str">
        <f>imperfect</f>
        <v>imperfect</v>
      </c>
      <c r="J339" s="7" t="str">
        <f>_3pl</f>
        <v>3PL</v>
      </c>
      <c r="K339" s="7"/>
      <c r="L339" s="21"/>
    </row>
    <row r="340" spans="2:12" ht="16.5" thickBot="1" x14ac:dyDescent="0.3">
      <c r="B340" s="6">
        <v>333</v>
      </c>
      <c r="C340" s="15" t="s">
        <v>910</v>
      </c>
      <c r="D340" s="15"/>
      <c r="E340" s="44"/>
      <c r="F340" s="15"/>
      <c r="G340" s="1" t="str">
        <f t="shared" ref="G340:G345" si="58">R_qtl</f>
        <v>qtl</v>
      </c>
      <c r="H340" s="8" t="str">
        <f t="shared" si="57"/>
        <v xml:space="preserve">6_tfɑ́ːʕɑl </v>
      </c>
      <c r="I340" s="1" t="str">
        <f>perfect</f>
        <v>perfect</v>
      </c>
      <c r="J340" s="7" t="str">
        <f>_3pl</f>
        <v>3PL</v>
      </c>
      <c r="K340" s="7"/>
      <c r="L340" s="21"/>
    </row>
    <row r="341" spans="2:12" ht="16.5" thickBot="1" x14ac:dyDescent="0.3">
      <c r="B341" s="6">
        <v>334</v>
      </c>
      <c r="C341" s="15" t="s">
        <v>2089</v>
      </c>
      <c r="D341" s="15"/>
      <c r="E341" s="47" t="s">
        <v>2090</v>
      </c>
      <c r="F341" s="15" t="s">
        <v>2091</v>
      </c>
      <c r="G341" s="1" t="str">
        <f t="shared" si="58"/>
        <v>qtl</v>
      </c>
      <c r="H341" s="8" t="str">
        <f t="shared" si="57"/>
        <v xml:space="preserve">6_tfɑ́ːʕɑl </v>
      </c>
      <c r="I341" s="1" t="str">
        <f>imperfect</f>
        <v>imperfect</v>
      </c>
      <c r="J341" s="7" t="str">
        <f>_3sm</f>
        <v>3MSG</v>
      </c>
      <c r="K341" s="7"/>
      <c r="L341" s="21"/>
    </row>
    <row r="342" spans="2:12" ht="16.5" thickBot="1" x14ac:dyDescent="0.3">
      <c r="B342" s="6">
        <v>335</v>
      </c>
      <c r="C342" s="15" t="s">
        <v>911</v>
      </c>
      <c r="D342" s="15"/>
      <c r="E342" s="44"/>
      <c r="F342" s="15"/>
      <c r="G342" s="1" t="str">
        <f t="shared" si="58"/>
        <v>qtl</v>
      </c>
      <c r="H342" s="8" t="str">
        <f t="shared" si="57"/>
        <v xml:space="preserve">6_tfɑ́ːʕɑl </v>
      </c>
      <c r="I342" s="1" t="str">
        <f>perfect</f>
        <v>perfect</v>
      </c>
      <c r="J342" s="7" t="str">
        <f>_2sf</f>
        <v>2FSG</v>
      </c>
      <c r="K342" s="7"/>
      <c r="L342" s="21"/>
    </row>
    <row r="343" spans="2:12" ht="16.5" thickBot="1" x14ac:dyDescent="0.3">
      <c r="B343" s="6">
        <v>336</v>
      </c>
      <c r="C343" s="15" t="s">
        <v>161</v>
      </c>
      <c r="D343" s="15" t="s">
        <v>179</v>
      </c>
      <c r="E343" s="47" t="s">
        <v>325</v>
      </c>
      <c r="F343" s="15"/>
      <c r="G343" s="1" t="str">
        <f t="shared" si="58"/>
        <v>qtl</v>
      </c>
      <c r="H343" s="8" t="str">
        <f t="shared" si="57"/>
        <v xml:space="preserve">6_tfɑ́ːʕɑl </v>
      </c>
      <c r="I343" s="1" t="str">
        <f>imperfect</f>
        <v>imperfect</v>
      </c>
      <c r="J343" s="7" t="str">
        <f>_2sm</f>
        <v>2MSG</v>
      </c>
      <c r="K343" s="7"/>
      <c r="L343" s="21"/>
    </row>
    <row r="344" spans="2:12" ht="16.5" thickBot="1" x14ac:dyDescent="0.3">
      <c r="B344" s="6">
        <v>337</v>
      </c>
      <c r="C344" s="15" t="s">
        <v>161</v>
      </c>
      <c r="D344" s="15" t="s">
        <v>179</v>
      </c>
      <c r="E344" s="47" t="s">
        <v>326</v>
      </c>
      <c r="F344" s="15"/>
      <c r="G344" s="1" t="str">
        <f t="shared" si="58"/>
        <v>qtl</v>
      </c>
      <c r="H344" s="8" t="str">
        <f t="shared" si="57"/>
        <v xml:space="preserve">6_tfɑ́ːʕɑl </v>
      </c>
      <c r="I344" s="1" t="str">
        <f>imperfect</f>
        <v>imperfect</v>
      </c>
      <c r="J344" s="7" t="str">
        <f>_3sf</f>
        <v>3FSG</v>
      </c>
      <c r="K344" s="7"/>
      <c r="L344" s="21"/>
    </row>
    <row r="345" spans="2:12" ht="16.5" thickBot="1" x14ac:dyDescent="0.3">
      <c r="B345" s="6">
        <v>338</v>
      </c>
      <c r="C345" s="15" t="s">
        <v>912</v>
      </c>
      <c r="D345" s="15"/>
      <c r="E345" s="44" t="s">
        <v>2068</v>
      </c>
      <c r="F345" s="15" t="s">
        <v>2067</v>
      </c>
      <c r="G345" s="1" t="str">
        <f t="shared" si="58"/>
        <v>qtl</v>
      </c>
      <c r="H345" s="8" t="str">
        <f t="shared" si="57"/>
        <v xml:space="preserve">6_tfɑ́ːʕɑl </v>
      </c>
      <c r="I345" s="1" t="str">
        <f>imperfect</f>
        <v>imperfect</v>
      </c>
      <c r="J345" s="7" t="str">
        <f>_2p</f>
        <v>2PL</v>
      </c>
      <c r="K345" s="7"/>
      <c r="L345" s="21"/>
    </row>
    <row r="346" spans="2:12" ht="16.5" thickBot="1" x14ac:dyDescent="0.3">
      <c r="B346" s="6">
        <v>339</v>
      </c>
      <c r="C346" s="15" t="s">
        <v>913</v>
      </c>
      <c r="D346" s="15"/>
      <c r="E346" s="44"/>
      <c r="F346" s="15"/>
      <c r="G346" s="1" t="str">
        <f>R_ktb</f>
        <v>ktb</v>
      </c>
      <c r="H346" s="8" t="str">
        <f>nfáʕal</f>
        <v>7_nfɑ́ʕɑl</v>
      </c>
      <c r="I346" s="1" t="str">
        <f>perfect</f>
        <v>perfect</v>
      </c>
      <c r="J346" s="7" t="str">
        <f>_3sf</f>
        <v>3FSG</v>
      </c>
      <c r="K346" s="7"/>
      <c r="L346" s="21"/>
    </row>
    <row r="347" spans="2:12" ht="16.5" thickBot="1" x14ac:dyDescent="0.3">
      <c r="B347" s="6">
        <v>340</v>
      </c>
      <c r="C347" s="15" t="s">
        <v>1901</v>
      </c>
      <c r="D347" s="15"/>
      <c r="E347" s="44"/>
      <c r="F347" s="15"/>
      <c r="G347" s="1" t="str">
        <f>R_ktb</f>
        <v>ktb</v>
      </c>
      <c r="H347" s="8" t="str">
        <f>nfáʕal</f>
        <v>7_nfɑ́ʕɑl</v>
      </c>
      <c r="I347" s="1" t="str">
        <f>perfect</f>
        <v>perfect</v>
      </c>
      <c r="J347" s="7" t="str">
        <f>_2p</f>
        <v>2PL</v>
      </c>
      <c r="K347" s="7"/>
      <c r="L347" s="21"/>
    </row>
    <row r="348" spans="2:12" ht="16.5" thickBot="1" x14ac:dyDescent="0.3">
      <c r="B348" s="6">
        <v>341</v>
      </c>
      <c r="C348" s="15" t="s">
        <v>2192</v>
      </c>
      <c r="D348" s="15"/>
      <c r="E348" s="44" t="s">
        <v>2193</v>
      </c>
      <c r="F348" s="15" t="s">
        <v>2195</v>
      </c>
      <c r="G348" s="1" t="str">
        <f>R_fʃχ</f>
        <v>fʃχ</v>
      </c>
      <c r="H348" s="8" t="str">
        <f>nfáʕal</f>
        <v>7_nfɑ́ʕɑl</v>
      </c>
      <c r="I348" s="1" t="str">
        <f>imperfect</f>
        <v>imperfect</v>
      </c>
      <c r="J348" s="7" t="str">
        <f>_2sm</f>
        <v>2MSG</v>
      </c>
      <c r="K348" s="7"/>
      <c r="L348" s="21"/>
    </row>
    <row r="349" spans="2:12" ht="16.5" thickBot="1" x14ac:dyDescent="0.3">
      <c r="B349" s="6">
        <v>342</v>
      </c>
      <c r="C349" s="15" t="s">
        <v>132</v>
      </c>
      <c r="D349" s="15"/>
      <c r="E349" s="47" t="s">
        <v>324</v>
      </c>
      <c r="F349" s="15"/>
      <c r="G349" s="1" t="str">
        <f>R_ktb</f>
        <v>ktb</v>
      </c>
      <c r="H349" s="8" t="str">
        <f>nfáʕal</f>
        <v>7_nfɑ́ʕɑl</v>
      </c>
      <c r="I349" s="1" t="str">
        <f>imperfect</f>
        <v>imperfect</v>
      </c>
      <c r="J349" s="7" t="str">
        <f>_2sf</f>
        <v>2FSG</v>
      </c>
      <c r="K349" s="7"/>
      <c r="L349" s="21"/>
    </row>
    <row r="350" spans="2:12" ht="16.5" customHeight="1" thickBot="1" x14ac:dyDescent="0.3">
      <c r="B350" s="6">
        <v>343</v>
      </c>
      <c r="C350" s="15" t="s">
        <v>891</v>
      </c>
      <c r="D350" s="15"/>
      <c r="E350" s="47" t="s">
        <v>892</v>
      </c>
      <c r="F350" s="15" t="s">
        <v>2194</v>
      </c>
      <c r="G350" s="1" t="str">
        <f>R_lzq</f>
        <v>lzq</v>
      </c>
      <c r="H350" s="8" t="str">
        <f>nfáʕal</f>
        <v>7_nfɑ́ʕɑl</v>
      </c>
      <c r="I350" s="1" t="str">
        <f>imperfect</f>
        <v>imperfect</v>
      </c>
      <c r="J350" s="7" t="str">
        <f>_3pl</f>
        <v>3PL</v>
      </c>
      <c r="K350" s="7"/>
      <c r="L350" s="21"/>
    </row>
    <row r="351" spans="2:12" ht="16.5" thickBot="1" x14ac:dyDescent="0.3">
      <c r="B351" s="6">
        <v>344</v>
      </c>
      <c r="C351" s="15" t="s">
        <v>1902</v>
      </c>
      <c r="D351" s="15"/>
      <c r="E351" s="44" t="s">
        <v>288</v>
      </c>
      <c r="F351" s="15"/>
      <c r="G351" s="1" t="str">
        <f t="shared" ref="G351:G371" si="59">R_fhm</f>
        <v>fhm</v>
      </c>
      <c r="H351" s="8" t="str">
        <f>faʕal</f>
        <v>1_fɑ́ʕɑl</v>
      </c>
      <c r="I351" s="1" t="str">
        <f>imperfect</f>
        <v>imperfect</v>
      </c>
      <c r="J351" s="7" t="str">
        <f>_1pl</f>
        <v>1PL</v>
      </c>
      <c r="K351" s="7"/>
      <c r="L351" s="21"/>
    </row>
    <row r="352" spans="2:12" ht="16.5" thickBot="1" x14ac:dyDescent="0.3">
      <c r="B352" s="6">
        <v>345</v>
      </c>
      <c r="C352" s="15" t="s">
        <v>2029</v>
      </c>
      <c r="D352" s="15"/>
      <c r="E352" s="44" t="s">
        <v>289</v>
      </c>
      <c r="F352" s="15"/>
      <c r="G352" s="1" t="str">
        <f t="shared" si="59"/>
        <v>fhm</v>
      </c>
      <c r="H352" s="8" t="str">
        <f>faʕʕal</f>
        <v>2_fɑ́ʕʕɑl</v>
      </c>
      <c r="I352" s="1" t="str">
        <f t="shared" ref="I352:I365" si="60">perfect</f>
        <v>perfect</v>
      </c>
      <c r="J352" s="7" t="str">
        <f>_1s</f>
        <v>1SG</v>
      </c>
      <c r="K352" s="7" t="str">
        <f>_3pl</f>
        <v>3PL</v>
      </c>
      <c r="L352" s="21"/>
    </row>
    <row r="353" spans="2:12" ht="16.5" thickBot="1" x14ac:dyDescent="0.3">
      <c r="B353" s="6">
        <v>346</v>
      </c>
      <c r="C353" s="15" t="s">
        <v>1903</v>
      </c>
      <c r="D353" s="15"/>
      <c r="E353" s="44" t="s">
        <v>290</v>
      </c>
      <c r="F353" s="15"/>
      <c r="G353" s="1" t="str">
        <f t="shared" si="59"/>
        <v>fhm</v>
      </c>
      <c r="H353" s="8" t="str">
        <f>faʕʕal</f>
        <v>2_fɑ́ʕʕɑl</v>
      </c>
      <c r="I353" s="1" t="str">
        <f t="shared" si="60"/>
        <v>perfect</v>
      </c>
      <c r="J353" s="7" t="str">
        <f>_1pl</f>
        <v>1PL</v>
      </c>
      <c r="K353" s="7">
        <f>_3</f>
        <v>3</v>
      </c>
      <c r="L353" s="21" t="str">
        <f>_3sm</f>
        <v>3MSG</v>
      </c>
    </row>
    <row r="354" spans="2:12" ht="16.5" thickBot="1" x14ac:dyDescent="0.3">
      <c r="B354" s="6">
        <v>347</v>
      </c>
      <c r="C354" s="15" t="s">
        <v>1904</v>
      </c>
      <c r="D354" s="15"/>
      <c r="E354" s="44" t="s">
        <v>291</v>
      </c>
      <c r="F354" s="15"/>
      <c r="G354" s="1" t="str">
        <f t="shared" si="59"/>
        <v>fhm</v>
      </c>
      <c r="H354" s="8" t="str">
        <f>tfáːʕal</f>
        <v xml:space="preserve">6_tfɑ́ːʕɑl </v>
      </c>
      <c r="I354" s="1" t="str">
        <f t="shared" si="60"/>
        <v>perfect</v>
      </c>
      <c r="J354" s="7" t="str">
        <f>_1pl</f>
        <v>1PL</v>
      </c>
      <c r="K354" s="7"/>
      <c r="L354" s="21"/>
    </row>
    <row r="355" spans="2:12" ht="16.5" thickBot="1" x14ac:dyDescent="0.3">
      <c r="B355" s="6">
        <v>348</v>
      </c>
      <c r="C355" s="15" t="s">
        <v>159</v>
      </c>
      <c r="D355" s="15"/>
      <c r="E355" s="44" t="s">
        <v>292</v>
      </c>
      <c r="F355" s="15"/>
      <c r="G355" s="1" t="str">
        <f t="shared" si="59"/>
        <v>fhm</v>
      </c>
      <c r="H355" s="8" t="str">
        <f t="shared" ref="H355:H384" si="61">tfaʕal</f>
        <v xml:space="preserve">8_ftɑʕɑl </v>
      </c>
      <c r="I355" s="1" t="str">
        <f t="shared" si="60"/>
        <v>perfect</v>
      </c>
      <c r="J355" s="7" t="str">
        <f>_1s</f>
        <v>1SG</v>
      </c>
      <c r="K355" s="7"/>
      <c r="L355" s="21"/>
    </row>
    <row r="356" spans="2:12" ht="16.5" thickBot="1" x14ac:dyDescent="0.3">
      <c r="B356" s="6">
        <v>349</v>
      </c>
      <c r="C356" s="15" t="s">
        <v>160</v>
      </c>
      <c r="D356" s="15"/>
      <c r="E356" s="44" t="s">
        <v>293</v>
      </c>
      <c r="F356" s="15"/>
      <c r="G356" s="1" t="str">
        <f t="shared" si="59"/>
        <v>fhm</v>
      </c>
      <c r="H356" s="8" t="str">
        <f t="shared" si="61"/>
        <v xml:space="preserve">8_ftɑʕɑl </v>
      </c>
      <c r="I356" s="1" t="str">
        <f t="shared" si="60"/>
        <v>perfect</v>
      </c>
      <c r="J356" s="7" t="str">
        <f>_1s</f>
        <v>1SG</v>
      </c>
      <c r="K356" s="7" t="str">
        <f>_2sm</f>
        <v>2MSG</v>
      </c>
      <c r="L356" s="21"/>
    </row>
    <row r="357" spans="2:12" ht="16.5" thickBot="1" x14ac:dyDescent="0.3">
      <c r="B357" s="6">
        <v>350</v>
      </c>
      <c r="C357" s="15" t="s">
        <v>146</v>
      </c>
      <c r="D357" s="15"/>
      <c r="E357" s="44" t="s">
        <v>294</v>
      </c>
      <c r="F357" s="15"/>
      <c r="G357" s="1" t="str">
        <f t="shared" si="59"/>
        <v>fhm</v>
      </c>
      <c r="H357" s="8" t="str">
        <f t="shared" si="61"/>
        <v xml:space="preserve">8_ftɑʕɑl </v>
      </c>
      <c r="I357" s="1" t="str">
        <f t="shared" si="60"/>
        <v>perfect</v>
      </c>
      <c r="J357" s="7" t="str">
        <f>_3sm</f>
        <v>3MSG</v>
      </c>
      <c r="K357" s="7"/>
      <c r="L357" s="21"/>
    </row>
    <row r="358" spans="2:12" ht="16.5" thickBot="1" x14ac:dyDescent="0.3">
      <c r="B358" s="6">
        <v>351</v>
      </c>
      <c r="C358" s="15" t="s">
        <v>163</v>
      </c>
      <c r="D358" s="15"/>
      <c r="E358" s="44" t="s">
        <v>295</v>
      </c>
      <c r="F358" s="15"/>
      <c r="G358" s="1" t="str">
        <f t="shared" si="59"/>
        <v>fhm</v>
      </c>
      <c r="H358" s="8" t="str">
        <f t="shared" si="61"/>
        <v xml:space="preserve">8_ftɑʕɑl </v>
      </c>
      <c r="I358" s="1" t="str">
        <f t="shared" si="60"/>
        <v>perfect</v>
      </c>
      <c r="J358" s="7" t="str">
        <f>_3sf</f>
        <v>3FSG</v>
      </c>
      <c r="K358" s="7"/>
      <c r="L358" s="21"/>
    </row>
    <row r="359" spans="2:12" ht="16.5" thickBot="1" x14ac:dyDescent="0.3">
      <c r="B359" s="6">
        <v>352</v>
      </c>
      <c r="C359" s="15" t="s">
        <v>162</v>
      </c>
      <c r="D359" s="15"/>
      <c r="E359" s="44" t="s">
        <v>296</v>
      </c>
      <c r="F359" s="15"/>
      <c r="G359" s="1" t="str">
        <f t="shared" si="59"/>
        <v>fhm</v>
      </c>
      <c r="H359" s="8" t="str">
        <f t="shared" si="61"/>
        <v xml:space="preserve">8_ftɑʕɑl </v>
      </c>
      <c r="I359" s="1" t="str">
        <f t="shared" si="60"/>
        <v>perfect</v>
      </c>
      <c r="J359" s="7" t="str">
        <f>_1pl</f>
        <v>1PL</v>
      </c>
      <c r="K359" s="7"/>
      <c r="L359" s="21"/>
    </row>
    <row r="360" spans="2:12" ht="16.5" thickBot="1" x14ac:dyDescent="0.3">
      <c r="B360" s="6">
        <v>353</v>
      </c>
      <c r="C360" s="15" t="s">
        <v>148</v>
      </c>
      <c r="D360" s="15" t="s">
        <v>179</v>
      </c>
      <c r="E360" s="44" t="s">
        <v>297</v>
      </c>
      <c r="F360" s="15"/>
      <c r="G360" s="1" t="str">
        <f t="shared" si="59"/>
        <v>fhm</v>
      </c>
      <c r="H360" s="8" t="str">
        <f t="shared" si="61"/>
        <v xml:space="preserve">8_ftɑʕɑl </v>
      </c>
      <c r="I360" s="1" t="str">
        <f t="shared" si="60"/>
        <v>perfect</v>
      </c>
      <c r="J360" s="7" t="str">
        <f>_3pl</f>
        <v>3PL</v>
      </c>
      <c r="K360" s="7"/>
      <c r="L360" s="21"/>
    </row>
    <row r="361" spans="2:12" ht="16.5" thickBot="1" x14ac:dyDescent="0.3">
      <c r="B361" s="6">
        <v>354</v>
      </c>
      <c r="C361" s="15" t="s">
        <v>149</v>
      </c>
      <c r="D361" s="15"/>
      <c r="E361" s="44"/>
      <c r="F361" s="15"/>
      <c r="G361" s="1" t="str">
        <f t="shared" si="59"/>
        <v>fhm</v>
      </c>
      <c r="H361" s="8" t="str">
        <f t="shared" si="61"/>
        <v xml:space="preserve">8_ftɑʕɑl </v>
      </c>
      <c r="I361" s="1" t="str">
        <f t="shared" si="60"/>
        <v>perfect</v>
      </c>
      <c r="J361" s="7" t="str">
        <f>_2p</f>
        <v>2PL</v>
      </c>
      <c r="K361" s="7"/>
      <c r="L361" s="21"/>
    </row>
    <row r="362" spans="2:12" ht="16.5" thickBot="1" x14ac:dyDescent="0.3">
      <c r="B362" s="6">
        <v>355</v>
      </c>
      <c r="C362" s="15" t="s">
        <v>152</v>
      </c>
      <c r="D362" s="15"/>
      <c r="E362" s="44" t="s">
        <v>298</v>
      </c>
      <c r="F362" s="15" t="s">
        <v>691</v>
      </c>
      <c r="G362" s="1" t="str">
        <f t="shared" si="59"/>
        <v>fhm</v>
      </c>
      <c r="H362" s="8" t="str">
        <f t="shared" si="61"/>
        <v xml:space="preserve">8_ftɑʕɑl </v>
      </c>
      <c r="I362" s="1" t="str">
        <f t="shared" si="60"/>
        <v>perfect</v>
      </c>
      <c r="J362" s="7" t="str">
        <f>_2sm</f>
        <v>2MSG</v>
      </c>
      <c r="K362" s="7"/>
      <c r="L362" s="21"/>
    </row>
    <row r="363" spans="2:12" ht="16.5" thickBot="1" x14ac:dyDescent="0.3">
      <c r="B363" s="6">
        <v>356</v>
      </c>
      <c r="C363" s="15" t="s">
        <v>147</v>
      </c>
      <c r="D363" s="15"/>
      <c r="F363" s="15"/>
      <c r="G363" s="1" t="str">
        <f t="shared" si="59"/>
        <v>fhm</v>
      </c>
      <c r="H363" s="8" t="str">
        <f t="shared" si="61"/>
        <v xml:space="preserve">8_ftɑʕɑl </v>
      </c>
      <c r="I363" s="1" t="str">
        <f t="shared" si="60"/>
        <v>perfect</v>
      </c>
      <c r="J363" s="7" t="str">
        <f>_2sf</f>
        <v>2FSG</v>
      </c>
      <c r="K363" s="7"/>
      <c r="L363" s="21"/>
    </row>
    <row r="364" spans="2:12" ht="23.25" thickBot="1" x14ac:dyDescent="0.3">
      <c r="B364" s="6">
        <v>357</v>
      </c>
      <c r="C364" s="16" t="s">
        <v>145</v>
      </c>
      <c r="D364" s="15"/>
      <c r="E364" s="44" t="s">
        <v>299</v>
      </c>
      <c r="F364" s="15"/>
      <c r="G364" s="1" t="str">
        <f t="shared" si="59"/>
        <v>fhm</v>
      </c>
      <c r="H364" s="8" t="str">
        <f t="shared" si="61"/>
        <v xml:space="preserve">8_ftɑʕɑl </v>
      </c>
      <c r="I364" s="1" t="str">
        <f t="shared" si="60"/>
        <v>perfect</v>
      </c>
      <c r="J364" s="7" t="str">
        <f>_2sm</f>
        <v>2MSG</v>
      </c>
      <c r="K364" s="7" t="str">
        <f>_1pl</f>
        <v>1PL</v>
      </c>
      <c r="L364" s="21"/>
    </row>
    <row r="365" spans="2:12" ht="23.25" customHeight="1" thickBot="1" x14ac:dyDescent="0.3">
      <c r="B365" s="6">
        <v>358</v>
      </c>
      <c r="C365" s="65" t="s">
        <v>1130</v>
      </c>
      <c r="D365" s="15"/>
      <c r="E365" s="44" t="s">
        <v>1129</v>
      </c>
      <c r="F365" s="15"/>
      <c r="G365" s="1" t="str">
        <f t="shared" si="59"/>
        <v>fhm</v>
      </c>
      <c r="H365" s="8" t="str">
        <f t="shared" si="61"/>
        <v xml:space="preserve">8_ftɑʕɑl </v>
      </c>
      <c r="I365" s="1" t="str">
        <f t="shared" si="60"/>
        <v>perfect</v>
      </c>
      <c r="J365" s="7" t="str">
        <f>_1pl</f>
        <v>1PL</v>
      </c>
      <c r="K365" s="7" t="str">
        <f>_2sf</f>
        <v>2FSG</v>
      </c>
      <c r="L365" s="21"/>
    </row>
    <row r="366" spans="2:12" ht="16.5" thickBot="1" x14ac:dyDescent="0.3">
      <c r="B366" s="6">
        <v>359</v>
      </c>
      <c r="C366" s="15" t="s">
        <v>151</v>
      </c>
      <c r="D366" s="15" t="s">
        <v>179</v>
      </c>
      <c r="E366" s="44" t="s">
        <v>300</v>
      </c>
      <c r="F366" s="15"/>
      <c r="G366" s="1" t="str">
        <f t="shared" si="59"/>
        <v>fhm</v>
      </c>
      <c r="H366" s="8" t="str">
        <f t="shared" si="61"/>
        <v xml:space="preserve">8_ftɑʕɑl </v>
      </c>
      <c r="I366" s="1" t="str">
        <f>imperfect</f>
        <v>imperfect</v>
      </c>
      <c r="J366" s="7" t="str">
        <f>_3sf</f>
        <v>3FSG</v>
      </c>
      <c r="K366" s="7"/>
      <c r="L366" s="21"/>
    </row>
    <row r="367" spans="2:12" ht="16.5" thickBot="1" x14ac:dyDescent="0.3">
      <c r="B367" s="6">
        <v>360</v>
      </c>
      <c r="C367" s="15" t="s">
        <v>150</v>
      </c>
      <c r="D367" s="15"/>
      <c r="E367" s="44"/>
      <c r="F367" s="15"/>
      <c r="G367" s="1" t="str">
        <f t="shared" si="59"/>
        <v>fhm</v>
      </c>
      <c r="H367" s="8" t="str">
        <f t="shared" si="61"/>
        <v xml:space="preserve">8_ftɑʕɑl </v>
      </c>
      <c r="I367" s="1" t="str">
        <f>imperfect</f>
        <v>imperfect</v>
      </c>
      <c r="J367" s="7" t="str">
        <f>_3sm</f>
        <v>3MSG</v>
      </c>
      <c r="K367" s="7"/>
      <c r="L367" s="21"/>
    </row>
    <row r="368" spans="2:12" ht="16.5" thickBot="1" x14ac:dyDescent="0.3">
      <c r="B368" s="6">
        <v>361</v>
      </c>
      <c r="C368" s="15" t="s">
        <v>2011</v>
      </c>
      <c r="D368" s="15"/>
      <c r="E368" s="44"/>
      <c r="F368" s="15"/>
      <c r="G368" s="1" t="str">
        <f t="shared" si="59"/>
        <v>fhm</v>
      </c>
      <c r="H368" s="8" t="str">
        <f t="shared" si="61"/>
        <v xml:space="preserve">8_ftɑʕɑl </v>
      </c>
      <c r="I368" s="1" t="str">
        <f>imperfect</f>
        <v>imperfect</v>
      </c>
      <c r="J368" s="7" t="str">
        <f>_2p</f>
        <v>2PL</v>
      </c>
      <c r="K368" s="7"/>
      <c r="L368" s="21"/>
    </row>
    <row r="369" spans="2:12" ht="16.5" customHeight="1" thickBot="1" x14ac:dyDescent="0.3">
      <c r="B369" s="6">
        <v>362</v>
      </c>
      <c r="C369" s="15" t="s">
        <v>1131</v>
      </c>
      <c r="D369" s="15"/>
      <c r="E369" s="44" t="s">
        <v>1132</v>
      </c>
      <c r="F369" s="15"/>
      <c r="G369" s="1" t="str">
        <f t="shared" si="59"/>
        <v>fhm</v>
      </c>
      <c r="H369" s="8" t="str">
        <f t="shared" si="61"/>
        <v xml:space="preserve">8_ftɑʕɑl </v>
      </c>
      <c r="I369" s="1" t="str">
        <f>imperfect</f>
        <v>imperfect</v>
      </c>
      <c r="J369" s="7" t="str">
        <f>_2sf</f>
        <v>2FSG</v>
      </c>
      <c r="K369" s="7"/>
      <c r="L369" s="21"/>
    </row>
    <row r="370" spans="2:12" ht="16.5" thickBot="1" x14ac:dyDescent="0.3">
      <c r="B370" s="6">
        <v>363</v>
      </c>
      <c r="C370" s="15" t="s">
        <v>143</v>
      </c>
      <c r="D370" s="15"/>
      <c r="E370" s="44"/>
      <c r="F370" s="15"/>
      <c r="G370" s="1" t="str">
        <f t="shared" si="59"/>
        <v>fhm</v>
      </c>
      <c r="H370" s="8" t="str">
        <f t="shared" si="61"/>
        <v xml:space="preserve">8_ftɑʕɑl </v>
      </c>
      <c r="I370" s="1" t="str">
        <f>imperfect</f>
        <v>imperfect</v>
      </c>
      <c r="J370" s="7" t="str">
        <f t="shared" ref="J370:J377" si="62">_1s</f>
        <v>1SG</v>
      </c>
      <c r="K370" s="7"/>
      <c r="L370" s="21"/>
    </row>
    <row r="371" spans="2:12" ht="16.5" thickBot="1" x14ac:dyDescent="0.3">
      <c r="B371" s="6">
        <v>364</v>
      </c>
      <c r="C371" s="15" t="s">
        <v>144</v>
      </c>
      <c r="D371" s="15"/>
      <c r="E371" s="44"/>
      <c r="F371" s="15"/>
      <c r="G371" s="1" t="str">
        <f t="shared" si="59"/>
        <v>fhm</v>
      </c>
      <c r="H371" s="8" t="str">
        <f t="shared" si="61"/>
        <v xml:space="preserve">8_ftɑʕɑl </v>
      </c>
      <c r="I371" s="1" t="str">
        <f>qɑ</f>
        <v>qɑ</v>
      </c>
      <c r="J371" s="7" t="str">
        <f t="shared" si="62"/>
        <v>1SG</v>
      </c>
      <c r="K371" s="7"/>
      <c r="L371" s="21"/>
    </row>
    <row r="372" spans="2:12" ht="16.5" thickBot="1" x14ac:dyDescent="0.3">
      <c r="B372" s="6">
        <v>365</v>
      </c>
      <c r="C372" s="15" t="s">
        <v>489</v>
      </c>
      <c r="D372" s="15"/>
      <c r="E372" s="44" t="s">
        <v>490</v>
      </c>
      <c r="F372" s="15"/>
      <c r="G372" s="1" t="str">
        <f>R_d͡ʒmʕ</f>
        <v>d͡ʒmʕ</v>
      </c>
      <c r="H372" s="8" t="str">
        <f t="shared" si="61"/>
        <v xml:space="preserve">8_ftɑʕɑl </v>
      </c>
      <c r="I372" s="1" t="str">
        <f t="shared" ref="I372:I376" si="63">perfect</f>
        <v>perfect</v>
      </c>
      <c r="J372" s="7" t="str">
        <f t="shared" si="62"/>
        <v>1SG</v>
      </c>
      <c r="K372" s="7"/>
      <c r="L372" s="21"/>
    </row>
    <row r="373" spans="2:12" ht="16.5" customHeight="1" thickBot="1" x14ac:dyDescent="0.3">
      <c r="B373" s="6">
        <v>366</v>
      </c>
      <c r="C373" s="16" t="s">
        <v>861</v>
      </c>
      <c r="D373" s="15"/>
      <c r="E373" s="44" t="s">
        <v>862</v>
      </c>
      <c r="F373" s="15" t="s">
        <v>863</v>
      </c>
      <c r="G373" s="1" t="str">
        <f>R_ʕwz</f>
        <v>ʕwz</v>
      </c>
      <c r="H373" s="8" t="str">
        <f t="shared" si="61"/>
        <v xml:space="preserve">8_ftɑʕɑl </v>
      </c>
      <c r="I373" s="1" t="str">
        <f t="shared" si="63"/>
        <v>perfect</v>
      </c>
      <c r="J373" s="7" t="str">
        <f>_2sm</f>
        <v>2MSG</v>
      </c>
      <c r="K373" s="7"/>
      <c r="L373" s="21"/>
    </row>
    <row r="374" spans="2:12" ht="23.25" thickBot="1" x14ac:dyDescent="0.3">
      <c r="B374" s="6">
        <v>367</v>
      </c>
      <c r="C374" s="16" t="s">
        <v>629</v>
      </c>
      <c r="D374" s="15"/>
      <c r="E374" s="44" t="s">
        <v>631</v>
      </c>
      <c r="F374" s="15"/>
      <c r="G374" s="1" t="str">
        <f>R_ʃɣj</f>
        <v>ʃɣj</v>
      </c>
      <c r="H374" s="8" t="str">
        <f t="shared" si="61"/>
        <v xml:space="preserve">8_ftɑʕɑl </v>
      </c>
      <c r="I374" s="1" t="str">
        <f t="shared" si="63"/>
        <v>perfect</v>
      </c>
      <c r="J374" s="7" t="str">
        <f t="shared" si="62"/>
        <v>1SG</v>
      </c>
      <c r="K374" s="7"/>
      <c r="L374" s="21"/>
    </row>
    <row r="375" spans="2:12" ht="23.25" thickBot="1" x14ac:dyDescent="0.3">
      <c r="B375" s="6">
        <v>368</v>
      </c>
      <c r="C375" s="16" t="s">
        <v>689</v>
      </c>
      <c r="D375" s="15"/>
      <c r="E375" s="44" t="s">
        <v>690</v>
      </c>
      <c r="F375" s="15" t="s">
        <v>692</v>
      </c>
      <c r="G375" s="1" t="str">
        <f>R_lhj</f>
        <v>lhj</v>
      </c>
      <c r="H375" s="8" t="str">
        <f t="shared" si="61"/>
        <v xml:space="preserve">8_ftɑʕɑl </v>
      </c>
      <c r="I375" s="1" t="str">
        <f t="shared" si="63"/>
        <v>perfect</v>
      </c>
      <c r="J375" s="7" t="str">
        <f t="shared" si="62"/>
        <v>1SG</v>
      </c>
      <c r="K375" s="7"/>
      <c r="L375" s="21"/>
    </row>
    <row r="376" spans="2:12" ht="23.25" thickBot="1" x14ac:dyDescent="0.3">
      <c r="B376" s="6">
        <v>369</v>
      </c>
      <c r="C376" s="16" t="s">
        <v>851</v>
      </c>
      <c r="D376" s="15"/>
      <c r="E376" s="44" t="s">
        <v>2229</v>
      </c>
      <c r="F376" s="15" t="s">
        <v>2228</v>
      </c>
      <c r="G376" s="1" t="str">
        <f>R_ʃkj</f>
        <v>ʃkj</v>
      </c>
      <c r="H376" s="8" t="str">
        <f t="shared" si="61"/>
        <v xml:space="preserve">8_ftɑʕɑl </v>
      </c>
      <c r="I376" s="1" t="str">
        <f t="shared" si="63"/>
        <v>perfect</v>
      </c>
      <c r="J376" s="7" t="str">
        <f t="shared" si="62"/>
        <v>1SG</v>
      </c>
      <c r="K376" s="7"/>
      <c r="L376" s="21"/>
    </row>
    <row r="377" spans="2:12" ht="16.5" thickBot="1" x14ac:dyDescent="0.3">
      <c r="B377" s="6">
        <v>370</v>
      </c>
      <c r="C377" s="15" t="s">
        <v>1905</v>
      </c>
      <c r="D377" s="15"/>
      <c r="E377" s="44" t="s">
        <v>301</v>
      </c>
      <c r="F377" s="15"/>
      <c r="G377" s="1" t="s">
        <v>123</v>
      </c>
      <c r="H377" s="8" t="str">
        <f t="shared" si="61"/>
        <v xml:space="preserve">8_ftɑʕɑl </v>
      </c>
      <c r="I377" s="1" t="str">
        <f>imperfect</f>
        <v>imperfect</v>
      </c>
      <c r="J377" s="7" t="str">
        <f t="shared" si="62"/>
        <v>1SG</v>
      </c>
      <c r="K377" s="7"/>
      <c r="L377" s="21"/>
    </row>
    <row r="378" spans="2:12" ht="16.5" thickBot="1" x14ac:dyDescent="0.3">
      <c r="B378" s="6">
        <v>371</v>
      </c>
      <c r="C378" s="15" t="s">
        <v>1906</v>
      </c>
      <c r="D378" s="15" t="s">
        <v>179</v>
      </c>
      <c r="E378" s="44"/>
      <c r="F378" s="15"/>
      <c r="G378" s="1" t="str">
        <f>R_lmm</f>
        <v>lmm</v>
      </c>
      <c r="H378" s="8" t="str">
        <f t="shared" si="61"/>
        <v xml:space="preserve">8_ftɑʕɑl </v>
      </c>
      <c r="I378" s="1" t="str">
        <f>perfect</f>
        <v>perfect</v>
      </c>
      <c r="J378" s="7" t="str">
        <f>_3pl</f>
        <v>3PL</v>
      </c>
      <c r="K378" s="7"/>
      <c r="L378" s="21"/>
    </row>
    <row r="379" spans="2:12" ht="16.5" thickBot="1" x14ac:dyDescent="0.3">
      <c r="B379" s="6">
        <v>372</v>
      </c>
      <c r="C379" s="15" t="s">
        <v>1001</v>
      </c>
      <c r="D379" s="15" t="s">
        <v>179</v>
      </c>
      <c r="E379" s="59" t="s">
        <v>1005</v>
      </c>
      <c r="F379" s="15" t="s">
        <v>1009</v>
      </c>
      <c r="G379" s="1" t="str">
        <f>R_ʃtm</f>
        <v>ʃtm</v>
      </c>
      <c r="H379" s="8" t="str">
        <f>faʕʕal</f>
        <v>2_fɑ́ʕʕɑl</v>
      </c>
      <c r="I379" s="1" t="str">
        <f t="shared" ref="I379:I380" si="64">perfect</f>
        <v>perfect</v>
      </c>
      <c r="J379" s="7" t="str">
        <f>_3pl</f>
        <v>3PL</v>
      </c>
      <c r="K379" s="7"/>
      <c r="L379" s="21"/>
    </row>
    <row r="380" spans="2:12" ht="16.5" thickBot="1" x14ac:dyDescent="0.3">
      <c r="B380" s="6">
        <v>373</v>
      </c>
      <c r="C380" s="15" t="s">
        <v>1002</v>
      </c>
      <c r="D380" s="15" t="s">
        <v>179</v>
      </c>
      <c r="E380" s="59" t="s">
        <v>1006</v>
      </c>
      <c r="F380" s="15" t="s">
        <v>1010</v>
      </c>
      <c r="G380" s="62" t="str">
        <f>R_ʃmm</f>
        <v>ʃmm</v>
      </c>
      <c r="H380" s="8" t="str">
        <f t="shared" si="61"/>
        <v xml:space="preserve">8_ftɑʕɑl </v>
      </c>
      <c r="I380" s="1" t="str">
        <f t="shared" si="64"/>
        <v>perfect</v>
      </c>
      <c r="J380" s="7" t="str">
        <f>_3pl</f>
        <v>3PL</v>
      </c>
      <c r="K380" s="7"/>
      <c r="L380" s="21"/>
    </row>
    <row r="381" spans="2:12" ht="16.5" thickBot="1" x14ac:dyDescent="0.3">
      <c r="B381" s="6">
        <v>374</v>
      </c>
      <c r="C381" s="15" t="s">
        <v>2231</v>
      </c>
      <c r="D381" s="15"/>
      <c r="E381" s="59" t="s">
        <v>2230</v>
      </c>
      <c r="F381" s="15"/>
      <c r="G381" s="62" t="str">
        <f>R_shl</f>
        <v>shl</v>
      </c>
      <c r="H381" s="8" t="str">
        <f>faʕʕal</f>
        <v>2_fɑ́ʕʕɑl</v>
      </c>
      <c r="I381" s="1" t="str">
        <f>imperative</f>
        <v>imperative</v>
      </c>
      <c r="J381" s="7" t="str">
        <f>_2sm</f>
        <v>2MSG</v>
      </c>
      <c r="K381" s="7" t="str">
        <f>_1s</f>
        <v>1SG</v>
      </c>
      <c r="L381" s="21"/>
    </row>
    <row r="382" spans="2:12" ht="16.5" thickBot="1" x14ac:dyDescent="0.3">
      <c r="B382" s="6">
        <v>375</v>
      </c>
      <c r="C382" s="15" t="s">
        <v>1003</v>
      </c>
      <c r="D382" s="15"/>
      <c r="E382" s="44" t="s">
        <v>1007</v>
      </c>
      <c r="F382" s="15" t="s">
        <v>2080</v>
      </c>
      <c r="G382" s="1" t="str">
        <f>R_ʃtm</f>
        <v>ʃtm</v>
      </c>
      <c r="H382" s="8" t="str">
        <f>faʕʕal</f>
        <v>2_fɑ́ʕʕɑl</v>
      </c>
      <c r="I382" s="1" t="str">
        <f>imperfect</f>
        <v>imperfect</v>
      </c>
      <c r="J382" s="7" t="str">
        <f>_3pl</f>
        <v>3PL</v>
      </c>
      <c r="K382" s="7"/>
      <c r="L382" s="21"/>
    </row>
    <row r="383" spans="2:12" ht="16.5" thickBot="1" x14ac:dyDescent="0.3">
      <c r="B383" s="6">
        <v>376</v>
      </c>
      <c r="C383" s="15" t="s">
        <v>2093</v>
      </c>
      <c r="D383" s="15"/>
      <c r="E383" s="44" t="s">
        <v>2092</v>
      </c>
      <c r="F383" s="15" t="s">
        <v>2094</v>
      </c>
      <c r="G383" s="1" t="str">
        <f>R_ʃtm</f>
        <v>ʃtm</v>
      </c>
      <c r="H383" s="8" t="str">
        <f>faʕʕal</f>
        <v>2_fɑ́ʕʕɑl</v>
      </c>
      <c r="I383" s="1" t="str">
        <f>imperfect</f>
        <v>imperfect</v>
      </c>
      <c r="J383" s="7" t="str">
        <f>_1pl</f>
        <v>1PL</v>
      </c>
      <c r="K383" s="7"/>
      <c r="L383" s="21"/>
    </row>
    <row r="384" spans="2:12" ht="16.5" thickBot="1" x14ac:dyDescent="0.3">
      <c r="B384" s="6">
        <v>377</v>
      </c>
      <c r="C384" s="15" t="s">
        <v>1004</v>
      </c>
      <c r="D384" s="15"/>
      <c r="E384" s="44" t="s">
        <v>1008</v>
      </c>
      <c r="F384" s="15" t="s">
        <v>2081</v>
      </c>
      <c r="G384" s="62" t="str">
        <f>R_ʃmm</f>
        <v>ʃmm</v>
      </c>
      <c r="H384" s="8" t="str">
        <f t="shared" si="61"/>
        <v xml:space="preserve">8_ftɑʕɑl </v>
      </c>
      <c r="I384" s="1" t="str">
        <f>imperfect</f>
        <v>imperfect</v>
      </c>
      <c r="J384" s="7" t="str">
        <f>_3pl</f>
        <v>3PL</v>
      </c>
      <c r="K384" s="7"/>
      <c r="L384" s="21"/>
    </row>
    <row r="385" spans="2:12" ht="23.25" thickBot="1" x14ac:dyDescent="0.3">
      <c r="B385" s="6">
        <v>378</v>
      </c>
      <c r="C385" s="16" t="s">
        <v>1907</v>
      </c>
      <c r="D385" s="15"/>
      <c r="E385" s="44"/>
      <c r="F385" s="15"/>
      <c r="G385" s="1" t="str">
        <f>R_ʕd͡ʒl</f>
        <v>ʕd͡ʒl</v>
      </c>
      <c r="H385" s="8" t="str">
        <f t="shared" ref="H385:H393" si="65">stafʕal</f>
        <v>10_stɑfʕɑl</v>
      </c>
      <c r="I385" s="1" t="str">
        <f>perfect</f>
        <v>perfect</v>
      </c>
      <c r="J385" s="7" t="str">
        <f>_2sf</f>
        <v>2FSG</v>
      </c>
      <c r="K385" s="7"/>
      <c r="L385" s="21"/>
    </row>
    <row r="386" spans="2:12" ht="23.25" thickBot="1" x14ac:dyDescent="0.3">
      <c r="B386" s="6">
        <v>379</v>
      </c>
      <c r="C386" s="16" t="s">
        <v>171</v>
      </c>
      <c r="D386" s="15"/>
      <c r="E386" s="44" t="s">
        <v>303</v>
      </c>
      <c r="F386" s="15"/>
      <c r="G386" s="1" t="str">
        <f>R_hnj</f>
        <v>hnj</v>
      </c>
      <c r="H386" s="8" t="str">
        <f t="shared" si="65"/>
        <v>10_stɑfʕɑl</v>
      </c>
      <c r="I386" s="1" t="str">
        <f>perfect</f>
        <v>perfect</v>
      </c>
      <c r="J386" s="7" t="str">
        <f>_1s</f>
        <v>1SG</v>
      </c>
      <c r="K386" s="7"/>
      <c r="L386" s="21"/>
    </row>
    <row r="387" spans="2:12" ht="23.25" thickBot="1" x14ac:dyDescent="0.3">
      <c r="B387" s="6">
        <v>380</v>
      </c>
      <c r="C387" s="16" t="s">
        <v>1908</v>
      </c>
      <c r="D387" s="15" t="s">
        <v>179</v>
      </c>
      <c r="E387" s="44" t="s">
        <v>302</v>
      </c>
      <c r="F387" s="15"/>
      <c r="G387" s="1" t="str">
        <f>R_nðˤɣ</f>
        <v>nðˤɣ</v>
      </c>
      <c r="H387" s="8" t="str">
        <f t="shared" si="65"/>
        <v>10_stɑfʕɑl</v>
      </c>
      <c r="I387" s="1" t="str">
        <f>imperfect</f>
        <v>imperfect</v>
      </c>
      <c r="J387" s="7" t="str">
        <f>_3sf</f>
        <v>3FSG</v>
      </c>
      <c r="K387" s="7"/>
      <c r="L387" s="21"/>
    </row>
    <row r="388" spans="2:12" ht="23.25" thickBot="1" x14ac:dyDescent="0.3">
      <c r="B388" s="6">
        <v>381</v>
      </c>
      <c r="C388" s="64" t="s">
        <v>2048</v>
      </c>
      <c r="D388" s="15"/>
      <c r="E388" s="44" t="s">
        <v>2047</v>
      </c>
      <c r="F388" s="15" t="s">
        <v>2049</v>
      </c>
      <c r="G388" s="1" t="str">
        <f>R_nðˤɣ</f>
        <v>nðˤɣ</v>
      </c>
      <c r="H388" s="8" t="str">
        <f t="shared" si="65"/>
        <v>10_stɑfʕɑl</v>
      </c>
      <c r="I388" s="1" t="str">
        <f>imperfect</f>
        <v>imperfect</v>
      </c>
      <c r="J388" s="7" t="str">
        <f>_1s</f>
        <v>1SG</v>
      </c>
      <c r="K388" s="7" t="s">
        <v>1974</v>
      </c>
      <c r="L388" s="21"/>
    </row>
    <row r="389" spans="2:12" ht="23.25" thickBot="1" x14ac:dyDescent="0.3">
      <c r="B389" s="6">
        <v>382</v>
      </c>
      <c r="C389" s="54" t="s">
        <v>1909</v>
      </c>
      <c r="D389" s="15" t="s">
        <v>179</v>
      </c>
      <c r="E389" s="44"/>
      <c r="F389" s="15"/>
      <c r="G389" s="1" t="str">
        <f>R_nðˤɣ</f>
        <v>nðˤɣ</v>
      </c>
      <c r="H389" s="8" t="str">
        <f t="shared" si="65"/>
        <v>10_stɑfʕɑl</v>
      </c>
      <c r="I389" s="1" t="str">
        <f>perfect</f>
        <v>perfect</v>
      </c>
      <c r="J389" s="7" t="str">
        <f>_3pl</f>
        <v>3PL</v>
      </c>
      <c r="K389" s="7"/>
      <c r="L389" s="21"/>
    </row>
    <row r="390" spans="2:12" ht="23.25" thickBot="1" x14ac:dyDescent="0.3">
      <c r="B390" s="6">
        <v>383</v>
      </c>
      <c r="C390" s="55" t="s">
        <v>1910</v>
      </c>
      <c r="D390" s="15" t="s">
        <v>179</v>
      </c>
      <c r="E390" s="44" t="s">
        <v>2096</v>
      </c>
      <c r="F390" s="42" t="s">
        <v>2097</v>
      </c>
      <c r="G390" s="1" t="str">
        <f>R_qbl</f>
        <v>qbl</v>
      </c>
      <c r="H390" s="8" t="str">
        <f t="shared" si="65"/>
        <v>10_stɑfʕɑl</v>
      </c>
      <c r="I390" s="1" t="str">
        <f>perfect</f>
        <v>perfect</v>
      </c>
      <c r="J390" s="7" t="str">
        <f>_3pl</f>
        <v>3PL</v>
      </c>
      <c r="K390" s="7"/>
      <c r="L390" s="21"/>
    </row>
    <row r="391" spans="2:12" ht="23.25" thickBot="1" x14ac:dyDescent="0.3">
      <c r="B391" s="6">
        <v>384</v>
      </c>
      <c r="C391" s="55" t="s">
        <v>406</v>
      </c>
      <c r="D391" s="15"/>
      <c r="E391" s="44"/>
      <c r="F391" s="15"/>
      <c r="G391" s="1" t="str">
        <f>R_qbl</f>
        <v>qbl</v>
      </c>
      <c r="H391" s="8" t="str">
        <f t="shared" si="65"/>
        <v>10_stɑfʕɑl</v>
      </c>
      <c r="I391" s="1" t="str">
        <f>imperfect</f>
        <v>imperfect</v>
      </c>
      <c r="J391" s="7" t="str">
        <f>_3pl</f>
        <v>3PL</v>
      </c>
      <c r="K391" s="7"/>
      <c r="L391" s="21"/>
    </row>
    <row r="392" spans="2:12" ht="23.25" thickBot="1" x14ac:dyDescent="0.3">
      <c r="B392" s="6">
        <v>385</v>
      </c>
      <c r="C392" s="55" t="s">
        <v>407</v>
      </c>
      <c r="D392" s="15"/>
      <c r="E392" s="44"/>
      <c r="F392" s="15"/>
      <c r="G392" s="1" t="str">
        <f>R_qbl</f>
        <v>qbl</v>
      </c>
      <c r="H392" s="8" t="str">
        <f t="shared" si="65"/>
        <v>10_stɑfʕɑl</v>
      </c>
      <c r="I392" s="1" t="str">
        <f>imperfect</f>
        <v>imperfect</v>
      </c>
      <c r="J392" s="7" t="str">
        <f>_3sm</f>
        <v>3MSG</v>
      </c>
      <c r="K392" s="7"/>
      <c r="L392" s="21"/>
    </row>
    <row r="393" spans="2:12" ht="23.25" thickBot="1" x14ac:dyDescent="0.3">
      <c r="B393" s="6">
        <v>386</v>
      </c>
      <c r="C393" s="16" t="s">
        <v>1911</v>
      </c>
      <c r="D393" s="15"/>
      <c r="E393" s="44" t="s">
        <v>304</v>
      </c>
      <c r="F393" s="15"/>
      <c r="G393" s="1" t="str">
        <f>R_qbl</f>
        <v>qbl</v>
      </c>
      <c r="H393" s="8" t="str">
        <f t="shared" si="65"/>
        <v>10_stɑfʕɑl</v>
      </c>
      <c r="I393" s="1" t="str">
        <f t="shared" ref="I393" si="66">perfect</f>
        <v>perfect</v>
      </c>
      <c r="J393" s="7" t="str">
        <f>_1pl</f>
        <v>1PL</v>
      </c>
      <c r="K393" s="7"/>
      <c r="L393" s="21"/>
    </row>
    <row r="394" spans="2:12" ht="23.25" thickBot="1" x14ac:dyDescent="0.3">
      <c r="B394" s="6">
        <v>387</v>
      </c>
      <c r="C394" s="16" t="s">
        <v>634</v>
      </c>
      <c r="D394" s="15"/>
      <c r="E394" s="44"/>
      <c r="F394" s="15"/>
      <c r="G394" s="1" t="str">
        <f>R_slm</f>
        <v>slm</v>
      </c>
      <c r="H394" s="8" t="str">
        <f>faʕal</f>
        <v>1_fɑ́ʕɑl</v>
      </c>
      <c r="I394" s="1" t="str">
        <f>imperfect</f>
        <v>imperfect</v>
      </c>
      <c r="J394" s="7" t="str">
        <f>_3pl</f>
        <v>3PL</v>
      </c>
      <c r="K394" s="7"/>
      <c r="L394" s="21"/>
    </row>
    <row r="395" spans="2:12" ht="23.25" thickBot="1" x14ac:dyDescent="0.3">
      <c r="B395" s="6">
        <v>388</v>
      </c>
      <c r="C395" s="16" t="s">
        <v>635</v>
      </c>
      <c r="D395" s="15"/>
      <c r="E395" s="44"/>
      <c r="F395" s="15"/>
      <c r="G395" s="1" t="str">
        <f>R_slm</f>
        <v>slm</v>
      </c>
      <c r="H395" s="8" t="str">
        <f t="shared" ref="H395:H396" si="67">tfaʕal</f>
        <v xml:space="preserve">8_ftɑʕɑl </v>
      </c>
      <c r="I395" s="1" t="str">
        <f t="shared" ref="I395:I400" si="68">perfect</f>
        <v>perfect</v>
      </c>
      <c r="J395" s="7" t="str">
        <f>_3pl</f>
        <v>3PL</v>
      </c>
      <c r="K395" s="7"/>
      <c r="L395" s="21"/>
    </row>
    <row r="396" spans="2:12" ht="23.25" thickBot="1" x14ac:dyDescent="0.3">
      <c r="B396" s="6">
        <v>389</v>
      </c>
      <c r="C396" s="16" t="s">
        <v>636</v>
      </c>
      <c r="D396" s="15"/>
      <c r="E396" s="44"/>
      <c r="F396" s="15"/>
      <c r="G396" s="1" t="str">
        <f>R_slm</f>
        <v>slm</v>
      </c>
      <c r="H396" s="8" t="str">
        <f t="shared" si="67"/>
        <v xml:space="preserve">8_ftɑʕɑl </v>
      </c>
      <c r="I396" s="1" t="str">
        <f>imperfect</f>
        <v>imperfect</v>
      </c>
      <c r="J396" s="7" t="str">
        <f>_3pl</f>
        <v>3PL</v>
      </c>
      <c r="K396" s="7"/>
      <c r="L396" s="21"/>
    </row>
    <row r="397" spans="2:12" ht="16.5" thickBot="1" x14ac:dyDescent="0.3">
      <c r="B397" s="6">
        <v>390</v>
      </c>
      <c r="C397" s="15" t="s">
        <v>1912</v>
      </c>
      <c r="D397" s="15"/>
      <c r="E397" s="44"/>
      <c r="F397" s="15"/>
      <c r="G397" s="1" t="str">
        <f>R_sˤχm</f>
        <v>sˤχm</v>
      </c>
      <c r="H397" s="8" t="str">
        <f>faʕʕal</f>
        <v>2_fɑ́ʕʕɑl</v>
      </c>
      <c r="I397" s="1" t="str">
        <f t="shared" si="68"/>
        <v>perfect</v>
      </c>
      <c r="J397" s="7" t="str">
        <f>_3sm</f>
        <v>3MSG</v>
      </c>
      <c r="K397" s="7" t="str">
        <f>_3sm</f>
        <v>3MSG</v>
      </c>
      <c r="L397" s="21"/>
    </row>
    <row r="398" spans="2:12" ht="23.25" thickBot="1" x14ac:dyDescent="0.3">
      <c r="B398" s="6">
        <v>391</v>
      </c>
      <c r="C398" s="16" t="s">
        <v>231</v>
      </c>
      <c r="D398" s="15"/>
      <c r="E398" s="44" t="s">
        <v>305</v>
      </c>
      <c r="F398" s="15"/>
      <c r="G398" s="16" t="str">
        <f>R_ʕd͡ʒb</f>
        <v>ʕd͡ʒb</v>
      </c>
      <c r="H398" s="8" t="str">
        <f>faʕal</f>
        <v>1_fɑ́ʕɑl</v>
      </c>
      <c r="I398" s="1" t="str">
        <f t="shared" si="68"/>
        <v>perfect</v>
      </c>
      <c r="J398" s="7" t="str">
        <f>_3sf</f>
        <v>3FSG</v>
      </c>
      <c r="K398" s="7" t="str">
        <f>_3sm</f>
        <v>3MSG</v>
      </c>
      <c r="L398" s="21"/>
    </row>
    <row r="399" spans="2:12" ht="23.25" thickBot="1" x14ac:dyDescent="0.3">
      <c r="B399" s="6">
        <v>392</v>
      </c>
      <c r="C399" s="16" t="s">
        <v>1913</v>
      </c>
      <c r="D399" s="15"/>
      <c r="E399" s="61" t="s">
        <v>1027</v>
      </c>
      <c r="F399" s="15"/>
      <c r="G399" s="16" t="str">
        <f>R_zwd͡ʒ</f>
        <v>zwd͡ʒ</v>
      </c>
      <c r="H399" s="8" t="str">
        <f>tfáʕʕal</f>
        <v>5_tfɑ́ʕʕɑl</v>
      </c>
      <c r="I399" s="1" t="str">
        <f>imperfect</f>
        <v>imperfect</v>
      </c>
      <c r="J399" s="7" t="str">
        <f>_3sm</f>
        <v>3MSG</v>
      </c>
      <c r="L399" s="21"/>
    </row>
    <row r="400" spans="2:12" ht="23.25" thickBot="1" x14ac:dyDescent="0.3">
      <c r="B400" s="6">
        <v>393</v>
      </c>
      <c r="C400" s="16" t="s">
        <v>951</v>
      </c>
      <c r="D400" s="15"/>
      <c r="E400" s="44" t="s">
        <v>952</v>
      </c>
      <c r="F400" s="15" t="s">
        <v>953</v>
      </c>
      <c r="G400" s="16" t="str">
        <f>R_zwd͡ʒ</f>
        <v>zwd͡ʒ</v>
      </c>
      <c r="H400" s="8" t="str">
        <f>tfáʕʕal</f>
        <v>5_tfɑ́ʕʕɑl</v>
      </c>
      <c r="I400" s="1" t="str">
        <f t="shared" si="68"/>
        <v>perfect</v>
      </c>
      <c r="J400" s="7" t="str">
        <f>_3sm</f>
        <v>3MSG</v>
      </c>
      <c r="K400" s="7" t="str">
        <f>_3sf</f>
        <v>3FSG</v>
      </c>
      <c r="L400" s="21"/>
    </row>
    <row r="401" spans="2:12" ht="23.25" thickBot="1" x14ac:dyDescent="0.3">
      <c r="B401" s="6">
        <v>394</v>
      </c>
      <c r="C401" s="16" t="s">
        <v>1038</v>
      </c>
      <c r="D401" s="14"/>
      <c r="E401" s="61" t="s">
        <v>1039</v>
      </c>
      <c r="F401" s="63" t="s">
        <v>2076</v>
      </c>
      <c r="G401" s="16" t="str">
        <f>R_zwd͡ʒ</f>
        <v>zwd͡ʒ</v>
      </c>
      <c r="H401" s="8" t="str">
        <f>faʕʕal</f>
        <v>2_fɑ́ʕʕɑl</v>
      </c>
      <c r="I401" s="1" t="str">
        <f>imperfect</f>
        <v>imperfect</v>
      </c>
      <c r="J401" s="7" t="str">
        <f>_1pl</f>
        <v>1PL</v>
      </c>
      <c r="K401" s="7" t="str">
        <f>_3sm</f>
        <v>3MSG</v>
      </c>
      <c r="L401" s="21"/>
    </row>
    <row r="402" spans="2:12" ht="23.25" thickBot="1" x14ac:dyDescent="0.3">
      <c r="B402" s="6">
        <v>395</v>
      </c>
      <c r="C402" s="16" t="s">
        <v>1040</v>
      </c>
      <c r="E402" s="61" t="s">
        <v>1041</v>
      </c>
      <c r="F402" s="63" t="s">
        <v>2266</v>
      </c>
      <c r="G402" s="16" t="str">
        <f>R_zwd͡ʒ</f>
        <v>zwd͡ʒ</v>
      </c>
      <c r="H402" s="8" t="str">
        <f>faʕʕal</f>
        <v>2_fɑ́ʕʕɑl</v>
      </c>
      <c r="I402" s="1" t="str">
        <f>imperfect</f>
        <v>imperfect</v>
      </c>
      <c r="J402" s="7" t="str">
        <f>_1pl</f>
        <v>1PL</v>
      </c>
      <c r="K402" s="7">
        <f>_3</f>
        <v>3</v>
      </c>
      <c r="L402" s="21" t="str">
        <f>_3sf</f>
        <v>3FSG</v>
      </c>
    </row>
    <row r="403" spans="2:12" ht="23.25" thickBot="1" x14ac:dyDescent="0.3">
      <c r="B403" s="6">
        <v>396</v>
      </c>
      <c r="C403" s="16" t="s">
        <v>493</v>
      </c>
      <c r="D403" s="15"/>
      <c r="E403" s="44"/>
      <c r="F403" s="15"/>
      <c r="G403" s="16" t="str">
        <f t="shared" ref="G403:G409" si="69">R_lqj</f>
        <v>lqj</v>
      </c>
      <c r="H403" s="8" t="str">
        <f>faːaʕal</f>
        <v>3_fɑ́ːʕɑl</v>
      </c>
      <c r="I403" s="1" t="str">
        <f>perfect</f>
        <v>perfect</v>
      </c>
      <c r="J403" s="7" t="str">
        <f>_3pl</f>
        <v>3PL</v>
      </c>
      <c r="K403" s="7"/>
      <c r="L403" s="21"/>
    </row>
    <row r="404" spans="2:12" ht="23.25" thickBot="1" x14ac:dyDescent="0.3">
      <c r="B404" s="6">
        <v>397</v>
      </c>
      <c r="C404" s="16" t="s">
        <v>494</v>
      </c>
      <c r="D404" s="15"/>
      <c r="E404" s="44"/>
      <c r="F404" s="15"/>
      <c r="G404" s="16" t="str">
        <f t="shared" si="69"/>
        <v>lqj</v>
      </c>
      <c r="H404" s="8" t="str">
        <f>faːaʕal</f>
        <v>3_fɑ́ːʕɑl</v>
      </c>
      <c r="I404" s="1" t="str">
        <f>perfect</f>
        <v>perfect</v>
      </c>
      <c r="J404" s="7" t="str">
        <f>_1s</f>
        <v>1SG</v>
      </c>
      <c r="K404" s="7"/>
      <c r="L404" s="21"/>
    </row>
    <row r="405" spans="2:12" ht="23.25" thickBot="1" x14ac:dyDescent="0.3">
      <c r="B405" s="6">
        <v>398</v>
      </c>
      <c r="C405" s="58" t="s">
        <v>492</v>
      </c>
      <c r="D405" s="15"/>
      <c r="E405" s="44" t="s">
        <v>491</v>
      </c>
      <c r="F405" s="15"/>
      <c r="G405" s="16" t="str">
        <f t="shared" si="69"/>
        <v>lqj</v>
      </c>
      <c r="H405" s="8" t="str">
        <f>tfáːʕal</f>
        <v xml:space="preserve">6_tfɑ́ːʕɑl </v>
      </c>
      <c r="I405" s="1" t="str">
        <f>perfect</f>
        <v>perfect</v>
      </c>
      <c r="J405" s="7" t="str">
        <f>_1s</f>
        <v>1SG</v>
      </c>
      <c r="K405" s="7"/>
      <c r="L405" s="21"/>
    </row>
    <row r="406" spans="2:12" ht="23.25" thickBot="1" x14ac:dyDescent="0.3">
      <c r="B406" s="6">
        <v>399</v>
      </c>
      <c r="C406" s="16" t="s">
        <v>495</v>
      </c>
      <c r="D406" s="15"/>
      <c r="E406" s="44"/>
      <c r="F406" s="15"/>
      <c r="G406" s="16" t="str">
        <f t="shared" si="69"/>
        <v>lqj</v>
      </c>
      <c r="H406" s="8" t="str">
        <f>faːaʕal</f>
        <v>3_fɑ́ːʕɑl</v>
      </c>
      <c r="I406" s="1" t="str">
        <f>imperfect</f>
        <v>imperfect</v>
      </c>
      <c r="J406" s="7" t="str">
        <f>_3sm</f>
        <v>3MSG</v>
      </c>
      <c r="K406" s="7"/>
      <c r="L406" s="21"/>
    </row>
    <row r="407" spans="2:12" ht="23.25" thickBot="1" x14ac:dyDescent="0.3">
      <c r="B407" s="6">
        <v>400</v>
      </c>
      <c r="C407" s="16" t="s">
        <v>496</v>
      </c>
      <c r="D407" s="15"/>
      <c r="E407" s="44"/>
      <c r="F407" s="15"/>
      <c r="G407" s="16" t="str">
        <f t="shared" si="69"/>
        <v>lqj</v>
      </c>
      <c r="H407" s="8" t="str">
        <f>faːaʕal</f>
        <v>3_fɑ́ːʕɑl</v>
      </c>
      <c r="I407" s="1" t="str">
        <f>imperfect</f>
        <v>imperfect</v>
      </c>
      <c r="J407" s="7" t="str">
        <f>_3sm</f>
        <v>3MSG</v>
      </c>
      <c r="K407" s="7" t="str">
        <f>_3sm</f>
        <v>3MSG</v>
      </c>
      <c r="L407" s="21"/>
    </row>
    <row r="408" spans="2:12" ht="23.25" thickBot="1" x14ac:dyDescent="0.3">
      <c r="B408" s="6">
        <v>401</v>
      </c>
      <c r="C408" s="16" t="s">
        <v>497</v>
      </c>
      <c r="D408" s="15"/>
      <c r="E408" s="44"/>
      <c r="F408" s="15"/>
      <c r="G408" s="16" t="str">
        <f t="shared" si="69"/>
        <v>lqj</v>
      </c>
      <c r="H408" s="8" t="str">
        <f>faːaʕal</f>
        <v>3_fɑ́ːʕɑl</v>
      </c>
      <c r="I408" s="1" t="str">
        <f>imperfect</f>
        <v>imperfect</v>
      </c>
      <c r="J408" s="7" t="str">
        <f>_3pl</f>
        <v>3PL</v>
      </c>
      <c r="K408" s="7"/>
      <c r="L408" s="21"/>
    </row>
    <row r="409" spans="2:12" ht="23.25" thickBot="1" x14ac:dyDescent="0.3">
      <c r="B409" s="6">
        <v>402</v>
      </c>
      <c r="C409" s="16" t="s">
        <v>922</v>
      </c>
      <c r="D409" s="15"/>
      <c r="E409" s="44"/>
      <c r="F409" s="15"/>
      <c r="G409" s="16" t="str">
        <f t="shared" si="69"/>
        <v>lqj</v>
      </c>
      <c r="H409" s="8" t="str">
        <f t="shared" ref="H409:H453" si="70">faʕal</f>
        <v>1_fɑ́ʕɑl</v>
      </c>
      <c r="I409" s="1" t="str">
        <f>imperfect</f>
        <v>imperfect</v>
      </c>
      <c r="J409" s="7" t="str">
        <f>_3sm</f>
        <v>3MSG</v>
      </c>
      <c r="K409" s="7" t="str">
        <f>_3sf</f>
        <v>3FSG</v>
      </c>
      <c r="L409" s="21"/>
    </row>
    <row r="410" spans="2:12" ht="16.5" customHeight="1" thickBot="1" x14ac:dyDescent="0.3">
      <c r="B410" s="6">
        <v>403</v>
      </c>
      <c r="C410" s="148" t="s">
        <v>2181</v>
      </c>
      <c r="D410" s="15"/>
      <c r="E410" s="44" t="s">
        <v>2180</v>
      </c>
      <c r="F410" s="15" t="s">
        <v>2179</v>
      </c>
      <c r="G410" s="16" t="str">
        <f>R_sˤjħ</f>
        <v>sˤjħ</v>
      </c>
      <c r="H410" s="8" t="str">
        <f t="shared" si="70"/>
        <v>1_fɑ́ʕɑl</v>
      </c>
      <c r="I410" s="1" t="str">
        <f t="shared" ref="I410:I417" si="71">perfect</f>
        <v>perfect</v>
      </c>
      <c r="J410" s="7" t="str">
        <f>_3sm</f>
        <v>3MSG</v>
      </c>
      <c r="K410" s="7"/>
      <c r="L410" s="21"/>
    </row>
    <row r="411" spans="2:12" ht="16.5" customHeight="1" thickBot="1" x14ac:dyDescent="0.3">
      <c r="B411" s="6">
        <v>404</v>
      </c>
      <c r="C411" s="148" t="s">
        <v>2217</v>
      </c>
      <c r="D411" s="15"/>
      <c r="E411" s="44" t="s">
        <v>2218</v>
      </c>
      <c r="F411" s="15"/>
      <c r="G411" s="16" t="str">
        <f>R_qwl</f>
        <v>qwl</v>
      </c>
      <c r="H411" s="8" t="str">
        <f t="shared" si="70"/>
        <v>1_fɑ́ʕɑl</v>
      </c>
      <c r="I411" s="1" t="str">
        <f t="shared" si="71"/>
        <v>perfect</v>
      </c>
      <c r="J411" s="7" t="str">
        <f>_3sm</f>
        <v>3MSG</v>
      </c>
      <c r="K411" s="7"/>
      <c r="L411" s="21"/>
    </row>
    <row r="412" spans="2:12" ht="16.5" customHeight="1" thickBot="1" x14ac:dyDescent="0.3">
      <c r="B412" s="6">
        <v>405</v>
      </c>
      <c r="C412" s="148" t="s">
        <v>2219</v>
      </c>
      <c r="D412" s="15"/>
      <c r="E412" s="44"/>
      <c r="F412" s="15"/>
      <c r="G412" s="16" t="str">
        <f>R_qwl</f>
        <v>qwl</v>
      </c>
      <c r="H412" s="8" t="str">
        <f t="shared" si="70"/>
        <v>1_fɑ́ʕɑl</v>
      </c>
      <c r="I412" s="1" t="str">
        <f t="shared" si="71"/>
        <v>perfect</v>
      </c>
      <c r="J412" s="7" t="str">
        <f>_2sf</f>
        <v>2FSG</v>
      </c>
      <c r="K412" s="7"/>
      <c r="L412" s="21"/>
    </row>
    <row r="413" spans="2:12" ht="16.5" customHeight="1" thickBot="1" x14ac:dyDescent="0.3">
      <c r="B413" s="6">
        <v>406</v>
      </c>
      <c r="C413" s="148" t="s">
        <v>2220</v>
      </c>
      <c r="D413" s="15"/>
      <c r="E413" s="44" t="s">
        <v>2221</v>
      </c>
      <c r="F413" s="15"/>
      <c r="G413" s="16" t="str">
        <f>R_qwl</f>
        <v>qwl</v>
      </c>
      <c r="H413" s="8" t="str">
        <f t="shared" si="70"/>
        <v>1_fɑ́ʕɑl</v>
      </c>
      <c r="I413" s="1" t="str">
        <f t="shared" si="71"/>
        <v>perfect</v>
      </c>
      <c r="J413" s="7" t="str">
        <f>_2sf</f>
        <v>2FSG</v>
      </c>
      <c r="K413" s="7"/>
      <c r="L413" s="7" t="str">
        <f>_3sm</f>
        <v>3MSG</v>
      </c>
    </row>
    <row r="414" spans="2:12" ht="16.5" customHeight="1" thickBot="1" x14ac:dyDescent="0.3">
      <c r="B414" s="6">
        <v>407</v>
      </c>
      <c r="C414" s="148" t="s">
        <v>923</v>
      </c>
      <c r="D414" s="15"/>
      <c r="E414" s="142" t="s">
        <v>2177</v>
      </c>
      <c r="F414" s="15" t="s">
        <v>2178</v>
      </c>
      <c r="G414" s="16" t="str">
        <f>R_qwl</f>
        <v>qwl</v>
      </c>
      <c r="H414" s="8" t="str">
        <f t="shared" si="70"/>
        <v>1_fɑ́ʕɑl</v>
      </c>
      <c r="I414" s="1" t="str">
        <f t="shared" si="71"/>
        <v>perfect</v>
      </c>
      <c r="J414" s="7" t="str">
        <f>_3sm</f>
        <v>3MSG</v>
      </c>
      <c r="K414" s="7"/>
      <c r="L414" s="7" t="str">
        <f>_1s</f>
        <v>1SG</v>
      </c>
    </row>
    <row r="415" spans="2:12" ht="23.25" thickBot="1" x14ac:dyDescent="0.3">
      <c r="B415" s="6">
        <v>408</v>
      </c>
      <c r="C415" s="56" t="s">
        <v>890</v>
      </c>
      <c r="D415" s="15"/>
      <c r="E415" s="44"/>
      <c r="F415" s="15"/>
      <c r="G415" s="16" t="str">
        <f>R_d͡ʒjb</f>
        <v>d͡ʒjb</v>
      </c>
      <c r="H415" s="8" t="str">
        <f t="shared" si="70"/>
        <v>1_fɑ́ʕɑl</v>
      </c>
      <c r="I415" s="1" t="str">
        <f t="shared" si="71"/>
        <v>perfect</v>
      </c>
      <c r="J415" s="7" t="str">
        <f>_2sf</f>
        <v>2FSG</v>
      </c>
      <c r="K415" s="7" t="str">
        <f>_2sf</f>
        <v>2FSG</v>
      </c>
      <c r="L415" s="7"/>
    </row>
    <row r="416" spans="2:12" ht="23.25" thickBot="1" x14ac:dyDescent="0.3">
      <c r="B416" s="6">
        <v>409</v>
      </c>
      <c r="C416" s="16" t="s">
        <v>234</v>
      </c>
      <c r="D416" s="15"/>
      <c r="E416" s="44"/>
      <c r="F416" s="15"/>
      <c r="G416" s="16" t="str">
        <f>R_qwl</f>
        <v>qwl</v>
      </c>
      <c r="H416" s="8" t="str">
        <f t="shared" si="70"/>
        <v>1_fɑ́ʕɑl</v>
      </c>
      <c r="I416" s="1" t="str">
        <f>imperative</f>
        <v>imperative</v>
      </c>
      <c r="J416" s="7" t="str">
        <f>_2sm</f>
        <v>2MSG</v>
      </c>
      <c r="K416" s="7"/>
      <c r="L416" s="7"/>
    </row>
    <row r="417" spans="2:12" ht="23.25" thickBot="1" x14ac:dyDescent="0.3">
      <c r="B417" s="6">
        <v>410</v>
      </c>
      <c r="C417" s="16" t="s">
        <v>924</v>
      </c>
      <c r="D417" s="15"/>
      <c r="E417" s="44" t="s">
        <v>306</v>
      </c>
      <c r="F417" s="15"/>
      <c r="G417" s="16" t="str">
        <f>R_d͡ʒjb</f>
        <v>d͡ʒjb</v>
      </c>
      <c r="H417" s="8" t="str">
        <f t="shared" si="70"/>
        <v>1_fɑ́ʕɑl</v>
      </c>
      <c r="I417" s="1" t="str">
        <f t="shared" si="71"/>
        <v>perfect</v>
      </c>
      <c r="J417" s="7" t="str">
        <f>_3sm</f>
        <v>3MSG</v>
      </c>
      <c r="K417" s="7"/>
      <c r="L417" s="7" t="str">
        <f>_1s</f>
        <v>1SG</v>
      </c>
    </row>
    <row r="418" spans="2:12" ht="23.25" thickBot="1" x14ac:dyDescent="0.3">
      <c r="B418" s="6">
        <v>411</v>
      </c>
      <c r="C418" s="16" t="s">
        <v>1143</v>
      </c>
      <c r="D418" s="15"/>
      <c r="E418" s="44" t="s">
        <v>1142</v>
      </c>
      <c r="F418" s="15"/>
      <c r="G418" s="16" t="str">
        <f>R_ɣjd</f>
        <v>ɣjd</v>
      </c>
      <c r="H418" s="8" t="str">
        <f t="shared" si="70"/>
        <v>1_fɑ́ʕɑl</v>
      </c>
      <c r="I418" s="1" t="str">
        <f>imperfect</f>
        <v>imperfect</v>
      </c>
      <c r="J418" s="7" t="str">
        <f>_3sm</f>
        <v>3MSG</v>
      </c>
      <c r="K418" s="7"/>
      <c r="L418" s="7"/>
    </row>
    <row r="419" spans="2:12" ht="23.25" thickBot="1" x14ac:dyDescent="0.3">
      <c r="B419" s="6">
        <v>412</v>
      </c>
      <c r="C419" s="16" t="s">
        <v>1140</v>
      </c>
      <c r="D419" s="15"/>
      <c r="E419" s="44" t="s">
        <v>1141</v>
      </c>
      <c r="F419" s="15"/>
      <c r="G419" s="16" t="str">
        <f>R_χwf</f>
        <v>χwf</v>
      </c>
      <c r="H419" s="8" t="str">
        <f t="shared" si="70"/>
        <v>1_fɑ́ʕɑl</v>
      </c>
      <c r="I419" s="1" t="str">
        <f>imperfect</f>
        <v>imperfect</v>
      </c>
      <c r="J419" s="7" t="str">
        <f>_3sm</f>
        <v>3MSG</v>
      </c>
      <c r="K419" s="7"/>
      <c r="L419" s="7"/>
    </row>
    <row r="420" spans="2:12" ht="23.25" thickBot="1" x14ac:dyDescent="0.3">
      <c r="B420" s="6">
        <v>413</v>
      </c>
      <c r="C420" s="16" t="s">
        <v>1139</v>
      </c>
      <c r="D420" s="15"/>
      <c r="E420" s="44"/>
      <c r="F420" s="15"/>
      <c r="G420" s="16" t="str">
        <f>R_qwl</f>
        <v>qwl</v>
      </c>
      <c r="H420" s="8" t="str">
        <f t="shared" si="70"/>
        <v>1_fɑ́ʕɑl</v>
      </c>
      <c r="I420" s="1" t="str">
        <f>imperfect</f>
        <v>imperfect</v>
      </c>
      <c r="J420" s="7" t="str">
        <f>_3sm</f>
        <v>3MSG</v>
      </c>
      <c r="K420" s="7"/>
      <c r="L420" s="7"/>
    </row>
    <row r="421" spans="2:12" ht="23.25" thickBot="1" x14ac:dyDescent="0.3">
      <c r="B421" s="6">
        <v>414</v>
      </c>
      <c r="C421" s="16" t="s">
        <v>234</v>
      </c>
      <c r="D421" s="15"/>
      <c r="E421" s="44" t="s">
        <v>307</v>
      </c>
      <c r="F421" s="15"/>
      <c r="G421" s="16" t="str">
        <f>R_qwl</f>
        <v>qwl</v>
      </c>
      <c r="H421" s="8" t="str">
        <f t="shared" si="70"/>
        <v>1_fɑ́ʕɑl</v>
      </c>
      <c r="I421" s="1" t="str">
        <f t="shared" ref="I421:I426" si="72">imperative</f>
        <v>imperative</v>
      </c>
      <c r="J421" s="7" t="str">
        <f>_2sm</f>
        <v>2MSG</v>
      </c>
      <c r="K421" s="7"/>
      <c r="L421" s="7"/>
    </row>
    <row r="422" spans="2:12" ht="23.25" thickBot="1" x14ac:dyDescent="0.3">
      <c r="B422" s="6">
        <v>415</v>
      </c>
      <c r="C422" s="16" t="s">
        <v>2182</v>
      </c>
      <c r="D422" s="15"/>
      <c r="E422" s="44" t="s">
        <v>2183</v>
      </c>
      <c r="F422" s="15"/>
      <c r="G422" s="16" t="str">
        <f>R_sˤjħ</f>
        <v>sˤjħ</v>
      </c>
      <c r="H422" s="8" t="str">
        <f t="shared" si="70"/>
        <v>1_fɑ́ʕɑl</v>
      </c>
      <c r="I422" s="1" t="str">
        <f t="shared" si="72"/>
        <v>imperative</v>
      </c>
      <c r="J422" s="7" t="str">
        <f>_2sf</f>
        <v>2FSG</v>
      </c>
      <c r="K422" s="7"/>
      <c r="L422" s="7"/>
    </row>
    <row r="423" spans="2:12" ht="23.25" thickBot="1" x14ac:dyDescent="0.3">
      <c r="B423" s="6">
        <v>416</v>
      </c>
      <c r="C423" s="16" t="s">
        <v>235</v>
      </c>
      <c r="D423" s="15"/>
      <c r="E423" s="44"/>
      <c r="F423" s="15"/>
      <c r="G423" s="16" t="str">
        <f>R_qwl</f>
        <v>qwl</v>
      </c>
      <c r="H423" s="8" t="str">
        <f t="shared" si="70"/>
        <v>1_fɑ́ʕɑl</v>
      </c>
      <c r="I423" s="1" t="str">
        <f t="shared" si="72"/>
        <v>imperative</v>
      </c>
      <c r="J423" s="7" t="str">
        <f>_2sf</f>
        <v>2FSG</v>
      </c>
      <c r="K423" s="7"/>
      <c r="L423" s="7"/>
    </row>
    <row r="424" spans="2:12" ht="23.25" thickBot="1" x14ac:dyDescent="0.3">
      <c r="B424" s="6">
        <v>417</v>
      </c>
      <c r="C424" s="16" t="s">
        <v>236</v>
      </c>
      <c r="D424" s="15"/>
      <c r="E424" s="44" t="s">
        <v>308</v>
      </c>
      <c r="F424" s="15"/>
      <c r="G424" s="16" t="str">
        <f>R_qwl</f>
        <v>qwl</v>
      </c>
      <c r="H424" s="8" t="str">
        <f t="shared" si="70"/>
        <v>1_fɑ́ʕɑl</v>
      </c>
      <c r="I424" s="1" t="str">
        <f t="shared" si="72"/>
        <v>imperative</v>
      </c>
      <c r="J424" s="7" t="str">
        <f>_2sm</f>
        <v>2MSG</v>
      </c>
      <c r="K424" s="7"/>
      <c r="L424" s="7" t="str">
        <f>_3sm</f>
        <v>3MSG</v>
      </c>
    </row>
    <row r="425" spans="2:12" ht="23.25" thickBot="1" x14ac:dyDescent="0.3">
      <c r="B425" s="6">
        <v>418</v>
      </c>
      <c r="C425" s="16" t="s">
        <v>2185</v>
      </c>
      <c r="D425" s="15"/>
      <c r="E425" s="44" t="s">
        <v>2186</v>
      </c>
      <c r="F425" s="15"/>
      <c r="G425" s="16" t="str">
        <f>R_sˤjħ</f>
        <v>sˤjħ</v>
      </c>
      <c r="H425" s="8" t="str">
        <f t="shared" si="70"/>
        <v>1_fɑ́ʕɑl</v>
      </c>
      <c r="I425" s="1" t="str">
        <f t="shared" si="72"/>
        <v>imperative</v>
      </c>
      <c r="J425" s="7" t="str">
        <f>_2sf</f>
        <v>2FSG</v>
      </c>
      <c r="K425" s="7"/>
      <c r="L425" s="7" t="str">
        <f>_3sf</f>
        <v>3FSG</v>
      </c>
    </row>
    <row r="426" spans="2:12" ht="23.25" thickBot="1" x14ac:dyDescent="0.3">
      <c r="B426" s="6">
        <v>419</v>
      </c>
      <c r="C426" s="16" t="s">
        <v>2184</v>
      </c>
      <c r="D426" s="15"/>
      <c r="E426" s="44" t="s">
        <v>309</v>
      </c>
      <c r="F426" s="15"/>
      <c r="G426" s="16" t="str">
        <f>R_qwl</f>
        <v>qwl</v>
      </c>
      <c r="H426" s="8" t="str">
        <f t="shared" si="70"/>
        <v>1_fɑ́ʕɑl</v>
      </c>
      <c r="I426" s="1" t="str">
        <f t="shared" si="72"/>
        <v>imperative</v>
      </c>
      <c r="J426" s="7" t="str">
        <f>_2sf</f>
        <v>2FSG</v>
      </c>
      <c r="K426" s="7"/>
      <c r="L426" s="7" t="str">
        <f>_3sf</f>
        <v>3FSG</v>
      </c>
    </row>
    <row r="427" spans="2:12" ht="23.25" thickBot="1" x14ac:dyDescent="0.3">
      <c r="B427" s="6">
        <v>420</v>
      </c>
      <c r="C427" s="16" t="s">
        <v>503</v>
      </c>
      <c r="D427" s="15"/>
      <c r="E427" s="44" t="s">
        <v>504</v>
      </c>
      <c r="F427" s="15"/>
      <c r="G427" s="16" t="str">
        <f>R_tˤwq</f>
        <v>tˤwq</v>
      </c>
      <c r="H427" s="8" t="str">
        <f t="shared" si="70"/>
        <v>1_fɑ́ʕɑl</v>
      </c>
      <c r="I427" s="1" t="str">
        <f t="shared" ref="I427" si="73">perfect</f>
        <v>perfect</v>
      </c>
      <c r="J427" s="7" t="str">
        <f>_3sm</f>
        <v>3MSG</v>
      </c>
      <c r="K427" s="7"/>
      <c r="L427" s="7"/>
    </row>
    <row r="428" spans="2:12" ht="23.25" thickBot="1" x14ac:dyDescent="0.3">
      <c r="B428" s="6">
        <v>421</v>
      </c>
      <c r="C428" s="16" t="s">
        <v>694</v>
      </c>
      <c r="D428" s="15"/>
      <c r="E428" s="44" t="s">
        <v>693</v>
      </c>
      <c r="F428" s="16" t="s">
        <v>695</v>
      </c>
      <c r="G428" s="16" t="str">
        <f>R_ħkj</f>
        <v>ħkj</v>
      </c>
      <c r="H428" s="8" t="str">
        <f t="shared" si="70"/>
        <v>1_fɑ́ʕɑl</v>
      </c>
      <c r="I428" s="1" t="str">
        <f t="shared" ref="I428:I434" si="74">imperfect</f>
        <v>imperfect</v>
      </c>
      <c r="J428" s="7" t="str">
        <f>_1s</f>
        <v>1SG</v>
      </c>
      <c r="K428" s="7"/>
      <c r="L428" s="7"/>
    </row>
    <row r="429" spans="2:12" ht="23.25" thickBot="1" x14ac:dyDescent="0.3">
      <c r="B429" s="6">
        <v>422</v>
      </c>
      <c r="C429" s="16" t="s">
        <v>697</v>
      </c>
      <c r="D429" s="15"/>
      <c r="E429" s="44" t="s">
        <v>698</v>
      </c>
      <c r="F429" s="16"/>
      <c r="G429" s="16" t="str">
        <f>R_ħkj</f>
        <v>ħkj</v>
      </c>
      <c r="H429" s="8" t="str">
        <f t="shared" si="70"/>
        <v>1_fɑ́ʕɑl</v>
      </c>
      <c r="I429" s="1" t="str">
        <f t="shared" si="74"/>
        <v>imperfect</v>
      </c>
      <c r="J429" s="7" t="str">
        <f>_1s</f>
        <v>1SG</v>
      </c>
      <c r="K429" s="7"/>
      <c r="L429" s="7" t="str">
        <f>_2p</f>
        <v>2PL</v>
      </c>
    </row>
    <row r="430" spans="2:12" ht="23.25" thickBot="1" x14ac:dyDescent="0.3">
      <c r="B430" s="6">
        <v>423</v>
      </c>
      <c r="C430" s="16" t="s">
        <v>696</v>
      </c>
      <c r="D430" s="15"/>
      <c r="E430" s="44" t="s">
        <v>699</v>
      </c>
      <c r="F430" s="16"/>
      <c r="G430" s="16" t="str">
        <f>R_ħkj</f>
        <v>ħkj</v>
      </c>
      <c r="H430" s="8" t="str">
        <f t="shared" si="70"/>
        <v>1_fɑ́ʕɑl</v>
      </c>
      <c r="I430" s="1" t="str">
        <f t="shared" si="74"/>
        <v>imperfect</v>
      </c>
      <c r="J430" s="7" t="str">
        <f>_1s</f>
        <v>1SG</v>
      </c>
      <c r="K430" s="7">
        <f>_3</f>
        <v>3</v>
      </c>
      <c r="L430" s="7" t="str">
        <f>_2p</f>
        <v>2PL</v>
      </c>
    </row>
    <row r="431" spans="2:12" ht="23.25" thickBot="1" x14ac:dyDescent="0.3">
      <c r="B431" s="6">
        <v>424</v>
      </c>
      <c r="C431" s="16" t="s">
        <v>1112</v>
      </c>
      <c r="D431" s="15"/>
      <c r="E431" s="44"/>
      <c r="F431" s="16"/>
      <c r="G431" s="16" t="str">
        <f>R_ɣwj</f>
        <v>ɣwj</v>
      </c>
      <c r="H431" s="8" t="str">
        <f t="shared" si="70"/>
        <v>1_fɑ́ʕɑl</v>
      </c>
      <c r="I431" s="1" t="str">
        <f t="shared" si="74"/>
        <v>imperfect</v>
      </c>
      <c r="J431" s="7" t="str">
        <f>_3sm</f>
        <v>3MSG</v>
      </c>
      <c r="K431" s="7"/>
      <c r="L431" s="7"/>
    </row>
    <row r="432" spans="2:12" ht="23.25" thickBot="1" x14ac:dyDescent="0.3">
      <c r="B432" s="6">
        <v>425</v>
      </c>
      <c r="C432" s="16" t="s">
        <v>1113</v>
      </c>
      <c r="D432" s="15"/>
      <c r="E432" s="44"/>
      <c r="F432" s="16"/>
      <c r="G432" s="16" t="str">
        <f>R_ɣwj</f>
        <v>ɣwj</v>
      </c>
      <c r="H432" s="8" t="str">
        <f t="shared" si="70"/>
        <v>1_fɑ́ʕɑl</v>
      </c>
      <c r="I432" s="1" t="str">
        <f t="shared" si="74"/>
        <v>imperfect</v>
      </c>
      <c r="J432" s="7" t="str">
        <f>_3pl</f>
        <v>3PL</v>
      </c>
      <c r="K432" s="7"/>
      <c r="L432" s="7" t="str">
        <f>_3pl</f>
        <v>3PL</v>
      </c>
    </row>
    <row r="433" spans="2:12" ht="23.25" thickBot="1" x14ac:dyDescent="0.3">
      <c r="B433" s="6">
        <v>426</v>
      </c>
      <c r="C433" s="16" t="s">
        <v>1114</v>
      </c>
      <c r="D433" s="15"/>
      <c r="E433" s="59" t="s">
        <v>1115</v>
      </c>
      <c r="F433" s="64" t="s">
        <v>1116</v>
      </c>
      <c r="G433" s="16" t="str">
        <f>R_ʕmj</f>
        <v>ʕmj</v>
      </c>
      <c r="H433" s="8" t="str">
        <f t="shared" si="70"/>
        <v>1_fɑ́ʕɑl</v>
      </c>
      <c r="I433" s="1" t="str">
        <f t="shared" si="74"/>
        <v>imperfect</v>
      </c>
      <c r="J433" s="7" t="str">
        <f>_1pl</f>
        <v>1PL</v>
      </c>
      <c r="K433" s="7"/>
      <c r="L433" s="7"/>
    </row>
    <row r="434" spans="2:12" ht="23.25" thickBot="1" x14ac:dyDescent="0.3">
      <c r="B434" s="6">
        <v>427</v>
      </c>
      <c r="C434" s="16" t="s">
        <v>505</v>
      </c>
      <c r="D434" s="15"/>
      <c r="E434" s="44" t="s">
        <v>506</v>
      </c>
      <c r="F434" s="15"/>
      <c r="G434" s="16" t="str">
        <f>R_tˤwq</f>
        <v>tˤwq</v>
      </c>
      <c r="H434" s="8" t="str">
        <f t="shared" si="70"/>
        <v>1_fɑ́ʕɑl</v>
      </c>
      <c r="I434" s="1" t="str">
        <f t="shared" si="74"/>
        <v>imperfect</v>
      </c>
      <c r="J434" s="7" t="str">
        <f>_3sm</f>
        <v>3MSG</v>
      </c>
      <c r="K434" s="7"/>
      <c r="L434" s="7"/>
    </row>
    <row r="435" spans="2:12" ht="23.25" thickBot="1" x14ac:dyDescent="0.3">
      <c r="B435" s="6">
        <v>428</v>
      </c>
      <c r="C435" s="16" t="s">
        <v>507</v>
      </c>
      <c r="D435" s="15"/>
      <c r="E435" s="44" t="s">
        <v>508</v>
      </c>
      <c r="F435" s="15"/>
      <c r="G435" s="16" t="str">
        <f>R_tˤwq</f>
        <v>tˤwq</v>
      </c>
      <c r="H435" s="8" t="str">
        <f>nfáʕal</f>
        <v>7_nfɑ́ʕɑl</v>
      </c>
      <c r="I435" s="1" t="str">
        <f t="shared" ref="I435:I448" si="75">perfect</f>
        <v>perfect</v>
      </c>
      <c r="J435" s="7" t="str">
        <f>_3sm</f>
        <v>3MSG</v>
      </c>
      <c r="K435" s="7"/>
      <c r="L435" s="7"/>
    </row>
    <row r="436" spans="2:12" ht="23.25" thickBot="1" x14ac:dyDescent="0.3">
      <c r="B436" s="6">
        <v>429</v>
      </c>
      <c r="C436" s="16" t="s">
        <v>513</v>
      </c>
      <c r="D436" s="15"/>
      <c r="E436" s="44" t="s">
        <v>514</v>
      </c>
      <c r="F436" s="15"/>
      <c r="G436" s="16" t="str">
        <f t="shared" ref="G436:G444" si="76">R_ðˤjʕ</f>
        <v>ðˤjʕ</v>
      </c>
      <c r="H436" s="8" t="str">
        <f t="shared" si="70"/>
        <v>1_fɑ́ʕɑl</v>
      </c>
      <c r="I436" s="1" t="str">
        <f t="shared" si="75"/>
        <v>perfect</v>
      </c>
      <c r="J436" s="7" t="str">
        <f>_3sm</f>
        <v>3MSG</v>
      </c>
      <c r="K436" s="7"/>
      <c r="L436" s="7"/>
    </row>
    <row r="437" spans="2:12" ht="23.25" thickBot="1" x14ac:dyDescent="0.3">
      <c r="B437" s="6">
        <v>430</v>
      </c>
      <c r="C437" s="16" t="s">
        <v>515</v>
      </c>
      <c r="D437" s="15"/>
      <c r="E437" s="44" t="s">
        <v>516</v>
      </c>
      <c r="F437" s="15"/>
      <c r="G437" s="16" t="str">
        <f t="shared" si="76"/>
        <v>ðˤjʕ</v>
      </c>
      <c r="H437" s="8" t="str">
        <f>faʕʕal</f>
        <v>2_fɑ́ʕʕɑl</v>
      </c>
      <c r="I437" s="1" t="str">
        <f t="shared" si="75"/>
        <v>perfect</v>
      </c>
      <c r="J437" s="7" t="str">
        <f>_3sm</f>
        <v>3MSG</v>
      </c>
      <c r="K437" s="7"/>
      <c r="L437" s="7"/>
    </row>
    <row r="438" spans="2:12" ht="23.25" thickBot="1" x14ac:dyDescent="0.3">
      <c r="B438" s="6">
        <v>431</v>
      </c>
      <c r="C438" s="16" t="s">
        <v>939</v>
      </c>
      <c r="D438" s="15" t="s">
        <v>179</v>
      </c>
      <c r="E438" s="59" t="s">
        <v>940</v>
      </c>
      <c r="F438" s="15" t="s">
        <v>941</v>
      </c>
      <c r="G438" s="16" t="str">
        <f t="shared" si="76"/>
        <v>ðˤjʕ</v>
      </c>
      <c r="H438" s="8" t="str">
        <f>faʕʕal</f>
        <v>2_fɑ́ʕʕɑl</v>
      </c>
      <c r="I438" s="1" t="str">
        <f t="shared" si="75"/>
        <v>perfect</v>
      </c>
      <c r="J438" s="7" t="str">
        <f>_2sm</f>
        <v>2MSG</v>
      </c>
      <c r="K438" s="7" t="str">
        <f>_3pl</f>
        <v>3PL</v>
      </c>
      <c r="L438" s="7"/>
    </row>
    <row r="439" spans="2:12" ht="23.25" thickBot="1" x14ac:dyDescent="0.3">
      <c r="B439" s="6">
        <v>432</v>
      </c>
      <c r="C439" s="16" t="s">
        <v>859</v>
      </c>
      <c r="D439" s="15"/>
      <c r="E439" s="44"/>
      <c r="F439" s="15" t="s">
        <v>860</v>
      </c>
      <c r="G439" s="16" t="str">
        <f t="shared" si="76"/>
        <v>ðˤjʕ</v>
      </c>
      <c r="H439" s="8" t="str">
        <f t="shared" ref="H439:H444" si="77">nfáʕal</f>
        <v>7_nfɑ́ʕɑl</v>
      </c>
      <c r="I439" s="1" t="str">
        <f t="shared" si="75"/>
        <v>perfect</v>
      </c>
      <c r="J439" s="7" t="str">
        <f>_2p</f>
        <v>2PL</v>
      </c>
      <c r="K439" s="7"/>
      <c r="L439" s="7"/>
    </row>
    <row r="440" spans="2:12" ht="23.25" thickBot="1" x14ac:dyDescent="0.3">
      <c r="B440" s="6">
        <v>433</v>
      </c>
      <c r="C440" s="64" t="s">
        <v>2012</v>
      </c>
      <c r="D440" s="14"/>
      <c r="E440" s="61" t="s">
        <v>1048</v>
      </c>
      <c r="F440" s="64" t="s">
        <v>1042</v>
      </c>
      <c r="G440" s="16" t="str">
        <f t="shared" si="76"/>
        <v>ðˤjʕ</v>
      </c>
      <c r="H440" s="8" t="str">
        <f t="shared" si="77"/>
        <v>7_nfɑ́ʕɑl</v>
      </c>
      <c r="I440" s="1" t="str">
        <f t="shared" si="75"/>
        <v>perfect</v>
      </c>
      <c r="J440" s="7" t="str">
        <f>_2sm</f>
        <v>2MSG</v>
      </c>
      <c r="K440" s="7"/>
      <c r="L440" s="7"/>
    </row>
    <row r="441" spans="2:12" ht="23.25" thickBot="1" x14ac:dyDescent="0.3">
      <c r="B441" s="6">
        <v>434</v>
      </c>
      <c r="C441" s="64" t="s">
        <v>1043</v>
      </c>
      <c r="D441" s="14"/>
      <c r="E441" s="61" t="s">
        <v>1049</v>
      </c>
      <c r="F441" s="64" t="s">
        <v>1044</v>
      </c>
      <c r="G441" s="16" t="str">
        <f t="shared" si="76"/>
        <v>ðˤjʕ</v>
      </c>
      <c r="H441" s="8" t="str">
        <f t="shared" si="77"/>
        <v>7_nfɑ́ʕɑl</v>
      </c>
      <c r="I441" s="1" t="str">
        <f t="shared" si="75"/>
        <v>perfect</v>
      </c>
      <c r="J441" s="7" t="str">
        <f>_2sm</f>
        <v>2MSG</v>
      </c>
      <c r="K441" s="7" t="str">
        <f>_1pl</f>
        <v>1PL</v>
      </c>
      <c r="L441" s="7"/>
    </row>
    <row r="442" spans="2:12" ht="23.25" thickBot="1" x14ac:dyDescent="0.3">
      <c r="B442" s="6">
        <v>435</v>
      </c>
      <c r="C442" s="64" t="s">
        <v>2013</v>
      </c>
      <c r="D442" s="14"/>
      <c r="E442" s="147" t="s">
        <v>2240</v>
      </c>
      <c r="F442" s="64" t="s">
        <v>1045</v>
      </c>
      <c r="G442" s="16" t="str">
        <f t="shared" si="76"/>
        <v>ðˤjʕ</v>
      </c>
      <c r="H442" s="8" t="str">
        <f t="shared" si="77"/>
        <v>7_nfɑ́ʕɑl</v>
      </c>
      <c r="I442" s="1" t="str">
        <f t="shared" si="75"/>
        <v>perfect</v>
      </c>
      <c r="J442" s="7" t="str">
        <f>_2sf</f>
        <v>2FSG</v>
      </c>
      <c r="K442" s="7"/>
      <c r="L442" s="7"/>
    </row>
    <row r="443" spans="2:12" ht="23.25" thickBot="1" x14ac:dyDescent="0.3">
      <c r="B443" s="6">
        <v>436</v>
      </c>
      <c r="C443" s="64" t="s">
        <v>1046</v>
      </c>
      <c r="D443" s="14"/>
      <c r="E443" s="61" t="s">
        <v>2241</v>
      </c>
      <c r="F443" s="64" t="s">
        <v>1047</v>
      </c>
      <c r="G443" s="16" t="str">
        <f t="shared" si="76"/>
        <v>ðˤjʕ</v>
      </c>
      <c r="H443" s="8" t="str">
        <f t="shared" si="77"/>
        <v>7_nfɑ́ʕɑl</v>
      </c>
      <c r="I443" s="1" t="str">
        <f t="shared" si="75"/>
        <v>perfect</v>
      </c>
      <c r="J443" s="7" t="str">
        <f>_2sf</f>
        <v>2FSG</v>
      </c>
      <c r="K443" s="7" t="str">
        <f>_1pl</f>
        <v>1PL</v>
      </c>
      <c r="L443" s="7"/>
    </row>
    <row r="444" spans="2:12" ht="23.25" thickBot="1" x14ac:dyDescent="0.3">
      <c r="B444" s="6">
        <v>437</v>
      </c>
      <c r="C444" s="16" t="s">
        <v>517</v>
      </c>
      <c r="D444" s="15"/>
      <c r="E444" s="44" t="s">
        <v>518</v>
      </c>
      <c r="F444" s="15"/>
      <c r="G444" s="16" t="str">
        <f t="shared" si="76"/>
        <v>ðˤjʕ</v>
      </c>
      <c r="H444" s="8" t="str">
        <f t="shared" si="77"/>
        <v>7_nfɑ́ʕɑl</v>
      </c>
      <c r="I444" s="1" t="str">
        <f>imperfect</f>
        <v>imperfect</v>
      </c>
      <c r="J444" s="7" t="str">
        <f>_3sm</f>
        <v>3MSG</v>
      </c>
      <c r="K444" s="7"/>
      <c r="L444" s="7"/>
    </row>
    <row r="445" spans="2:12" ht="23.25" thickBot="1" x14ac:dyDescent="0.3">
      <c r="B445" s="6">
        <v>438</v>
      </c>
      <c r="C445" s="16" t="s">
        <v>509</v>
      </c>
      <c r="D445" s="15"/>
      <c r="E445" s="44" t="s">
        <v>510</v>
      </c>
      <c r="F445" s="15"/>
      <c r="G445" s="16" t="str">
        <f>R_fjd</f>
        <v>fjd</v>
      </c>
      <c r="H445" s="8" t="str">
        <f t="shared" si="70"/>
        <v>1_fɑ́ʕɑl</v>
      </c>
      <c r="I445" s="1" t="str">
        <f t="shared" si="75"/>
        <v>perfect</v>
      </c>
      <c r="J445" s="7" t="str">
        <f>_3sm</f>
        <v>3MSG</v>
      </c>
      <c r="K445" s="7"/>
      <c r="L445" s="7"/>
    </row>
    <row r="446" spans="2:12" ht="23.25" thickBot="1" x14ac:dyDescent="0.3">
      <c r="B446" s="6">
        <v>439</v>
      </c>
      <c r="C446" s="16" t="s">
        <v>511</v>
      </c>
      <c r="D446" s="15"/>
      <c r="E446" s="44" t="s">
        <v>512</v>
      </c>
      <c r="F446" s="15" t="s">
        <v>2189</v>
      </c>
      <c r="G446" s="16" t="str">
        <f>R_fjd</f>
        <v>fjd</v>
      </c>
      <c r="H446" s="8" t="str">
        <f>stafʕal</f>
        <v>10_stɑfʕɑl</v>
      </c>
      <c r="I446" s="1" t="str">
        <f t="shared" si="75"/>
        <v>perfect</v>
      </c>
      <c r="J446" s="7" t="str">
        <f>_3sm</f>
        <v>3MSG</v>
      </c>
      <c r="K446" s="7"/>
      <c r="L446" s="7"/>
    </row>
    <row r="447" spans="2:12" ht="23.25" thickBot="1" x14ac:dyDescent="0.3">
      <c r="B447" s="6">
        <v>440</v>
      </c>
      <c r="C447" s="16" t="s">
        <v>2187</v>
      </c>
      <c r="D447" s="15"/>
      <c r="E447" s="44" t="s">
        <v>2188</v>
      </c>
      <c r="F447" s="15"/>
      <c r="G447" s="16" t="str">
        <f>R_ɣwħ</f>
        <v>ɣwħ</v>
      </c>
      <c r="H447" s="8" t="str">
        <f>stafʕal</f>
        <v>10_stɑfʕɑl</v>
      </c>
      <c r="I447" s="1" t="str">
        <f t="shared" si="75"/>
        <v>perfect</v>
      </c>
      <c r="J447" s="7" t="str">
        <f>_3pl</f>
        <v>3PL</v>
      </c>
      <c r="K447" s="7"/>
      <c r="L447" s="7"/>
    </row>
    <row r="448" spans="2:12" ht="23.25" thickBot="1" x14ac:dyDescent="0.3">
      <c r="B448" s="6">
        <v>441</v>
      </c>
      <c r="C448" s="16" t="s">
        <v>864</v>
      </c>
      <c r="D448" s="15"/>
      <c r="E448" s="44" t="s">
        <v>865</v>
      </c>
      <c r="F448" s="15"/>
      <c r="G448" s="16" t="str">
        <f>R_ɣwħ</f>
        <v>ɣwħ</v>
      </c>
      <c r="H448" s="8" t="str">
        <f>stafʕal</f>
        <v>10_stɑfʕɑl</v>
      </c>
      <c r="I448" s="1" t="str">
        <f t="shared" si="75"/>
        <v>perfect</v>
      </c>
      <c r="J448" s="7" t="str">
        <f>_2p</f>
        <v>2PL</v>
      </c>
      <c r="K448" s="7"/>
      <c r="L448" s="7"/>
    </row>
    <row r="449" spans="2:12" ht="23.25" thickBot="1" x14ac:dyDescent="0.3">
      <c r="B449" s="6">
        <v>442</v>
      </c>
      <c r="C449" s="16" t="s">
        <v>487</v>
      </c>
      <c r="D449" s="15" t="s">
        <v>179</v>
      </c>
      <c r="E449" s="44" t="s">
        <v>488</v>
      </c>
      <c r="F449" s="15"/>
      <c r="G449" s="16" t="str">
        <f>R_ɣjd</f>
        <v>ɣjd</v>
      </c>
      <c r="H449" s="8" t="str">
        <f t="shared" si="70"/>
        <v>1_fɑ́ʕɑl</v>
      </c>
      <c r="I449" s="1" t="str">
        <f t="shared" ref="I449" si="78">perfect</f>
        <v>perfect</v>
      </c>
      <c r="J449" s="7" t="str">
        <f>_1s</f>
        <v>1SG</v>
      </c>
      <c r="K449" s="7"/>
      <c r="L449" s="7"/>
    </row>
    <row r="450" spans="2:12" ht="23.25" thickBot="1" x14ac:dyDescent="0.3">
      <c r="B450" s="6">
        <v>443</v>
      </c>
      <c r="C450" s="16" t="s">
        <v>1145</v>
      </c>
      <c r="D450" s="15"/>
      <c r="E450" s="44" t="s">
        <v>1144</v>
      </c>
      <c r="F450" s="15"/>
      <c r="G450" s="16" t="str">
        <f>R_ɣjd</f>
        <v>ɣjd</v>
      </c>
      <c r="H450" s="8" t="str">
        <f t="shared" ref="H450" si="79">nfáʕal</f>
        <v>7_nfɑ́ʕɑl</v>
      </c>
      <c r="I450" s="1" t="str">
        <f>imperfect</f>
        <v>imperfect</v>
      </c>
      <c r="J450" s="7" t="str">
        <f>_3sm</f>
        <v>3MSG</v>
      </c>
      <c r="K450" s="7"/>
      <c r="L450" s="7"/>
    </row>
    <row r="451" spans="2:12" ht="23.25" thickBot="1" x14ac:dyDescent="0.3">
      <c r="B451" s="6">
        <v>444</v>
      </c>
      <c r="C451" s="16" t="s">
        <v>706</v>
      </c>
      <c r="D451" s="15"/>
      <c r="E451" s="44" t="s">
        <v>707</v>
      </c>
      <c r="F451" s="15"/>
      <c r="G451" s="16" t="str">
        <f>R_sˁlj</f>
        <v>sˁlj</v>
      </c>
      <c r="H451" s="8" t="str">
        <f t="shared" si="70"/>
        <v>1_fɑ́ʕɑl</v>
      </c>
      <c r="I451" s="1" t="str">
        <f>imperfect</f>
        <v>imperfect</v>
      </c>
      <c r="J451" s="7" t="str">
        <f>_3sm</f>
        <v>3MSG</v>
      </c>
      <c r="K451" s="7"/>
      <c r="L451" s="7" t="str">
        <f>_3sm</f>
        <v>3MSG</v>
      </c>
    </row>
    <row r="452" spans="2:12" ht="23.25" thickBot="1" x14ac:dyDescent="0.3">
      <c r="B452" s="6">
        <v>445</v>
      </c>
      <c r="C452" s="16" t="s">
        <v>709</v>
      </c>
      <c r="D452" s="15"/>
      <c r="E452" s="44" t="s">
        <v>708</v>
      </c>
      <c r="F452" s="15"/>
      <c r="G452" s="16" t="str">
        <f>R_sˁlj</f>
        <v>sˁlj</v>
      </c>
      <c r="H452" s="8" t="str">
        <f t="shared" si="70"/>
        <v>1_fɑ́ʕɑl</v>
      </c>
      <c r="I452" s="1" t="str">
        <f>imperfect</f>
        <v>imperfect</v>
      </c>
      <c r="J452" s="7" t="str">
        <f>_3sm</f>
        <v>3MSG</v>
      </c>
      <c r="K452" s="7">
        <f>_3</f>
        <v>3</v>
      </c>
      <c r="L452" s="7" t="str">
        <f>_1s</f>
        <v>1SG</v>
      </c>
    </row>
    <row r="453" spans="2:12" ht="23.25" thickBot="1" x14ac:dyDescent="0.3">
      <c r="B453" s="6">
        <v>446</v>
      </c>
      <c r="C453" s="64" t="s">
        <v>1117</v>
      </c>
      <c r="D453" s="15"/>
      <c r="E453" s="61" t="s">
        <v>1120</v>
      </c>
      <c r="F453" s="15"/>
      <c r="G453" s="16" t="str">
        <f>R_dhn</f>
        <v>dhn</v>
      </c>
      <c r="H453" s="8" t="str">
        <f t="shared" si="70"/>
        <v>1_fɑ́ʕɑl</v>
      </c>
      <c r="I453" s="1" t="str">
        <f t="shared" ref="I453:I454" si="80">perfect</f>
        <v>perfect</v>
      </c>
      <c r="J453" s="7" t="str">
        <f>_3sm</f>
        <v>3MSG</v>
      </c>
      <c r="K453" s="7" t="str">
        <f>_1s</f>
        <v>1SG</v>
      </c>
      <c r="L453" s="7"/>
    </row>
    <row r="454" spans="2:12" ht="23.25" thickBot="1" x14ac:dyDescent="0.3">
      <c r="B454" s="6">
        <v>447</v>
      </c>
      <c r="C454" s="64" t="s">
        <v>1118</v>
      </c>
      <c r="D454" s="15"/>
      <c r="E454" s="61" t="s">
        <v>1121</v>
      </c>
      <c r="F454" s="15"/>
      <c r="G454" s="16" t="str">
        <f>R_dhn</f>
        <v>dhn</v>
      </c>
      <c r="H454" s="8" t="str">
        <f>tfáʕʕal</f>
        <v>5_tfɑ́ʕʕɑl</v>
      </c>
      <c r="I454" s="1" t="str">
        <f t="shared" si="80"/>
        <v>perfect</v>
      </c>
      <c r="J454" s="7" t="str">
        <f>_3sm</f>
        <v>3MSG</v>
      </c>
      <c r="K454" s="7"/>
      <c r="L454" s="7"/>
    </row>
    <row r="455" spans="2:12" ht="23.25" thickBot="1" x14ac:dyDescent="0.3">
      <c r="B455" s="6">
        <v>448</v>
      </c>
      <c r="C455" s="64" t="s">
        <v>1119</v>
      </c>
      <c r="D455" s="15" t="s">
        <v>179</v>
      </c>
      <c r="E455" s="61" t="s">
        <v>1122</v>
      </c>
      <c r="F455" s="15" t="s">
        <v>2088</v>
      </c>
      <c r="G455" s="16" t="str">
        <f>R_dhn</f>
        <v>dhn</v>
      </c>
      <c r="H455" s="8" t="str">
        <f>tfáʕʕal</f>
        <v>5_tfɑ́ʕʕɑl</v>
      </c>
      <c r="I455" s="1" t="str">
        <f>imperfect</f>
        <v>imperfect</v>
      </c>
      <c r="J455" s="7" t="str">
        <f>_2sm</f>
        <v>2MSG</v>
      </c>
      <c r="K455" s="7"/>
      <c r="L455" s="7"/>
    </row>
    <row r="456" spans="2:12" ht="23.25" thickBot="1" x14ac:dyDescent="0.3">
      <c r="B456" s="6">
        <v>449</v>
      </c>
      <c r="C456" s="16" t="s">
        <v>854</v>
      </c>
      <c r="D456" s="15"/>
      <c r="E456" s="44" t="s">
        <v>855</v>
      </c>
      <c r="F456" s="15" t="s">
        <v>856</v>
      </c>
      <c r="G456" s="16" t="str">
        <f>R_sfɣ</f>
        <v>sfɣ</v>
      </c>
      <c r="H456" s="8" t="str">
        <f>fʕɑll</f>
        <v>9_fʕɑll</v>
      </c>
      <c r="I456" s="1" t="str">
        <f t="shared" ref="I456" si="81">perfect</f>
        <v>perfect</v>
      </c>
      <c r="J456" s="7" t="str">
        <f>_1s</f>
        <v>1SG</v>
      </c>
      <c r="K456" s="7"/>
      <c r="L456" s="7"/>
    </row>
    <row r="457" spans="2:12" ht="23.25" thickBot="1" x14ac:dyDescent="0.3">
      <c r="B457" s="6">
        <v>450</v>
      </c>
      <c r="C457" s="16" t="s">
        <v>1146</v>
      </c>
      <c r="D457" s="15"/>
      <c r="E457" s="44"/>
      <c r="F457" s="15" t="s">
        <v>2077</v>
      </c>
      <c r="G457" s="16" t="str">
        <f>R_trd͡ʒm</f>
        <v>trd͡ʒm</v>
      </c>
      <c r="H457" s="8" t="str">
        <f t="shared" ref="H457:H462" si="82">faʕʕal</f>
        <v>2_fɑ́ʕʕɑl</v>
      </c>
      <c r="I457" s="1" t="str">
        <f>imperfect</f>
        <v>imperfect</v>
      </c>
      <c r="J457" s="7" t="str">
        <f>_1pl</f>
        <v>1PL</v>
      </c>
      <c r="K457" s="7"/>
      <c r="L457" s="7"/>
    </row>
    <row r="458" spans="2:12" ht="23.25" thickBot="1" x14ac:dyDescent="0.3">
      <c r="B458" s="6">
        <v>451</v>
      </c>
      <c r="C458" s="16" t="s">
        <v>1133</v>
      </c>
      <c r="D458" s="15"/>
      <c r="E458" s="44"/>
      <c r="F458" s="15" t="s">
        <v>2078</v>
      </c>
      <c r="G458" s="16" t="str">
        <f>R_trd͡ʒm</f>
        <v>trd͡ʒm</v>
      </c>
      <c r="H458" s="8" t="str">
        <f t="shared" si="82"/>
        <v>2_fɑ́ʕʕɑl</v>
      </c>
      <c r="I458" s="1" t="str">
        <f>imperfect</f>
        <v>imperfect</v>
      </c>
      <c r="J458" s="7" t="str">
        <f>_1pl</f>
        <v>1PL</v>
      </c>
      <c r="K458" s="7"/>
      <c r="L458" s="7" t="str">
        <f>_3sm</f>
        <v>3MSG</v>
      </c>
    </row>
    <row r="459" spans="2:12" ht="23.25" thickBot="1" x14ac:dyDescent="0.3">
      <c r="B459" s="6">
        <v>452</v>
      </c>
      <c r="C459" s="16" t="s">
        <v>1134</v>
      </c>
      <c r="D459" s="15"/>
      <c r="E459" s="59" t="s">
        <v>1147</v>
      </c>
      <c r="F459" s="63" t="s">
        <v>2267</v>
      </c>
      <c r="G459" s="16" t="str">
        <f>R_trd͡ʒm</f>
        <v>trd͡ʒm</v>
      </c>
      <c r="H459" s="8" t="str">
        <f t="shared" si="82"/>
        <v>2_fɑ́ʕʕɑl</v>
      </c>
      <c r="I459" s="1" t="str">
        <f>imperfect</f>
        <v>imperfect</v>
      </c>
      <c r="J459" s="7" t="str">
        <f>_1pl</f>
        <v>1PL</v>
      </c>
      <c r="K459" s="7">
        <f>_3</f>
        <v>3</v>
      </c>
      <c r="L459" s="7" t="str">
        <f>_2sf</f>
        <v>2FSG</v>
      </c>
    </row>
    <row r="460" spans="2:12" ht="23.25" thickBot="1" x14ac:dyDescent="0.3">
      <c r="B460" s="6">
        <v>453</v>
      </c>
      <c r="C460" s="16" t="s">
        <v>1138</v>
      </c>
      <c r="D460" s="15"/>
      <c r="E460" s="59"/>
      <c r="F460" s="63" t="s">
        <v>2082</v>
      </c>
      <c r="G460" s="16" t="str">
        <f>R_bhdl</f>
        <v>bhdl</v>
      </c>
      <c r="H460" s="8" t="str">
        <f t="shared" si="82"/>
        <v>2_fɑ́ʕʕɑl</v>
      </c>
      <c r="I460" s="1" t="str">
        <f>imperfect</f>
        <v>imperfect</v>
      </c>
      <c r="J460" s="7" t="str">
        <f>_3pl</f>
        <v>3PL</v>
      </c>
      <c r="K460" s="7"/>
      <c r="L460" s="7"/>
    </row>
    <row r="461" spans="2:12" ht="23.25" thickBot="1" x14ac:dyDescent="0.3">
      <c r="B461" s="6">
        <v>454</v>
      </c>
      <c r="C461" s="16" t="s">
        <v>2145</v>
      </c>
      <c r="D461" s="15"/>
      <c r="E461" s="59" t="s">
        <v>2146</v>
      </c>
      <c r="F461" s="63" t="s">
        <v>2147</v>
      </c>
      <c r="G461" s="16" t="str">
        <f>R_bhdl</f>
        <v>bhdl</v>
      </c>
      <c r="H461" s="8" t="str">
        <f t="shared" si="82"/>
        <v>2_fɑ́ʕʕɑl</v>
      </c>
      <c r="I461" s="1" t="str">
        <f t="shared" ref="I461:I463" si="83">perfect</f>
        <v>perfect</v>
      </c>
      <c r="J461" s="7" t="str">
        <f>_1pl</f>
        <v>1PL</v>
      </c>
      <c r="K461" s="7"/>
      <c r="L461" s="7"/>
    </row>
    <row r="462" spans="2:12" ht="23.25" thickBot="1" x14ac:dyDescent="0.3">
      <c r="B462" s="6">
        <v>455</v>
      </c>
      <c r="C462" s="16" t="s">
        <v>2149</v>
      </c>
      <c r="D462" s="15"/>
      <c r="E462" s="59" t="s">
        <v>2148</v>
      </c>
      <c r="F462" s="63" t="s">
        <v>2150</v>
      </c>
      <c r="G462" s="16" t="str">
        <f>R_bhdl</f>
        <v>bhdl</v>
      </c>
      <c r="H462" s="8" t="str">
        <f t="shared" si="82"/>
        <v>2_fɑ́ʕʕɑl</v>
      </c>
      <c r="I462" s="1" t="str">
        <f t="shared" si="83"/>
        <v>perfect</v>
      </c>
      <c r="J462" s="7" t="str">
        <f>_3sm</f>
        <v>3MSG</v>
      </c>
      <c r="K462" s="7" t="str">
        <f>_3sm</f>
        <v>3MSG</v>
      </c>
      <c r="L462" s="7"/>
    </row>
    <row r="463" spans="2:12" ht="23.25" thickBot="1" x14ac:dyDescent="0.3">
      <c r="B463" s="6">
        <v>456</v>
      </c>
      <c r="C463" s="16" t="s">
        <v>1135</v>
      </c>
      <c r="D463" s="15"/>
      <c r="E463" s="59"/>
      <c r="F463" s="63" t="s">
        <v>1136</v>
      </c>
      <c r="G463" s="16" t="str">
        <f>R_bhdl</f>
        <v>bhdl</v>
      </c>
      <c r="H463" s="8" t="str">
        <f>tfáʕʕal</f>
        <v>5_tfɑ́ʕʕɑl</v>
      </c>
      <c r="I463" s="1" t="str">
        <f t="shared" si="83"/>
        <v>perfect</v>
      </c>
      <c r="J463" s="7" t="str">
        <f>_3pl</f>
        <v>3PL</v>
      </c>
      <c r="K463" s="7"/>
      <c r="L463" s="7"/>
    </row>
    <row r="464" spans="2:12" ht="23.25" thickBot="1" x14ac:dyDescent="0.3">
      <c r="B464" s="6">
        <v>457</v>
      </c>
      <c r="C464" s="16" t="s">
        <v>1137</v>
      </c>
      <c r="D464" s="15"/>
      <c r="E464" s="44" t="s">
        <v>2069</v>
      </c>
      <c r="F464" s="63" t="s">
        <v>2070</v>
      </c>
      <c r="G464" s="16" t="str">
        <f>R_bhdl</f>
        <v>bhdl</v>
      </c>
      <c r="H464" s="8" t="str">
        <f>tfáʕʕal</f>
        <v>5_tfɑ́ʕʕɑl</v>
      </c>
      <c r="I464" s="1" t="str">
        <f>imperfect</f>
        <v>imperfect</v>
      </c>
      <c r="J464" s="7" t="str">
        <f>_3pl</f>
        <v>3PL</v>
      </c>
      <c r="K464" s="7"/>
      <c r="L464" s="7"/>
    </row>
    <row r="465" spans="2:12" ht="16.5" thickBot="1" x14ac:dyDescent="0.3">
      <c r="B465" s="6">
        <v>458</v>
      </c>
      <c r="C465" s="15" t="s">
        <v>19</v>
      </c>
      <c r="D465" s="15"/>
      <c r="E465" s="44"/>
      <c r="F465" s="15"/>
      <c r="G465" s="1"/>
      <c r="H465" s="8"/>
      <c r="I465" s="1"/>
      <c r="J465" s="7"/>
      <c r="K465" s="7"/>
      <c r="L465" s="21"/>
    </row>
    <row r="467" spans="2:12" x14ac:dyDescent="0.25">
      <c r="B467" s="49"/>
    </row>
    <row r="468" spans="2:12" x14ac:dyDescent="0.25">
      <c r="B468" s="49"/>
    </row>
    <row r="469" spans="2:12" x14ac:dyDescent="0.25">
      <c r="B469" s="49"/>
    </row>
    <row r="470" spans="2:12" x14ac:dyDescent="0.25">
      <c r="B470" s="49"/>
    </row>
  </sheetData>
  <autoFilter ref="B6:L465" xr:uid="{00000000-0009-0000-0000-000000000000}"/>
  <mergeCells count="12">
    <mergeCell ref="K6:K7"/>
    <mergeCell ref="L6:L7"/>
    <mergeCell ref="D5:D7"/>
    <mergeCell ref="K5:L5"/>
    <mergeCell ref="B6:B7"/>
    <mergeCell ref="C6:C7"/>
    <mergeCell ref="E6:E7"/>
    <mergeCell ref="F6:F7"/>
    <mergeCell ref="G6:G7"/>
    <mergeCell ref="H6:H7"/>
    <mergeCell ref="I6:I7"/>
    <mergeCell ref="J6:J7"/>
  </mergeCells>
  <hyperlinks>
    <hyperlink ref="C138" location="_ftn1" display="_ftn1" xr:uid="{00000000-0004-0000-0000-000000000000}"/>
    <hyperlink ref="C120" location="_ftn2" display="_ftn2" xr:uid="{00000000-0004-0000-0000-000001000000}"/>
    <hyperlink ref="C115" r:id="rId1" location="verbs!B44" display="JBstore.xlsx - verbs!B44" xr:uid="{00000000-0004-0000-0000-000002000000}"/>
    <hyperlink ref="C141" r:id="rId2" location="verbs!B45" display="JBstore.xlsx - verbs!B45" xr:uid="{00000000-0004-0000-0000-000003000000}"/>
    <hyperlink ref="C144" r:id="rId3" location="verbs!B46" display="JBstore.xlsx - verbs!B46" xr:uid="{00000000-0004-0000-0000-000004000000}"/>
    <hyperlink ref="E138" location="_ftn1" display="_ftn1" xr:uid="{00000000-0004-0000-0000-000005000000}"/>
    <hyperlink ref="E120" location="_ftn2" display="_ftn2" xr:uid="{00000000-0004-0000-0000-000006000000}"/>
    <hyperlink ref="E115" r:id="rId4" location="verbs!B44" display="JBstore.xlsx - verbs!B44" xr:uid="{00000000-0004-0000-0000-000007000000}"/>
    <hyperlink ref="E141" r:id="rId5" location="verbs!B45" display="JBstore.xlsx - verbs!B45" xr:uid="{00000000-0004-0000-0000-000008000000}"/>
    <hyperlink ref="E144" r:id="rId6" location="verbs!B46" display="JBstore.xlsx - verbs!B46" xr:uid="{00000000-0004-0000-0000-000009000000}"/>
    <hyperlink ref="E116" r:id="rId7" location="verbs!B44" display="JBstore.xlsx - verbs!B44" xr:uid="{E932179F-A1F8-4E35-A7D4-DBC3403DED1E}"/>
  </hyperlinks>
  <pageMargins left="0.7" right="0.7" top="0.75" bottom="0.75" header="0.3" footer="0.3"/>
  <pageSetup paperSize="9" orientation="landscape" r:id="rId8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34"/>
  <sheetViews>
    <sheetView workbookViewId="0"/>
  </sheetViews>
  <sheetFormatPr defaultRowHeight="15" x14ac:dyDescent="0.25"/>
  <cols>
    <col min="1" max="1" width="10.28515625" customWidth="1"/>
    <col min="4" max="4" width="5.42578125" customWidth="1"/>
    <col min="5" max="7" width="5.140625" customWidth="1"/>
    <col min="8" max="11" width="5" customWidth="1"/>
    <col min="12" max="12" width="5.7109375" customWidth="1"/>
    <col min="13" max="13" width="17.42578125" customWidth="1"/>
  </cols>
  <sheetData>
    <row r="1" spans="1:13" ht="42.75" customHeight="1" x14ac:dyDescent="0.25">
      <c r="A1">
        <f>SUBTOTAL(3,B3:B325)-1</f>
        <v>322</v>
      </c>
      <c r="D1" s="158" t="s">
        <v>894</v>
      </c>
      <c r="E1" s="159"/>
      <c r="F1" s="160"/>
      <c r="G1" s="160"/>
      <c r="H1" s="160"/>
      <c r="I1" s="160"/>
      <c r="J1" s="160"/>
      <c r="K1" s="160"/>
      <c r="L1" s="160"/>
    </row>
    <row r="2" spans="1:13" ht="42.75" customHeight="1" x14ac:dyDescent="0.25">
      <c r="A2" s="19"/>
      <c r="B2" s="39" t="s">
        <v>196</v>
      </c>
      <c r="C2" s="39" t="s">
        <v>197</v>
      </c>
      <c r="D2" s="43">
        <v>1</v>
      </c>
      <c r="E2" s="43">
        <v>2</v>
      </c>
      <c r="F2" s="43">
        <v>3</v>
      </c>
      <c r="G2" s="43">
        <v>5</v>
      </c>
      <c r="H2" s="43">
        <v>6</v>
      </c>
      <c r="I2" s="43">
        <v>7</v>
      </c>
      <c r="J2" s="43">
        <v>8</v>
      </c>
      <c r="K2" s="43">
        <v>9</v>
      </c>
      <c r="L2" s="43">
        <v>10</v>
      </c>
      <c r="M2" s="39" t="s">
        <v>198</v>
      </c>
    </row>
    <row r="3" spans="1:13" ht="15.75" x14ac:dyDescent="0.25">
      <c r="B3" s="37" t="s">
        <v>1832</v>
      </c>
      <c r="C3" s="38" t="str">
        <f>F_R3_j</f>
        <v>R3_j</v>
      </c>
      <c r="D3" s="36" t="s">
        <v>199</v>
      </c>
      <c r="E3" s="36"/>
      <c r="F3" s="36"/>
      <c r="G3" s="36"/>
      <c r="H3" s="36"/>
      <c r="I3" s="36"/>
      <c r="J3" s="36"/>
      <c r="K3" s="36"/>
      <c r="L3" s="36" t="s">
        <v>199</v>
      </c>
      <c r="M3" s="38" t="s">
        <v>546</v>
      </c>
    </row>
    <row r="4" spans="1:13" x14ac:dyDescent="0.25">
      <c r="B4" s="38" t="s">
        <v>724</v>
      </c>
      <c r="C4" s="38" t="str">
        <f>F_R4</f>
        <v>R4</v>
      </c>
      <c r="D4" s="38"/>
      <c r="E4" s="38" t="s">
        <v>199</v>
      </c>
      <c r="F4" s="38"/>
      <c r="G4" s="38" t="s">
        <v>199</v>
      </c>
      <c r="H4" s="38"/>
      <c r="I4" s="38"/>
      <c r="J4" s="38"/>
      <c r="K4" s="38"/>
      <c r="L4" s="36"/>
      <c r="M4" s="38" t="s">
        <v>725</v>
      </c>
    </row>
    <row r="5" spans="1:13" ht="15.75" x14ac:dyDescent="0.25">
      <c r="B5" s="141" t="s">
        <v>1245</v>
      </c>
      <c r="C5" s="36"/>
      <c r="D5" s="38" t="s">
        <v>199</v>
      </c>
      <c r="E5" s="38" t="s">
        <v>199</v>
      </c>
      <c r="F5" s="38"/>
      <c r="G5" s="38"/>
      <c r="H5" s="38"/>
      <c r="I5" s="38"/>
      <c r="J5" s="38"/>
      <c r="K5" s="38"/>
      <c r="L5" s="38" t="s">
        <v>199</v>
      </c>
      <c r="M5" s="36" t="s">
        <v>1246</v>
      </c>
    </row>
    <row r="6" spans="1:13" ht="15.75" x14ac:dyDescent="0.25">
      <c r="B6" s="37" t="s">
        <v>127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8" t="s">
        <v>222</v>
      </c>
    </row>
    <row r="7" spans="1:13" ht="15.75" x14ac:dyDescent="0.25">
      <c r="B7" s="37" t="s">
        <v>555</v>
      </c>
      <c r="C7" s="38" t="str">
        <f>F_R4</f>
        <v>R4</v>
      </c>
      <c r="D7" s="38"/>
      <c r="E7" s="38" t="s">
        <v>199</v>
      </c>
      <c r="F7" s="38"/>
      <c r="G7" s="38" t="s">
        <v>199</v>
      </c>
      <c r="H7" s="38"/>
      <c r="I7" s="36"/>
      <c r="J7" s="36"/>
      <c r="K7" s="36"/>
      <c r="L7" s="36"/>
      <c r="M7" s="38" t="s">
        <v>556</v>
      </c>
    </row>
    <row r="8" spans="1:13" x14ac:dyDescent="0.25">
      <c r="B8" s="38" t="s">
        <v>834</v>
      </c>
      <c r="C8" s="38"/>
      <c r="D8" s="38"/>
      <c r="E8" s="38" t="s">
        <v>199</v>
      </c>
      <c r="F8" s="38"/>
      <c r="G8" s="38"/>
      <c r="H8" s="38"/>
      <c r="I8" s="38"/>
      <c r="J8" s="38"/>
      <c r="K8" s="38" t="s">
        <v>199</v>
      </c>
      <c r="L8" s="36"/>
      <c r="M8" s="38" t="s">
        <v>835</v>
      </c>
    </row>
    <row r="9" spans="1:13" x14ac:dyDescent="0.25">
      <c r="B9" s="38" t="s">
        <v>798</v>
      </c>
      <c r="C9" s="38" t="str">
        <f>F_R3_w</f>
        <v>R3_w</v>
      </c>
      <c r="D9" s="38" t="s">
        <v>199</v>
      </c>
      <c r="E9" s="36"/>
      <c r="F9" s="36"/>
      <c r="G9" s="36"/>
      <c r="H9" s="36"/>
      <c r="I9" s="36"/>
      <c r="J9" s="38" t="s">
        <v>199</v>
      </c>
      <c r="K9" s="38"/>
      <c r="L9" s="36"/>
      <c r="M9" s="38" t="s">
        <v>474</v>
      </c>
    </row>
    <row r="10" spans="1:13" x14ac:dyDescent="0.25">
      <c r="B10" s="38" t="s">
        <v>787</v>
      </c>
      <c r="C10" s="38" t="str">
        <f>F_R3_w</f>
        <v>R3_w</v>
      </c>
      <c r="D10" s="38" t="s">
        <v>199</v>
      </c>
      <c r="E10" s="38" t="s">
        <v>199</v>
      </c>
      <c r="F10" s="38"/>
      <c r="G10" s="38"/>
      <c r="H10" s="38"/>
      <c r="I10" s="38"/>
      <c r="J10" s="38"/>
      <c r="K10" s="38"/>
      <c r="L10" s="36"/>
      <c r="M10" s="38" t="s">
        <v>726</v>
      </c>
    </row>
    <row r="11" spans="1:13" ht="15.75" x14ac:dyDescent="0.25">
      <c r="B11" s="37" t="s">
        <v>557</v>
      </c>
      <c r="C11" s="38" t="str">
        <f>F_R4</f>
        <v>R4</v>
      </c>
      <c r="D11" s="38"/>
      <c r="E11" s="38" t="s">
        <v>199</v>
      </c>
      <c r="F11" s="38"/>
      <c r="G11" s="38" t="s">
        <v>199</v>
      </c>
      <c r="H11" s="38"/>
      <c r="I11" s="36"/>
      <c r="L11" s="36"/>
      <c r="M11" s="38" t="s">
        <v>558</v>
      </c>
    </row>
    <row r="12" spans="1:13" x14ac:dyDescent="0.25">
      <c r="B12" s="38" t="s">
        <v>775</v>
      </c>
      <c r="C12" s="38"/>
      <c r="D12" s="38" t="s">
        <v>199</v>
      </c>
      <c r="E12" s="38"/>
      <c r="F12" s="38"/>
      <c r="G12" s="38"/>
      <c r="H12" s="38"/>
      <c r="I12" s="38"/>
      <c r="J12" s="38"/>
      <c r="K12" s="38"/>
      <c r="L12" s="36"/>
      <c r="M12" s="38" t="s">
        <v>776</v>
      </c>
    </row>
    <row r="13" spans="1:13" ht="15.75" x14ac:dyDescent="0.25">
      <c r="B13" s="37" t="s">
        <v>362</v>
      </c>
      <c r="C13" s="38" t="str">
        <f>F_R2_w</f>
        <v>R2_w</v>
      </c>
      <c r="D13" s="38" t="s">
        <v>199</v>
      </c>
      <c r="E13" s="38" t="s">
        <v>199</v>
      </c>
      <c r="F13" s="38"/>
      <c r="G13" s="38"/>
      <c r="H13" s="38" t="s">
        <v>199</v>
      </c>
      <c r="I13" s="36"/>
      <c r="J13" s="36"/>
      <c r="K13" s="36"/>
      <c r="L13" s="36"/>
      <c r="M13" s="38" t="s">
        <v>363</v>
      </c>
    </row>
    <row r="14" spans="1:13" x14ac:dyDescent="0.25">
      <c r="B14" s="38" t="s">
        <v>646</v>
      </c>
      <c r="C14" s="38" t="str">
        <f>F_R4</f>
        <v>R4</v>
      </c>
      <c r="D14" s="38"/>
      <c r="E14" s="38" t="s">
        <v>199</v>
      </c>
      <c r="F14" s="38"/>
      <c r="G14" s="38"/>
      <c r="H14" s="38"/>
      <c r="I14" s="38"/>
      <c r="J14" s="38"/>
      <c r="K14" s="38"/>
      <c r="L14" s="36"/>
      <c r="M14" s="38" t="s">
        <v>647</v>
      </c>
    </row>
    <row r="15" spans="1:13" x14ac:dyDescent="0.25">
      <c r="B15" s="38" t="s">
        <v>2083</v>
      </c>
      <c r="C15" s="38" t="str">
        <f>F_R4</f>
        <v>R4</v>
      </c>
      <c r="D15" s="38"/>
      <c r="E15" s="38" t="s">
        <v>199</v>
      </c>
      <c r="F15" s="38"/>
      <c r="G15" s="38"/>
      <c r="H15" s="38" t="s">
        <v>199</v>
      </c>
      <c r="I15" s="38"/>
      <c r="J15" s="38"/>
      <c r="K15" s="38"/>
      <c r="L15" s="36"/>
      <c r="M15" s="38" t="s">
        <v>2084</v>
      </c>
    </row>
    <row r="16" spans="1:13" x14ac:dyDescent="0.25">
      <c r="B16" s="38" t="s">
        <v>156</v>
      </c>
      <c r="C16" s="38"/>
      <c r="D16" s="38" t="s">
        <v>199</v>
      </c>
      <c r="E16" s="36"/>
      <c r="F16" s="36"/>
      <c r="G16" s="36"/>
      <c r="H16" s="36"/>
      <c r="I16" s="36"/>
      <c r="J16" s="36"/>
      <c r="K16" s="36"/>
      <c r="L16" s="36"/>
      <c r="M16" s="38" t="s">
        <v>223</v>
      </c>
    </row>
    <row r="17" spans="2:13" x14ac:dyDescent="0.25">
      <c r="B17" s="38" t="s">
        <v>788</v>
      </c>
      <c r="C17" s="38" t="str">
        <f>F_R3_w</f>
        <v>R3_w</v>
      </c>
      <c r="D17" s="38"/>
      <c r="E17" s="36"/>
      <c r="F17" s="36"/>
      <c r="G17" s="36" t="s">
        <v>199</v>
      </c>
      <c r="H17" s="36"/>
      <c r="I17" s="38"/>
      <c r="J17" s="36"/>
      <c r="K17" s="36"/>
      <c r="L17" s="36"/>
      <c r="M17" s="38" t="s">
        <v>545</v>
      </c>
    </row>
    <row r="18" spans="2:13" x14ac:dyDescent="0.25">
      <c r="B18" s="38" t="s">
        <v>121</v>
      </c>
      <c r="C18" s="38"/>
      <c r="D18" s="38" t="s">
        <v>199</v>
      </c>
      <c r="E18" s="38"/>
      <c r="F18" s="38"/>
      <c r="G18" s="38"/>
      <c r="H18" s="38"/>
      <c r="I18" s="38"/>
      <c r="J18" s="38"/>
      <c r="K18" s="38"/>
      <c r="L18" s="36"/>
      <c r="M18" s="38" t="s">
        <v>224</v>
      </c>
    </row>
    <row r="19" spans="2:13" ht="15.75" x14ac:dyDescent="0.25">
      <c r="B19" s="38" t="s">
        <v>1052</v>
      </c>
      <c r="C19" s="66"/>
      <c r="D19" s="36" t="s">
        <v>199</v>
      </c>
      <c r="E19" s="37"/>
      <c r="F19" s="36"/>
      <c r="G19" s="36" t="s">
        <v>199</v>
      </c>
      <c r="H19" s="36"/>
      <c r="I19" s="36"/>
      <c r="J19" s="36"/>
      <c r="K19" s="36"/>
      <c r="L19" s="36"/>
      <c r="M19" s="36" t="s">
        <v>1053</v>
      </c>
    </row>
    <row r="20" spans="2:13" x14ac:dyDescent="0.25">
      <c r="B20" s="38" t="s">
        <v>1014</v>
      </c>
      <c r="C20" s="38" t="str">
        <f>F_R2_j</f>
        <v>R2_j</v>
      </c>
      <c r="D20" s="38" t="s">
        <v>199</v>
      </c>
      <c r="E20" s="38"/>
      <c r="F20" s="38"/>
      <c r="G20" s="38"/>
      <c r="H20" s="38"/>
      <c r="I20" s="38"/>
      <c r="J20" s="38"/>
      <c r="K20" s="38"/>
      <c r="L20" s="36"/>
      <c r="M20" s="38" t="s">
        <v>1015</v>
      </c>
    </row>
    <row r="21" spans="2:13" x14ac:dyDescent="0.25">
      <c r="B21" s="38" t="s">
        <v>470</v>
      </c>
      <c r="C21" s="38" t="str">
        <f>F_R2R3</f>
        <v>R2R3</v>
      </c>
      <c r="D21" s="38" t="s">
        <v>199</v>
      </c>
      <c r="E21" s="36"/>
      <c r="F21" s="36"/>
      <c r="G21" s="36"/>
      <c r="H21" s="36"/>
      <c r="I21" s="38" t="s">
        <v>199</v>
      </c>
      <c r="J21" s="36"/>
      <c r="K21" s="36"/>
      <c r="L21" s="36"/>
      <c r="M21" s="38" t="s">
        <v>1050</v>
      </c>
    </row>
    <row r="22" spans="2:13" x14ac:dyDescent="0.25">
      <c r="B22" s="38" t="s">
        <v>830</v>
      </c>
      <c r="C22" s="38" t="str">
        <f>F_R2_w</f>
        <v>R2_w</v>
      </c>
      <c r="D22" s="38" t="s">
        <v>199</v>
      </c>
      <c r="E22" s="38" t="s">
        <v>199</v>
      </c>
      <c r="F22" s="38" t="s">
        <v>199</v>
      </c>
      <c r="G22" s="38"/>
      <c r="H22" s="38"/>
      <c r="I22" s="38" t="s">
        <v>199</v>
      </c>
      <c r="J22" s="38"/>
      <c r="K22" s="38"/>
      <c r="L22" s="36"/>
      <c r="M22" s="38" t="s">
        <v>648</v>
      </c>
    </row>
    <row r="23" spans="2:13" x14ac:dyDescent="0.25">
      <c r="B23" s="38" t="s">
        <v>1016</v>
      </c>
      <c r="C23" s="38" t="s">
        <v>1017</v>
      </c>
      <c r="D23" s="38" t="s">
        <v>199</v>
      </c>
      <c r="E23" s="38"/>
      <c r="F23" s="38"/>
      <c r="G23" s="38"/>
      <c r="H23" s="38"/>
      <c r="I23" s="38" t="s">
        <v>199</v>
      </c>
      <c r="J23" s="38"/>
      <c r="K23" s="38"/>
      <c r="L23" s="36"/>
      <c r="M23" s="38" t="s">
        <v>1018</v>
      </c>
    </row>
    <row r="24" spans="2:13" x14ac:dyDescent="0.25">
      <c r="B24" s="38" t="s">
        <v>1238</v>
      </c>
      <c r="C24" s="38" t="s">
        <v>1017</v>
      </c>
      <c r="D24" s="38" t="s">
        <v>199</v>
      </c>
      <c r="E24" s="38" t="s">
        <v>199</v>
      </c>
      <c r="F24" s="38"/>
      <c r="G24" s="38"/>
      <c r="H24" s="38"/>
      <c r="I24" s="38"/>
      <c r="J24" s="38"/>
      <c r="K24" s="38"/>
      <c r="L24" s="36"/>
      <c r="M24" s="38" t="s">
        <v>1239</v>
      </c>
    </row>
    <row r="25" spans="2:13" ht="15.75" x14ac:dyDescent="0.25">
      <c r="B25" s="38" t="s">
        <v>1054</v>
      </c>
      <c r="C25" s="38" t="str">
        <f>F_R4</f>
        <v>R4</v>
      </c>
      <c r="D25" s="36"/>
      <c r="E25" s="37" t="s">
        <v>199</v>
      </c>
      <c r="F25" s="36"/>
      <c r="G25" s="36"/>
      <c r="H25" s="36"/>
      <c r="I25" s="36"/>
      <c r="J25" s="36"/>
      <c r="K25" s="36"/>
      <c r="L25" s="36"/>
      <c r="M25" s="36" t="s">
        <v>1055</v>
      </c>
    </row>
    <row r="26" spans="2:13" x14ac:dyDescent="0.25">
      <c r="B26" s="38" t="s">
        <v>589</v>
      </c>
      <c r="C26" s="38"/>
      <c r="D26" s="38" t="s">
        <v>199</v>
      </c>
      <c r="E26" s="36"/>
      <c r="F26" s="36"/>
      <c r="G26" s="38"/>
      <c r="H26" s="36"/>
      <c r="I26" s="38" t="s">
        <v>199</v>
      </c>
      <c r="J26" s="36"/>
      <c r="K26" s="36"/>
      <c r="L26" s="36"/>
      <c r="M26" s="38"/>
    </row>
    <row r="27" spans="2:13" ht="15.75" x14ac:dyDescent="0.25">
      <c r="B27" s="38" t="s">
        <v>1056</v>
      </c>
      <c r="C27" s="66"/>
      <c r="D27" s="36"/>
      <c r="E27" s="37"/>
      <c r="F27" s="36"/>
      <c r="G27" s="36"/>
      <c r="H27" s="36"/>
      <c r="I27" s="36" t="s">
        <v>199</v>
      </c>
      <c r="J27" s="36"/>
      <c r="K27" s="36"/>
      <c r="L27" s="36"/>
      <c r="M27" s="36" t="s">
        <v>1057</v>
      </c>
    </row>
    <row r="28" spans="2:13" x14ac:dyDescent="0.25">
      <c r="B28" s="38" t="s">
        <v>544</v>
      </c>
      <c r="C28" s="38"/>
      <c r="D28" s="38" t="s">
        <v>199</v>
      </c>
      <c r="E28" s="38" t="s">
        <v>199</v>
      </c>
      <c r="F28" s="38"/>
      <c r="G28" s="38" t="s">
        <v>199</v>
      </c>
      <c r="H28" s="38"/>
      <c r="I28" s="38"/>
      <c r="J28" s="36"/>
      <c r="K28" s="36"/>
      <c r="L28" s="36"/>
      <c r="M28" s="38" t="s">
        <v>549</v>
      </c>
    </row>
    <row r="29" spans="2:13" x14ac:dyDescent="0.25">
      <c r="B29" s="38" t="s">
        <v>1161</v>
      </c>
      <c r="C29" s="38"/>
      <c r="D29" s="38" t="s">
        <v>199</v>
      </c>
      <c r="E29" s="38"/>
      <c r="F29" s="38"/>
      <c r="G29" s="38"/>
      <c r="H29" s="38"/>
      <c r="I29" s="38"/>
      <c r="J29" s="38"/>
      <c r="K29" s="38"/>
      <c r="L29" s="36"/>
      <c r="M29" s="38" t="s">
        <v>1162</v>
      </c>
    </row>
    <row r="30" spans="2:13" x14ac:dyDescent="0.25">
      <c r="B30" s="38" t="s">
        <v>1060</v>
      </c>
      <c r="C30" s="38" t="str">
        <f>F_R2_j</f>
        <v>R2_j</v>
      </c>
      <c r="D30" s="38" t="s">
        <v>199</v>
      </c>
      <c r="E30" s="38"/>
      <c r="F30" s="38" t="s">
        <v>199</v>
      </c>
      <c r="G30" s="38"/>
      <c r="H30" s="38" t="s">
        <v>199</v>
      </c>
      <c r="I30" s="38"/>
      <c r="J30" s="36"/>
      <c r="K30" s="36"/>
      <c r="L30" s="36"/>
      <c r="M30" s="38" t="s">
        <v>1062</v>
      </c>
    </row>
    <row r="31" spans="2:13" x14ac:dyDescent="0.25">
      <c r="B31" s="38" t="s">
        <v>421</v>
      </c>
      <c r="C31" s="38" t="str">
        <f>F_R2_j</f>
        <v>R2_j</v>
      </c>
      <c r="D31" s="38" t="s">
        <v>199</v>
      </c>
      <c r="E31" s="38" t="s">
        <v>199</v>
      </c>
      <c r="F31" s="38"/>
      <c r="G31" s="38"/>
      <c r="H31" s="38"/>
      <c r="I31" s="38" t="s">
        <v>199</v>
      </c>
      <c r="J31" s="36"/>
      <c r="K31" s="36"/>
      <c r="L31" s="36"/>
      <c r="M31" s="38" t="s">
        <v>422</v>
      </c>
    </row>
    <row r="32" spans="2:13" x14ac:dyDescent="0.25">
      <c r="B32" s="38" t="s">
        <v>313</v>
      </c>
      <c r="C32" s="38" t="str">
        <f>F_R2R3</f>
        <v>R2R3</v>
      </c>
      <c r="D32" s="38" t="s">
        <v>199</v>
      </c>
      <c r="E32" s="36"/>
      <c r="F32" s="36"/>
      <c r="G32" s="36"/>
      <c r="H32" s="36"/>
      <c r="I32" s="36"/>
      <c r="J32" s="36"/>
      <c r="K32" s="36"/>
      <c r="L32" s="36"/>
      <c r="M32" s="36" t="s">
        <v>314</v>
      </c>
    </row>
    <row r="33" spans="2:13" x14ac:dyDescent="0.25">
      <c r="B33" s="38" t="s">
        <v>1063</v>
      </c>
      <c r="C33" s="38" t="str">
        <f>F_R2R3</f>
        <v>R2R3</v>
      </c>
      <c r="D33" s="38" t="s">
        <v>199</v>
      </c>
      <c r="E33" s="36"/>
      <c r="F33" s="36"/>
      <c r="G33" s="36"/>
      <c r="H33" s="36"/>
      <c r="I33" s="36"/>
      <c r="J33" s="36"/>
      <c r="K33" s="36"/>
      <c r="L33" s="36"/>
      <c r="M33" s="36" t="s">
        <v>1064</v>
      </c>
    </row>
    <row r="34" spans="2:13" x14ac:dyDescent="0.25">
      <c r="B34" s="38" t="s">
        <v>1058</v>
      </c>
      <c r="C34" s="38" t="s">
        <v>1017</v>
      </c>
      <c r="D34" s="38" t="s">
        <v>199</v>
      </c>
      <c r="E34" s="38" t="s">
        <v>199</v>
      </c>
      <c r="F34" s="38"/>
      <c r="G34" s="38"/>
      <c r="H34" s="38"/>
      <c r="I34" s="38"/>
      <c r="J34" s="36"/>
      <c r="K34" s="36"/>
      <c r="L34" s="36"/>
      <c r="M34" s="38" t="s">
        <v>1059</v>
      </c>
    </row>
    <row r="35" spans="2:13" x14ac:dyDescent="0.25">
      <c r="B35" s="38" t="s">
        <v>543</v>
      </c>
      <c r="C35" s="38"/>
      <c r="D35" s="38" t="s">
        <v>199</v>
      </c>
      <c r="E35" s="36"/>
      <c r="F35" s="36"/>
      <c r="G35" s="36"/>
      <c r="H35" s="36"/>
      <c r="I35" s="38" t="s">
        <v>199</v>
      </c>
      <c r="J35" s="36"/>
      <c r="K35" s="36"/>
      <c r="L35" s="36"/>
      <c r="M35" s="36" t="s">
        <v>542</v>
      </c>
    </row>
    <row r="36" spans="2:13" x14ac:dyDescent="0.25">
      <c r="B36" s="38" t="s">
        <v>1019</v>
      </c>
      <c r="C36" s="38"/>
      <c r="D36" s="38"/>
      <c r="E36" s="38" t="s">
        <v>199</v>
      </c>
      <c r="F36" s="38"/>
      <c r="G36" s="38"/>
      <c r="H36" s="38"/>
      <c r="I36" s="38"/>
      <c r="J36" s="38"/>
      <c r="K36" s="38"/>
      <c r="L36" s="36"/>
      <c r="M36" s="38" t="s">
        <v>1020</v>
      </c>
    </row>
    <row r="37" spans="2:13" x14ac:dyDescent="0.25">
      <c r="B37" s="38" t="s">
        <v>809</v>
      </c>
      <c r="C37" s="38" t="str">
        <f>F_R2R3</f>
        <v>R2R3</v>
      </c>
      <c r="D37" s="38" t="s">
        <v>199</v>
      </c>
      <c r="E37" s="36"/>
      <c r="F37" s="36"/>
      <c r="G37" s="36"/>
      <c r="H37" s="36"/>
      <c r="I37" s="38" t="s">
        <v>199</v>
      </c>
      <c r="J37" s="36"/>
      <c r="K37" s="36"/>
      <c r="L37" s="36"/>
      <c r="M37" s="36" t="s">
        <v>810</v>
      </c>
    </row>
    <row r="38" spans="2:13" x14ac:dyDescent="0.25">
      <c r="B38" s="38" t="s">
        <v>1012</v>
      </c>
      <c r="C38" s="38"/>
      <c r="D38" s="38" t="s">
        <v>199</v>
      </c>
      <c r="E38" s="36"/>
      <c r="F38" s="36"/>
      <c r="G38" s="36"/>
      <c r="H38" s="36"/>
      <c r="I38" s="38" t="s">
        <v>199</v>
      </c>
      <c r="J38" s="36"/>
      <c r="K38" s="36"/>
      <c r="L38" s="36"/>
      <c r="M38" s="38" t="s">
        <v>472</v>
      </c>
    </row>
    <row r="39" spans="2:13" x14ac:dyDescent="0.25">
      <c r="B39" s="38" t="s">
        <v>124</v>
      </c>
      <c r="C39" s="38" t="str">
        <f>F_R2_j</f>
        <v>R2_j</v>
      </c>
      <c r="D39" s="38" t="s">
        <v>199</v>
      </c>
      <c r="E39" s="36"/>
      <c r="F39" s="36"/>
      <c r="G39" s="36"/>
      <c r="H39" s="36"/>
      <c r="I39" s="36"/>
      <c r="J39" s="36"/>
      <c r="K39" s="36"/>
      <c r="L39" s="36"/>
      <c r="M39" s="38" t="s">
        <v>225</v>
      </c>
    </row>
    <row r="40" spans="2:13" x14ac:dyDescent="0.25">
      <c r="B40" s="38" t="s">
        <v>2164</v>
      </c>
      <c r="C40" s="38" t="str">
        <f>F_R2_j</f>
        <v>R2_j</v>
      </c>
      <c r="D40" s="38" t="s">
        <v>199</v>
      </c>
      <c r="E40" s="36"/>
      <c r="F40" s="36"/>
      <c r="G40" s="36"/>
      <c r="H40" s="36"/>
      <c r="I40" s="36"/>
      <c r="J40" s="36"/>
      <c r="K40" s="36"/>
      <c r="L40" s="36"/>
      <c r="M40" s="38" t="s">
        <v>383</v>
      </c>
    </row>
    <row r="41" spans="2:13" x14ac:dyDescent="0.25">
      <c r="B41" s="38" t="s">
        <v>473</v>
      </c>
      <c r="C41" s="38"/>
      <c r="D41" s="38" t="s">
        <v>199</v>
      </c>
      <c r="E41" s="38" t="s">
        <v>199</v>
      </c>
      <c r="F41" s="38" t="s">
        <v>199</v>
      </c>
      <c r="G41" s="38" t="s">
        <v>199</v>
      </c>
      <c r="H41" s="38" t="s">
        <v>199</v>
      </c>
      <c r="I41" s="38"/>
      <c r="J41" s="38" t="s">
        <v>199</v>
      </c>
      <c r="K41" s="38"/>
      <c r="L41" s="36"/>
      <c r="M41" s="38" t="s">
        <v>547</v>
      </c>
    </row>
    <row r="42" spans="2:13" x14ac:dyDescent="0.25">
      <c r="B42" s="38" t="s">
        <v>202</v>
      </c>
      <c r="C42" s="38" t="str">
        <f>F_R2R3</f>
        <v>R2R3</v>
      </c>
      <c r="D42" s="38" t="s">
        <v>199</v>
      </c>
      <c r="E42" s="38" t="s">
        <v>199</v>
      </c>
      <c r="F42" s="36"/>
      <c r="G42" s="36"/>
      <c r="H42" s="36"/>
      <c r="I42" s="36"/>
      <c r="J42" s="36"/>
      <c r="K42" s="36"/>
      <c r="L42" s="36"/>
      <c r="M42" s="38" t="s">
        <v>226</v>
      </c>
    </row>
    <row r="43" spans="2:13" x14ac:dyDescent="0.25">
      <c r="B43" s="38" t="s">
        <v>2042</v>
      </c>
      <c r="C43" s="38"/>
      <c r="D43" s="38" t="s">
        <v>199</v>
      </c>
      <c r="E43" s="38"/>
      <c r="F43" s="36"/>
      <c r="G43" s="36"/>
      <c r="H43" s="36"/>
      <c r="I43" s="38" t="s">
        <v>199</v>
      </c>
      <c r="J43" s="36"/>
      <c r="K43" s="36"/>
      <c r="L43" s="36"/>
      <c r="M43" s="38" t="s">
        <v>2043</v>
      </c>
    </row>
    <row r="44" spans="2:13" x14ac:dyDescent="0.25">
      <c r="B44" s="38" t="s">
        <v>791</v>
      </c>
      <c r="C44" s="38"/>
      <c r="D44" s="38" t="s">
        <v>199</v>
      </c>
      <c r="E44" s="38"/>
      <c r="F44" s="38"/>
      <c r="G44" s="38"/>
      <c r="H44" s="38"/>
      <c r="I44" s="38" t="s">
        <v>199</v>
      </c>
      <c r="J44" s="38"/>
      <c r="K44" s="38"/>
      <c r="L44" s="36"/>
      <c r="M44" s="38" t="s">
        <v>795</v>
      </c>
    </row>
    <row r="45" spans="2:13" x14ac:dyDescent="0.25">
      <c r="B45" s="38" t="s">
        <v>177</v>
      </c>
      <c r="C45" s="38" t="str">
        <f>F_R2_w</f>
        <v>R2_w</v>
      </c>
      <c r="D45" s="38" t="s">
        <v>199</v>
      </c>
      <c r="E45" s="36"/>
      <c r="F45" s="38" t="s">
        <v>199</v>
      </c>
      <c r="G45" s="36"/>
      <c r="H45" s="36"/>
      <c r="I45" s="36"/>
      <c r="J45" s="36"/>
      <c r="K45" s="36"/>
      <c r="L45" s="38" t="s">
        <v>199</v>
      </c>
      <c r="M45" s="38" t="s">
        <v>227</v>
      </c>
    </row>
    <row r="46" spans="2:13" x14ac:dyDescent="0.25">
      <c r="B46" s="38" t="s">
        <v>981</v>
      </c>
      <c r="C46" s="38" t="str">
        <f>F_R2_w</f>
        <v>R2_w</v>
      </c>
      <c r="D46" s="38" t="s">
        <v>199</v>
      </c>
      <c r="E46" s="38" t="s">
        <v>199</v>
      </c>
      <c r="F46" s="38"/>
      <c r="G46" s="38"/>
      <c r="H46" s="38"/>
      <c r="I46" s="38"/>
      <c r="J46" s="38"/>
      <c r="K46" s="38"/>
      <c r="L46" s="36"/>
      <c r="M46" s="38" t="s">
        <v>982</v>
      </c>
    </row>
    <row r="47" spans="2:13" x14ac:dyDescent="0.25">
      <c r="B47" s="38" t="s">
        <v>541</v>
      </c>
      <c r="C47" s="38"/>
      <c r="D47" s="38" t="s">
        <v>199</v>
      </c>
      <c r="E47" s="36" t="s">
        <v>199</v>
      </c>
      <c r="F47" s="38"/>
      <c r="G47" s="36" t="s">
        <v>199</v>
      </c>
      <c r="H47" s="36" t="s">
        <v>199</v>
      </c>
      <c r="I47" s="36"/>
      <c r="J47" s="36"/>
      <c r="K47" s="36"/>
      <c r="L47" s="38"/>
      <c r="M47" s="38" t="s">
        <v>550</v>
      </c>
    </row>
    <row r="48" spans="2:13" x14ac:dyDescent="0.25">
      <c r="B48" s="38" t="s">
        <v>1125</v>
      </c>
      <c r="C48" s="38"/>
      <c r="D48" s="38"/>
      <c r="E48" s="38" t="s">
        <v>199</v>
      </c>
      <c r="F48" s="38"/>
      <c r="G48" s="38" t="s">
        <v>199</v>
      </c>
      <c r="H48" s="38"/>
      <c r="I48" s="38"/>
      <c r="J48" s="38"/>
      <c r="K48" s="38"/>
      <c r="L48" s="36"/>
      <c r="M48" s="38"/>
    </row>
    <row r="49" spans="2:13" x14ac:dyDescent="0.25">
      <c r="B49" s="38" t="s">
        <v>777</v>
      </c>
      <c r="C49" s="38" t="str">
        <f>F_R2R3</f>
        <v>R2R3</v>
      </c>
      <c r="D49" s="38" t="s">
        <v>199</v>
      </c>
      <c r="E49" s="38"/>
      <c r="F49" s="38"/>
      <c r="G49" s="38"/>
      <c r="H49" s="38"/>
      <c r="I49" s="38"/>
      <c r="J49" s="38"/>
      <c r="K49" s="38"/>
      <c r="L49" s="36"/>
      <c r="M49" s="38" t="s">
        <v>778</v>
      </c>
    </row>
    <row r="50" spans="2:13" x14ac:dyDescent="0.25">
      <c r="B50" s="38" t="s">
        <v>63</v>
      </c>
      <c r="C50" s="38" t="str">
        <f>F_Strng_ɑ</f>
        <v>Strng_ɑ</v>
      </c>
      <c r="D50" s="38" t="s">
        <v>199</v>
      </c>
      <c r="E50" s="38" t="s">
        <v>199</v>
      </c>
      <c r="F50" s="38"/>
      <c r="G50" s="36"/>
      <c r="H50" s="38" t="s">
        <v>199</v>
      </c>
      <c r="I50" s="38"/>
      <c r="J50" s="38" t="s">
        <v>199</v>
      </c>
      <c r="K50" s="36"/>
      <c r="L50" s="38" t="s">
        <v>199</v>
      </c>
      <c r="M50" s="38" t="s">
        <v>206</v>
      </c>
    </row>
    <row r="51" spans="2:13" x14ac:dyDescent="0.25">
      <c r="B51" s="38" t="s">
        <v>485</v>
      </c>
      <c r="C51" s="38" t="str">
        <f>F_R2_j</f>
        <v>R2_j</v>
      </c>
      <c r="D51" s="38" t="s">
        <v>199</v>
      </c>
      <c r="E51" s="38"/>
      <c r="F51" s="38"/>
      <c r="G51" s="36"/>
      <c r="H51" s="36"/>
      <c r="I51" s="36"/>
      <c r="J51" s="36"/>
      <c r="K51" s="36"/>
      <c r="L51" s="38" t="s">
        <v>199</v>
      </c>
      <c r="M51" s="38" t="s">
        <v>419</v>
      </c>
    </row>
    <row r="52" spans="2:13" x14ac:dyDescent="0.25">
      <c r="B52" s="38" t="s">
        <v>484</v>
      </c>
      <c r="C52" s="38"/>
      <c r="D52" s="38" t="s">
        <v>199</v>
      </c>
      <c r="E52" s="38" t="s">
        <v>199</v>
      </c>
      <c r="F52" s="38"/>
      <c r="G52" s="38"/>
      <c r="H52" s="38"/>
      <c r="I52" s="38"/>
      <c r="J52" s="38" t="s">
        <v>199</v>
      </c>
      <c r="K52" s="38"/>
      <c r="L52" s="38"/>
      <c r="M52" s="36"/>
    </row>
    <row r="53" spans="2:13" x14ac:dyDescent="0.25">
      <c r="B53" s="38" t="s">
        <v>1232</v>
      </c>
      <c r="C53" s="38" t="str">
        <f>F_R2R3</f>
        <v>R2R3</v>
      </c>
      <c r="D53" s="38" t="s">
        <v>199</v>
      </c>
      <c r="E53" s="38"/>
      <c r="F53" s="38"/>
      <c r="G53" s="38"/>
      <c r="H53" s="38"/>
      <c r="I53" s="38" t="s">
        <v>199</v>
      </c>
      <c r="J53" s="38"/>
      <c r="K53" s="38"/>
      <c r="L53" s="36"/>
      <c r="M53" s="38" t="s">
        <v>1233</v>
      </c>
    </row>
    <row r="54" spans="2:13" x14ac:dyDescent="0.25">
      <c r="B54" s="38" t="s">
        <v>649</v>
      </c>
      <c r="C54" s="38"/>
      <c r="D54" s="38" t="s">
        <v>199</v>
      </c>
      <c r="E54" s="38"/>
      <c r="F54" s="38"/>
      <c r="G54" s="38"/>
      <c r="H54" s="38" t="s">
        <v>199</v>
      </c>
      <c r="I54" s="38"/>
      <c r="J54" s="38"/>
      <c r="K54" s="38"/>
      <c r="L54" s="36"/>
      <c r="M54" s="38" t="s">
        <v>650</v>
      </c>
    </row>
    <row r="55" spans="2:13" x14ac:dyDescent="0.25">
      <c r="B55" s="38" t="s">
        <v>183</v>
      </c>
      <c r="C55" s="38" t="str">
        <f>F_R2R3</f>
        <v>R2R3</v>
      </c>
      <c r="D55" s="36"/>
      <c r="E55" s="36"/>
      <c r="F55" s="36"/>
      <c r="G55" s="36"/>
      <c r="H55" s="36"/>
      <c r="I55" s="36"/>
      <c r="J55" s="36"/>
      <c r="K55" s="36"/>
      <c r="L55" s="36"/>
      <c r="M55" s="36" t="s">
        <v>228</v>
      </c>
    </row>
    <row r="56" spans="2:13" x14ac:dyDescent="0.25">
      <c r="B56" s="38" t="s">
        <v>1993</v>
      </c>
      <c r="C56" s="38"/>
      <c r="D56" s="36"/>
      <c r="E56" s="36"/>
      <c r="F56" s="36"/>
      <c r="G56" s="36"/>
      <c r="H56" s="36"/>
      <c r="I56" s="36"/>
      <c r="J56" s="36"/>
      <c r="K56" s="36"/>
      <c r="L56" s="36"/>
      <c r="M56" s="36" t="s">
        <v>1994</v>
      </c>
    </row>
    <row r="57" spans="2:13" x14ac:dyDescent="0.25">
      <c r="B57" s="38" t="s">
        <v>2190</v>
      </c>
      <c r="C57" s="38"/>
      <c r="D57" s="38" t="s">
        <v>199</v>
      </c>
      <c r="E57" s="36"/>
      <c r="F57" s="36"/>
      <c r="G57" s="36"/>
      <c r="H57" s="36"/>
      <c r="I57" s="38" t="s">
        <v>199</v>
      </c>
      <c r="J57" s="36"/>
      <c r="K57" s="36"/>
      <c r="L57" s="36"/>
      <c r="M57" s="36" t="s">
        <v>2191</v>
      </c>
    </row>
    <row r="58" spans="2:13" x14ac:dyDescent="0.25">
      <c r="B58" s="38" t="s">
        <v>559</v>
      </c>
      <c r="C58" s="38" t="str">
        <f>F_R13_24</f>
        <v>R13_24</v>
      </c>
      <c r="D58" s="38"/>
      <c r="E58" s="36" t="s">
        <v>199</v>
      </c>
      <c r="F58" s="36"/>
      <c r="G58" s="38" t="s">
        <v>199</v>
      </c>
      <c r="H58" s="36"/>
      <c r="I58" s="36"/>
      <c r="J58" s="36"/>
      <c r="K58" s="36"/>
      <c r="L58" s="36"/>
      <c r="M58" s="38" t="s">
        <v>560</v>
      </c>
    </row>
    <row r="59" spans="2:13" x14ac:dyDescent="0.25">
      <c r="B59" s="38" t="s">
        <v>204</v>
      </c>
      <c r="C59" s="38" t="str">
        <f>F_Strng_ɑ</f>
        <v>Strng_ɑ</v>
      </c>
      <c r="D59" s="38"/>
      <c r="E59" s="36"/>
      <c r="F59" s="36"/>
      <c r="G59" s="36"/>
      <c r="H59" s="36"/>
      <c r="I59" s="36"/>
      <c r="J59" s="36"/>
      <c r="K59" s="36"/>
      <c r="L59" s="36"/>
      <c r="M59" s="38" t="s">
        <v>229</v>
      </c>
    </row>
    <row r="60" spans="2:13" x14ac:dyDescent="0.25">
      <c r="B60" s="38" t="s">
        <v>779</v>
      </c>
      <c r="C60" s="38" t="str">
        <f>F_R2_w</f>
        <v>R2_w</v>
      </c>
      <c r="D60" s="38" t="s">
        <v>199</v>
      </c>
      <c r="E60" s="38" t="s">
        <v>199</v>
      </c>
      <c r="F60" s="38"/>
      <c r="G60" s="38"/>
      <c r="H60" s="38"/>
      <c r="I60" s="38"/>
      <c r="J60" s="38"/>
      <c r="K60" s="38"/>
      <c r="L60" s="36"/>
      <c r="M60" s="38" t="s">
        <v>728</v>
      </c>
    </row>
    <row r="61" spans="2:13" x14ac:dyDescent="0.25">
      <c r="B61" s="38" t="s">
        <v>1163</v>
      </c>
      <c r="C61" s="38"/>
      <c r="D61" s="38" t="s">
        <v>199</v>
      </c>
      <c r="E61" s="38"/>
      <c r="F61" s="38"/>
      <c r="G61" s="38"/>
      <c r="H61" s="38"/>
      <c r="I61" s="38"/>
      <c r="J61" s="38"/>
      <c r="K61" s="38"/>
      <c r="L61" s="36"/>
      <c r="M61" s="38" t="s">
        <v>1164</v>
      </c>
    </row>
    <row r="62" spans="2:13" x14ac:dyDescent="0.25">
      <c r="B62" s="38" t="s">
        <v>561</v>
      </c>
      <c r="C62" s="38" t="str">
        <f>F_R4</f>
        <v>R4</v>
      </c>
      <c r="D62" s="38"/>
      <c r="E62" s="36" t="s">
        <v>199</v>
      </c>
      <c r="F62" s="36"/>
      <c r="G62" s="38" t="s">
        <v>199</v>
      </c>
      <c r="H62" s="36"/>
      <c r="I62" s="36"/>
      <c r="J62" s="36"/>
      <c r="K62" s="36"/>
      <c r="L62" s="36"/>
      <c r="M62" s="38" t="s">
        <v>562</v>
      </c>
    </row>
    <row r="63" spans="2:13" x14ac:dyDescent="0.25">
      <c r="B63" s="38" t="s">
        <v>731</v>
      </c>
      <c r="C63" s="38" t="str">
        <f>F_R4</f>
        <v>R4</v>
      </c>
      <c r="D63" s="38" t="s">
        <v>199</v>
      </c>
      <c r="E63" s="38"/>
      <c r="F63" s="38"/>
      <c r="G63" s="38"/>
      <c r="H63" s="38"/>
      <c r="I63" s="38"/>
      <c r="J63" s="38"/>
      <c r="K63" s="38"/>
      <c r="L63" s="36"/>
      <c r="M63" s="38" t="s">
        <v>732</v>
      </c>
    </row>
    <row r="64" spans="2:13" x14ac:dyDescent="0.25">
      <c r="B64" s="38" t="s">
        <v>983</v>
      </c>
      <c r="C64" s="38" t="str">
        <f>F_R3_j</f>
        <v>R3_j</v>
      </c>
      <c r="D64" s="38"/>
      <c r="E64" s="38" t="s">
        <v>199</v>
      </c>
      <c r="F64" s="38"/>
      <c r="G64" s="38" t="s">
        <v>199</v>
      </c>
      <c r="H64" s="38"/>
      <c r="I64" s="38"/>
      <c r="J64" s="38"/>
      <c r="K64" s="38"/>
      <c r="L64" s="36"/>
      <c r="M64" s="38" t="s">
        <v>984</v>
      </c>
    </row>
    <row r="65" spans="2:13" x14ac:dyDescent="0.25">
      <c r="B65" s="38" t="s">
        <v>481</v>
      </c>
      <c r="C65" s="38"/>
      <c r="D65" s="38" t="s">
        <v>199</v>
      </c>
      <c r="E65" s="36"/>
      <c r="F65" s="36"/>
      <c r="G65" s="36"/>
      <c r="H65" s="36"/>
      <c r="I65" s="38" t="s">
        <v>199</v>
      </c>
      <c r="J65" s="36"/>
      <c r="K65" s="36"/>
      <c r="L65" s="36"/>
      <c r="M65" s="36" t="s">
        <v>2041</v>
      </c>
    </row>
    <row r="66" spans="2:13" x14ac:dyDescent="0.25">
      <c r="B66" s="38" t="s">
        <v>2158</v>
      </c>
      <c r="C66" s="38" t="str">
        <f>F_R3_j</f>
        <v>R3_j</v>
      </c>
      <c r="D66" s="38"/>
      <c r="E66" s="38" t="s">
        <v>199</v>
      </c>
      <c r="F66" s="36"/>
      <c r="G66" s="38" t="s">
        <v>199</v>
      </c>
      <c r="H66" s="36"/>
      <c r="I66" s="38"/>
      <c r="J66" s="36"/>
      <c r="K66" s="36"/>
      <c r="L66" s="36"/>
      <c r="M66" s="36" t="s">
        <v>2159</v>
      </c>
    </row>
    <row r="67" spans="2:13" x14ac:dyDescent="0.25">
      <c r="B67" s="38" t="s">
        <v>346</v>
      </c>
      <c r="C67" s="38" t="str">
        <f>F_R3_w</f>
        <v>R3_w</v>
      </c>
      <c r="D67" s="36"/>
      <c r="E67" s="38" t="s">
        <v>199</v>
      </c>
      <c r="F67" s="36"/>
      <c r="G67" s="38" t="s">
        <v>199</v>
      </c>
      <c r="H67" s="36"/>
      <c r="I67" s="36"/>
      <c r="J67" s="36"/>
      <c r="K67" s="36"/>
      <c r="L67" s="36"/>
      <c r="M67" s="36" t="s">
        <v>789</v>
      </c>
    </row>
    <row r="68" spans="2:13" x14ac:dyDescent="0.25">
      <c r="B68" s="38" t="s">
        <v>2040</v>
      </c>
      <c r="C68" s="38"/>
      <c r="D68" s="38" t="s">
        <v>199</v>
      </c>
      <c r="E68" s="38"/>
      <c r="F68" s="36"/>
      <c r="G68" s="38"/>
      <c r="H68" s="36"/>
      <c r="I68" s="36"/>
      <c r="J68" s="36"/>
      <c r="K68" s="36"/>
      <c r="L68" s="36"/>
      <c r="M68" s="36"/>
    </row>
    <row r="69" spans="2:13" x14ac:dyDescent="0.25">
      <c r="B69" s="38" t="s">
        <v>1217</v>
      </c>
      <c r="C69" s="38"/>
      <c r="D69" s="38" t="s">
        <v>199</v>
      </c>
      <c r="E69" s="38"/>
      <c r="F69" s="38"/>
      <c r="G69" s="38"/>
      <c r="H69" s="38"/>
      <c r="I69" s="38"/>
      <c r="J69" s="38"/>
      <c r="K69" s="38"/>
      <c r="L69" s="36"/>
      <c r="M69" s="38" t="s">
        <v>1218</v>
      </c>
    </row>
    <row r="70" spans="2:13" x14ac:dyDescent="0.25">
      <c r="B70" s="38" t="s">
        <v>349</v>
      </c>
      <c r="C70" s="38" t="str">
        <f>F_R2_j</f>
        <v>R2_j</v>
      </c>
      <c r="D70" s="38" t="s">
        <v>199</v>
      </c>
      <c r="E70" s="38"/>
      <c r="F70" s="38"/>
      <c r="G70" s="38"/>
      <c r="H70" s="38" t="s">
        <v>199</v>
      </c>
      <c r="I70" s="36"/>
      <c r="J70" s="36"/>
      <c r="K70" s="36"/>
      <c r="L70" s="36"/>
      <c r="M70" s="36" t="s">
        <v>230</v>
      </c>
    </row>
    <row r="71" spans="2:13" x14ac:dyDescent="0.25">
      <c r="B71" s="38" t="s">
        <v>395</v>
      </c>
      <c r="C71" s="38" t="str">
        <f>F_R2_j</f>
        <v>R2_j</v>
      </c>
      <c r="D71" s="38" t="s">
        <v>199</v>
      </c>
      <c r="E71" s="36"/>
      <c r="F71" s="36"/>
      <c r="G71" s="38"/>
      <c r="H71" s="36"/>
      <c r="I71" s="36"/>
      <c r="J71" s="36"/>
      <c r="K71" s="36"/>
      <c r="L71" s="36"/>
      <c r="M71" s="38" t="s">
        <v>394</v>
      </c>
    </row>
    <row r="72" spans="2:13" x14ac:dyDescent="0.25">
      <c r="B72" s="38" t="s">
        <v>2160</v>
      </c>
      <c r="C72" s="38"/>
      <c r="D72" s="38"/>
      <c r="E72" s="38" t="s">
        <v>199</v>
      </c>
      <c r="F72" s="36"/>
      <c r="G72" s="38" t="s">
        <v>199</v>
      </c>
      <c r="H72" s="36"/>
      <c r="I72" s="36"/>
      <c r="J72" s="36"/>
      <c r="K72" s="36"/>
      <c r="L72" s="36"/>
      <c r="M72" s="38" t="s">
        <v>2161</v>
      </c>
    </row>
    <row r="73" spans="2:13" x14ac:dyDescent="0.25">
      <c r="B73" s="38" t="s">
        <v>604</v>
      </c>
      <c r="C73" s="38"/>
      <c r="D73" s="38" t="s">
        <v>199</v>
      </c>
      <c r="E73" s="38"/>
      <c r="F73" s="38"/>
      <c r="G73" s="38" t="s">
        <v>199</v>
      </c>
      <c r="H73" s="38" t="s">
        <v>199</v>
      </c>
      <c r="I73" s="38"/>
      <c r="J73" s="38"/>
      <c r="K73" s="38"/>
      <c r="L73" s="36"/>
      <c r="M73" s="38" t="s">
        <v>605</v>
      </c>
    </row>
    <row r="74" spans="2:13" x14ac:dyDescent="0.25">
      <c r="B74" s="38" t="s">
        <v>727</v>
      </c>
      <c r="C74" s="38" t="str">
        <f>F_R3_j</f>
        <v>R3_j</v>
      </c>
      <c r="D74" s="38" t="s">
        <v>199</v>
      </c>
      <c r="E74" s="38" t="s">
        <v>199</v>
      </c>
      <c r="F74" s="38"/>
      <c r="G74" s="38"/>
      <c r="H74" s="38"/>
      <c r="I74" s="38"/>
      <c r="J74" s="38"/>
      <c r="K74" s="38"/>
      <c r="L74" s="36"/>
      <c r="M74" s="38" t="s">
        <v>728</v>
      </c>
    </row>
    <row r="75" spans="2:13" x14ac:dyDescent="0.25">
      <c r="B75" s="38" t="s">
        <v>606</v>
      </c>
      <c r="C75" s="38"/>
      <c r="D75" s="38" t="s">
        <v>199</v>
      </c>
      <c r="E75" s="38" t="s">
        <v>199</v>
      </c>
      <c r="F75" s="38"/>
      <c r="G75" s="38" t="s">
        <v>199</v>
      </c>
      <c r="H75" s="38"/>
      <c r="I75" s="38"/>
      <c r="J75" s="38"/>
      <c r="K75" s="38"/>
      <c r="L75" s="36"/>
      <c r="M75" s="38" t="s">
        <v>607</v>
      </c>
    </row>
    <row r="76" spans="2:13" x14ac:dyDescent="0.25">
      <c r="B76" s="38" t="s">
        <v>729</v>
      </c>
      <c r="C76" s="38" t="str">
        <f>F_R3_w</f>
        <v>R3_w</v>
      </c>
      <c r="D76" s="38" t="s">
        <v>199</v>
      </c>
      <c r="E76" s="38" t="s">
        <v>199</v>
      </c>
      <c r="F76" s="38"/>
      <c r="G76" s="38"/>
      <c r="H76" s="38"/>
      <c r="I76" s="38"/>
      <c r="J76" s="38"/>
      <c r="K76" s="38"/>
      <c r="L76" s="36"/>
      <c r="M76" s="38" t="s">
        <v>730</v>
      </c>
    </row>
    <row r="77" spans="2:13" x14ac:dyDescent="0.25">
      <c r="B77" s="38" t="s">
        <v>608</v>
      </c>
      <c r="C77" s="38"/>
      <c r="D77" s="38" t="s">
        <v>199</v>
      </c>
      <c r="E77" s="38"/>
      <c r="F77" s="38"/>
      <c r="G77" s="38"/>
      <c r="H77" s="38"/>
      <c r="I77" s="38"/>
      <c r="J77" s="38"/>
      <c r="K77" s="38"/>
      <c r="L77" s="36"/>
      <c r="M77" s="38" t="s">
        <v>609</v>
      </c>
    </row>
    <row r="78" spans="2:13" x14ac:dyDescent="0.25">
      <c r="B78" s="38" t="s">
        <v>1165</v>
      </c>
      <c r="C78" s="38" t="str">
        <f>F_R3_j</f>
        <v>R3_j</v>
      </c>
      <c r="E78" s="38" t="s">
        <v>199</v>
      </c>
      <c r="F78" s="38"/>
      <c r="G78" s="38"/>
      <c r="H78" s="38"/>
      <c r="I78" s="38"/>
      <c r="J78" s="38"/>
      <c r="K78" s="38"/>
      <c r="L78" s="38" t="s">
        <v>199</v>
      </c>
      <c r="M78" s="38" t="s">
        <v>1242</v>
      </c>
    </row>
    <row r="79" spans="2:13" x14ac:dyDescent="0.25">
      <c r="B79" s="38" t="s">
        <v>1148</v>
      </c>
      <c r="C79" s="38"/>
      <c r="D79" s="38"/>
      <c r="E79" s="38" t="s">
        <v>199</v>
      </c>
      <c r="F79" s="38"/>
      <c r="G79" s="38" t="s">
        <v>199</v>
      </c>
      <c r="H79" s="38"/>
      <c r="I79" s="38"/>
      <c r="J79" s="38"/>
      <c r="K79" s="38"/>
      <c r="L79" s="36"/>
      <c r="M79" s="38" t="s">
        <v>800</v>
      </c>
    </row>
    <row r="80" spans="2:13" x14ac:dyDescent="0.25">
      <c r="B80" s="38" t="s">
        <v>203</v>
      </c>
      <c r="C80" s="38" t="str">
        <f>F_R3_j</f>
        <v>R3_j</v>
      </c>
      <c r="D80" s="38" t="s">
        <v>199</v>
      </c>
      <c r="E80" s="36"/>
      <c r="F80" s="36"/>
      <c r="G80" s="38" t="s">
        <v>199</v>
      </c>
      <c r="H80" s="36"/>
      <c r="I80" s="36"/>
      <c r="J80" s="36"/>
      <c r="K80" s="36"/>
      <c r="L80" s="36"/>
      <c r="M80" s="38" t="s">
        <v>219</v>
      </c>
    </row>
    <row r="81" spans="2:13" x14ac:dyDescent="0.25">
      <c r="B81" s="38" t="s">
        <v>393</v>
      </c>
      <c r="C81" s="38" t="str">
        <f>F_R2_w</f>
        <v>R2_w</v>
      </c>
      <c r="D81" s="38" t="s">
        <v>199</v>
      </c>
      <c r="E81" s="36"/>
      <c r="F81" s="36"/>
      <c r="G81" s="38"/>
      <c r="H81" s="36"/>
      <c r="I81" s="36"/>
      <c r="J81" s="36"/>
      <c r="K81" s="36"/>
      <c r="L81" s="38" t="s">
        <v>199</v>
      </c>
      <c r="M81" s="38" t="s">
        <v>392</v>
      </c>
    </row>
    <row r="82" spans="2:13" x14ac:dyDescent="0.25">
      <c r="B82" s="38" t="s">
        <v>1067</v>
      </c>
      <c r="C82" s="38" t="s">
        <v>1061</v>
      </c>
      <c r="D82" s="38" t="s">
        <v>199</v>
      </c>
      <c r="E82" s="38"/>
      <c r="F82" s="38"/>
      <c r="G82" s="38"/>
      <c r="H82" s="38"/>
      <c r="I82" s="38"/>
      <c r="J82" s="38"/>
      <c r="K82" s="38"/>
      <c r="L82" s="36"/>
      <c r="M82" s="38" t="s">
        <v>1068</v>
      </c>
    </row>
    <row r="83" spans="2:13" x14ac:dyDescent="0.25">
      <c r="B83" s="38" t="s">
        <v>651</v>
      </c>
      <c r="C83" s="38" t="str">
        <f>F_R13_24</f>
        <v>R13_24</v>
      </c>
      <c r="D83" s="38"/>
      <c r="E83" s="38" t="s">
        <v>199</v>
      </c>
      <c r="F83" s="38"/>
      <c r="G83" s="38"/>
      <c r="H83" s="38"/>
      <c r="I83" s="38"/>
      <c r="J83" s="38"/>
      <c r="K83" s="38"/>
      <c r="L83" s="36"/>
      <c r="M83" s="38" t="s">
        <v>652</v>
      </c>
    </row>
    <row r="84" spans="2:13" x14ac:dyDescent="0.25">
      <c r="B84" s="38" t="s">
        <v>1023</v>
      </c>
      <c r="C84" s="38" t="s">
        <v>1022</v>
      </c>
      <c r="D84" s="38" t="s">
        <v>199</v>
      </c>
      <c r="E84" s="38"/>
      <c r="F84" s="38"/>
      <c r="G84" s="38"/>
      <c r="H84" s="38"/>
      <c r="I84" s="38"/>
      <c r="J84" s="38" t="s">
        <v>199</v>
      </c>
      <c r="K84" s="38"/>
      <c r="L84" s="36"/>
      <c r="M84" s="38" t="s">
        <v>1024</v>
      </c>
    </row>
    <row r="85" spans="2:13" x14ac:dyDescent="0.25">
      <c r="B85" s="38" t="s">
        <v>170</v>
      </c>
      <c r="C85" s="38" t="str">
        <f>F_R3_j</f>
        <v>R3_j</v>
      </c>
      <c r="D85" s="38"/>
      <c r="E85" s="38" t="s">
        <v>199</v>
      </c>
      <c r="F85" s="38"/>
      <c r="G85" s="38" t="s">
        <v>199</v>
      </c>
      <c r="H85" s="36"/>
      <c r="I85" s="36"/>
      <c r="J85" s="36"/>
      <c r="K85" s="36"/>
      <c r="L85" s="38" t="s">
        <v>199</v>
      </c>
      <c r="M85" s="38" t="s">
        <v>733</v>
      </c>
    </row>
    <row r="86" spans="2:13" x14ac:dyDescent="0.25">
      <c r="B86" s="38" t="s">
        <v>332</v>
      </c>
      <c r="C86" s="38" t="str">
        <f>F_R2R3</f>
        <v>R2R3</v>
      </c>
      <c r="D86" s="38" t="s">
        <v>199</v>
      </c>
      <c r="E86" s="36"/>
      <c r="F86" s="36"/>
      <c r="G86" s="36"/>
      <c r="H86" s="36"/>
      <c r="I86" s="36"/>
      <c r="J86" s="36"/>
      <c r="K86" s="36"/>
      <c r="L86" s="38"/>
      <c r="M86" s="38"/>
    </row>
    <row r="87" spans="2:13" x14ac:dyDescent="0.25">
      <c r="B87" s="38" t="s">
        <v>1065</v>
      </c>
      <c r="C87" s="38"/>
      <c r="D87" s="38" t="s">
        <v>199</v>
      </c>
      <c r="E87" s="38"/>
      <c r="F87" s="38"/>
      <c r="G87" s="38"/>
      <c r="H87" s="38"/>
      <c r="I87" s="38"/>
      <c r="J87" s="38"/>
      <c r="K87" s="38"/>
      <c r="L87" s="36"/>
      <c r="M87" s="38" t="s">
        <v>1066</v>
      </c>
    </row>
    <row r="88" spans="2:13" x14ac:dyDescent="0.25">
      <c r="B88" s="14" t="s">
        <v>1149</v>
      </c>
      <c r="C88" s="38"/>
      <c r="D88" s="14"/>
      <c r="E88" t="s">
        <v>199</v>
      </c>
      <c r="G88" t="s">
        <v>199</v>
      </c>
      <c r="L88" s="14"/>
      <c r="M88" s="14" t="s">
        <v>540</v>
      </c>
    </row>
    <row r="89" spans="2:13" ht="15.75" x14ac:dyDescent="0.25">
      <c r="B89" s="38" t="s">
        <v>895</v>
      </c>
      <c r="C89" s="38" t="str">
        <f>F_R2R3</f>
        <v>R2R3</v>
      </c>
      <c r="D89" s="38" t="s">
        <v>199</v>
      </c>
      <c r="E89" s="37"/>
      <c r="F89" s="38"/>
      <c r="G89" s="38"/>
      <c r="H89" s="38"/>
      <c r="I89" s="38"/>
      <c r="J89" s="38"/>
      <c r="K89" s="38"/>
      <c r="L89" s="38"/>
      <c r="M89" s="36" t="s">
        <v>896</v>
      </c>
    </row>
    <row r="90" spans="2:13" x14ac:dyDescent="0.25">
      <c r="B90" s="38" t="s">
        <v>539</v>
      </c>
      <c r="C90" s="38"/>
      <c r="D90" s="38" t="s">
        <v>199</v>
      </c>
      <c r="E90" s="36"/>
      <c r="F90" s="38"/>
      <c r="G90" s="36"/>
      <c r="H90" s="36"/>
      <c r="I90" s="36"/>
      <c r="J90" s="36" t="s">
        <v>199</v>
      </c>
      <c r="K90" s="36"/>
      <c r="L90" s="36"/>
      <c r="M90" s="38" t="s">
        <v>538</v>
      </c>
    </row>
    <row r="91" spans="2:13" x14ac:dyDescent="0.25">
      <c r="B91" s="38" t="s">
        <v>1150</v>
      </c>
      <c r="C91" s="38"/>
      <c r="D91" s="38"/>
      <c r="E91" s="38" t="s">
        <v>199</v>
      </c>
      <c r="F91" s="38"/>
      <c r="G91" s="38" t="s">
        <v>199</v>
      </c>
      <c r="H91" s="38"/>
      <c r="I91" s="38"/>
      <c r="J91" s="38"/>
      <c r="K91" s="38"/>
      <c r="L91" s="36"/>
      <c r="M91" s="38" t="s">
        <v>734</v>
      </c>
    </row>
    <row r="92" spans="2:13" x14ac:dyDescent="0.25">
      <c r="B92" s="38" t="s">
        <v>451</v>
      </c>
      <c r="C92" s="38" t="str">
        <f>F_R3_j</f>
        <v>R3_j</v>
      </c>
      <c r="D92" s="38" t="s">
        <v>199</v>
      </c>
      <c r="E92" s="36" t="s">
        <v>199</v>
      </c>
      <c r="F92" s="36"/>
      <c r="G92" s="36"/>
      <c r="H92" s="36"/>
      <c r="I92" s="36"/>
      <c r="J92" s="36"/>
      <c r="K92" s="36"/>
      <c r="L92" s="38" t="s">
        <v>199</v>
      </c>
      <c r="M92" s="38" t="s">
        <v>412</v>
      </c>
    </row>
    <row r="93" spans="2:13" x14ac:dyDescent="0.25">
      <c r="B93" s="38" t="s">
        <v>184</v>
      </c>
      <c r="C93" s="38" t="str">
        <f>F_R3_j</f>
        <v>R3_j</v>
      </c>
      <c r="D93" s="36"/>
      <c r="E93" s="36"/>
      <c r="F93" s="36"/>
      <c r="G93" s="36"/>
      <c r="H93" s="36"/>
      <c r="I93" s="36"/>
      <c r="J93" s="36"/>
      <c r="K93" s="36"/>
      <c r="L93" s="36"/>
      <c r="M93" s="38"/>
    </row>
    <row r="94" spans="2:13" x14ac:dyDescent="0.25">
      <c r="B94" s="38" t="s">
        <v>355</v>
      </c>
      <c r="C94" s="38" t="str">
        <f>F_R2R3</f>
        <v>R2R3</v>
      </c>
      <c r="D94" s="38" t="s">
        <v>199</v>
      </c>
      <c r="E94" s="36"/>
      <c r="F94" s="36"/>
      <c r="G94" s="38" t="s">
        <v>199</v>
      </c>
      <c r="H94" s="38" t="s">
        <v>199</v>
      </c>
      <c r="I94" s="36"/>
      <c r="J94" s="38"/>
      <c r="K94" s="38"/>
      <c r="L94" s="36"/>
      <c r="M94" s="38" t="s">
        <v>356</v>
      </c>
    </row>
    <row r="95" spans="2:13" x14ac:dyDescent="0.25">
      <c r="B95" s="38" t="s">
        <v>1021</v>
      </c>
      <c r="C95" s="38" t="s">
        <v>1022</v>
      </c>
      <c r="D95" s="38" t="s">
        <v>199</v>
      </c>
      <c r="E95" s="38" t="s">
        <v>199</v>
      </c>
      <c r="F95" s="38"/>
      <c r="G95" s="38"/>
      <c r="H95" s="38"/>
      <c r="I95" s="38"/>
      <c r="J95" s="38" t="s">
        <v>199</v>
      </c>
      <c r="K95" s="38"/>
      <c r="L95" s="36" t="s">
        <v>199</v>
      </c>
      <c r="M95" s="38" t="s">
        <v>1025</v>
      </c>
    </row>
    <row r="96" spans="2:13" x14ac:dyDescent="0.25">
      <c r="B96" s="38" t="s">
        <v>1234</v>
      </c>
      <c r="C96" s="38"/>
      <c r="D96" s="38" t="s">
        <v>199</v>
      </c>
      <c r="E96" s="38"/>
      <c r="F96" s="38"/>
      <c r="G96" s="38"/>
      <c r="H96" s="38"/>
      <c r="I96" s="38"/>
      <c r="J96" s="38"/>
      <c r="K96" s="38"/>
      <c r="L96" s="36"/>
      <c r="M96" s="38" t="s">
        <v>1235</v>
      </c>
    </row>
    <row r="97" spans="2:13" x14ac:dyDescent="0.25">
      <c r="B97" s="38" t="s">
        <v>780</v>
      </c>
      <c r="C97" s="38" t="str">
        <f>F_R3_w</f>
        <v>R3_w</v>
      </c>
      <c r="D97" s="38" t="s">
        <v>199</v>
      </c>
      <c r="E97" s="38" t="s">
        <v>199</v>
      </c>
      <c r="F97" s="38"/>
      <c r="G97" s="38" t="s">
        <v>199</v>
      </c>
      <c r="H97" s="38"/>
      <c r="I97" s="38"/>
      <c r="J97" s="38"/>
      <c r="K97" s="38"/>
      <c r="L97" s="36"/>
      <c r="M97" s="38" t="s">
        <v>781</v>
      </c>
    </row>
    <row r="98" spans="2:13" x14ac:dyDescent="0.25">
      <c r="B98" s="38" t="s">
        <v>836</v>
      </c>
      <c r="C98" s="38"/>
      <c r="D98" s="38"/>
      <c r="E98" s="38" t="s">
        <v>199</v>
      </c>
      <c r="F98" s="38"/>
      <c r="G98" s="38" t="s">
        <v>199</v>
      </c>
      <c r="H98" s="38"/>
      <c r="I98" s="38"/>
      <c r="J98" s="38"/>
      <c r="K98" s="38" t="s">
        <v>199</v>
      </c>
      <c r="L98" s="36"/>
      <c r="M98" s="38" t="s">
        <v>837</v>
      </c>
    </row>
    <row r="99" spans="2:13" x14ac:dyDescent="0.25">
      <c r="B99" s="38" t="s">
        <v>1151</v>
      </c>
      <c r="C99" s="38" t="str">
        <f>F_R3_j</f>
        <v>R3_j</v>
      </c>
      <c r="D99" s="38" t="s">
        <v>199</v>
      </c>
      <c r="E99" s="38"/>
      <c r="F99" s="38" t="s">
        <v>199</v>
      </c>
      <c r="G99" s="38" t="s">
        <v>199</v>
      </c>
      <c r="H99" s="38"/>
      <c r="I99" s="38"/>
      <c r="J99" s="38"/>
      <c r="K99" s="38"/>
      <c r="L99" s="36"/>
      <c r="M99" s="38" t="s">
        <v>735</v>
      </c>
    </row>
    <row r="100" spans="2:13" x14ac:dyDescent="0.25">
      <c r="B100" s="38" t="s">
        <v>335</v>
      </c>
      <c r="C100" s="38"/>
      <c r="D100" s="38" t="s">
        <v>199</v>
      </c>
      <c r="E100" s="38" t="s">
        <v>199</v>
      </c>
      <c r="F100" s="36"/>
      <c r="G100" s="38" t="s">
        <v>199</v>
      </c>
      <c r="H100" s="36"/>
      <c r="I100" s="38" t="s">
        <v>199</v>
      </c>
      <c r="K100" s="36"/>
      <c r="L100" s="38" t="s">
        <v>199</v>
      </c>
      <c r="M100" s="38"/>
    </row>
    <row r="101" spans="2:13" x14ac:dyDescent="0.25">
      <c r="B101" s="38" t="s">
        <v>1166</v>
      </c>
      <c r="C101" s="38" t="str">
        <f>F_R2R3</f>
        <v>R2R3</v>
      </c>
      <c r="D101" s="38" t="s">
        <v>199</v>
      </c>
      <c r="E101" s="38"/>
      <c r="F101" s="38"/>
      <c r="G101" s="38"/>
      <c r="H101" s="38"/>
      <c r="I101" s="38"/>
      <c r="J101" s="38"/>
      <c r="K101" s="38"/>
      <c r="L101" s="36" t="s">
        <v>199</v>
      </c>
      <c r="M101" s="38"/>
    </row>
    <row r="102" spans="2:13" x14ac:dyDescent="0.25">
      <c r="B102" s="38" t="s">
        <v>471</v>
      </c>
      <c r="C102" s="38"/>
      <c r="D102" s="38"/>
      <c r="E102" s="36"/>
      <c r="F102" s="38" t="s">
        <v>199</v>
      </c>
      <c r="G102" s="36"/>
      <c r="H102" s="36" t="s">
        <v>199</v>
      </c>
      <c r="I102" s="36"/>
      <c r="J102" s="36"/>
      <c r="K102" s="36"/>
      <c r="L102" s="36"/>
      <c r="M102" s="38"/>
    </row>
    <row r="103" spans="2:13" x14ac:dyDescent="0.25">
      <c r="B103" s="38" t="s">
        <v>590</v>
      </c>
      <c r="C103" s="38"/>
      <c r="D103" s="38"/>
      <c r="E103" s="36" t="s">
        <v>199</v>
      </c>
      <c r="F103" s="36"/>
      <c r="G103" s="36" t="s">
        <v>199</v>
      </c>
      <c r="H103" s="36"/>
      <c r="I103" s="36"/>
      <c r="J103" s="36"/>
      <c r="K103" s="36"/>
      <c r="L103" s="36"/>
      <c r="M103" s="38" t="s">
        <v>591</v>
      </c>
    </row>
    <row r="104" spans="2:13" x14ac:dyDescent="0.25">
      <c r="B104" s="38" t="s">
        <v>985</v>
      </c>
      <c r="C104" s="38"/>
      <c r="D104" s="38" t="s">
        <v>199</v>
      </c>
      <c r="E104" s="38" t="s">
        <v>199</v>
      </c>
      <c r="F104" s="38"/>
      <c r="G104" s="38"/>
      <c r="H104" s="38" t="s">
        <v>199</v>
      </c>
      <c r="I104" s="38"/>
      <c r="J104" s="38"/>
      <c r="K104" s="38"/>
      <c r="L104" s="36"/>
      <c r="M104" s="38" t="s">
        <v>986</v>
      </c>
    </row>
    <row r="105" spans="2:13" x14ac:dyDescent="0.25">
      <c r="B105" s="38" t="s">
        <v>1126</v>
      </c>
      <c r="C105" s="38"/>
      <c r="D105" s="38" t="s">
        <v>199</v>
      </c>
      <c r="E105" s="38" t="s">
        <v>199</v>
      </c>
      <c r="F105" s="38"/>
      <c r="G105" s="38"/>
      <c r="H105" s="38"/>
      <c r="I105" s="38"/>
      <c r="J105" s="38"/>
      <c r="K105" s="38"/>
      <c r="L105" s="36"/>
      <c r="M105" s="38"/>
    </row>
    <row r="106" spans="2:13" x14ac:dyDescent="0.25">
      <c r="B106" s="38" t="s">
        <v>341</v>
      </c>
      <c r="C106" s="38" t="str">
        <f>F_R2R3</f>
        <v>R2R3</v>
      </c>
      <c r="D106" s="38" t="s">
        <v>199</v>
      </c>
      <c r="E106" s="36"/>
      <c r="F106" s="36"/>
      <c r="G106" s="36"/>
      <c r="H106" s="36"/>
      <c r="I106" s="36"/>
      <c r="J106" s="36"/>
      <c r="K106" s="36"/>
      <c r="L106" s="36"/>
      <c r="M106" s="38"/>
    </row>
    <row r="107" spans="2:13" x14ac:dyDescent="0.25">
      <c r="B107" s="38" t="s">
        <v>425</v>
      </c>
      <c r="C107" s="38" t="str">
        <f>F_R2_w</f>
        <v>R2_w</v>
      </c>
      <c r="D107" s="38" t="s">
        <v>199</v>
      </c>
      <c r="E107" s="36"/>
      <c r="F107" s="36"/>
      <c r="G107" s="36"/>
      <c r="H107" s="36"/>
      <c r="I107" s="36"/>
      <c r="J107" s="36"/>
      <c r="K107" s="36"/>
      <c r="L107" s="36"/>
      <c r="M107" s="38" t="s">
        <v>426</v>
      </c>
    </row>
    <row r="108" spans="2:13" x14ac:dyDescent="0.25">
      <c r="B108" s="38" t="s">
        <v>2175</v>
      </c>
      <c r="C108" s="38"/>
      <c r="D108" s="38"/>
      <c r="E108" s="38" t="s">
        <v>199</v>
      </c>
      <c r="F108" s="36"/>
      <c r="G108" s="38" t="s">
        <v>199</v>
      </c>
      <c r="H108" s="36"/>
      <c r="I108" s="36"/>
      <c r="J108" s="36"/>
      <c r="K108" s="36"/>
      <c r="L108" s="36"/>
      <c r="M108" s="38" t="s">
        <v>2176</v>
      </c>
    </row>
    <row r="109" spans="2:13" x14ac:dyDescent="0.25">
      <c r="B109" s="38" t="s">
        <v>457</v>
      </c>
      <c r="C109" s="38"/>
      <c r="D109" s="38" t="s">
        <v>199</v>
      </c>
      <c r="E109" s="38" t="s">
        <v>199</v>
      </c>
      <c r="F109" s="38"/>
      <c r="G109" s="38"/>
      <c r="H109" s="38"/>
      <c r="I109" s="38"/>
      <c r="J109" s="38"/>
      <c r="K109" s="38"/>
      <c r="L109" s="36"/>
      <c r="M109" s="38"/>
    </row>
    <row r="110" spans="2:13" x14ac:dyDescent="0.25">
      <c r="B110" s="38" t="s">
        <v>598</v>
      </c>
      <c r="C110" s="38" t="str">
        <f>F_Strng_ə</f>
        <v>Strng_ə</v>
      </c>
      <c r="D110" s="38" t="s">
        <v>199</v>
      </c>
      <c r="E110" s="38" t="s">
        <v>199</v>
      </c>
      <c r="F110" s="38"/>
      <c r="G110" s="38" t="s">
        <v>199</v>
      </c>
      <c r="H110" s="38" t="s">
        <v>199</v>
      </c>
      <c r="I110" s="38" t="s">
        <v>199</v>
      </c>
      <c r="J110" s="38" t="s">
        <v>199</v>
      </c>
      <c r="K110" s="38"/>
      <c r="L110" s="36"/>
      <c r="M110" s="38" t="s">
        <v>599</v>
      </c>
    </row>
    <row r="111" spans="2:13" ht="15.75" x14ac:dyDescent="0.25">
      <c r="B111" s="37" t="s">
        <v>172</v>
      </c>
      <c r="C111" s="38" t="str">
        <f>F_Strng_ə</f>
        <v>Strng_ə</v>
      </c>
      <c r="D111" s="36"/>
      <c r="E111" s="38" t="s">
        <v>199</v>
      </c>
      <c r="F111" s="38"/>
      <c r="G111" s="38" t="s">
        <v>199</v>
      </c>
      <c r="H111" s="36"/>
      <c r="I111" s="36"/>
      <c r="J111" s="36"/>
      <c r="K111" s="36"/>
      <c r="L111" s="36"/>
      <c r="M111" s="36" t="s">
        <v>207</v>
      </c>
    </row>
    <row r="112" spans="2:13" x14ac:dyDescent="0.25">
      <c r="B112" s="38" t="s">
        <v>1167</v>
      </c>
      <c r="C112" s="38"/>
      <c r="D112" s="38" t="s">
        <v>199</v>
      </c>
      <c r="E112" s="38"/>
      <c r="F112" s="38"/>
      <c r="G112" s="38"/>
      <c r="H112" s="38"/>
      <c r="I112" s="38"/>
      <c r="J112" s="38"/>
      <c r="K112" s="38"/>
      <c r="L112" s="36"/>
      <c r="M112" s="38" t="s">
        <v>1168</v>
      </c>
    </row>
    <row r="113" spans="2:13" x14ac:dyDescent="0.25">
      <c r="B113" s="38" t="s">
        <v>16</v>
      </c>
      <c r="C113" s="38" t="str">
        <f>F_Strng_ə</f>
        <v>Strng_ə</v>
      </c>
      <c r="D113" s="38"/>
      <c r="E113" s="36"/>
      <c r="F113" s="36"/>
      <c r="G113" s="36"/>
      <c r="H113" s="36"/>
      <c r="I113" s="36"/>
      <c r="J113" s="36"/>
      <c r="K113" s="36"/>
      <c r="L113" s="36"/>
      <c r="M113" s="38"/>
    </row>
    <row r="114" spans="2:13" ht="15.75" x14ac:dyDescent="0.25">
      <c r="B114" s="37" t="s">
        <v>10</v>
      </c>
      <c r="C114" s="38" t="str">
        <f>F_Strng_ə</f>
        <v>Strng_ə</v>
      </c>
      <c r="D114" s="38" t="s">
        <v>199</v>
      </c>
      <c r="E114" s="38" t="s">
        <v>199</v>
      </c>
      <c r="F114" s="36"/>
      <c r="G114" s="36"/>
      <c r="H114" s="38" t="s">
        <v>199</v>
      </c>
      <c r="I114" s="38" t="s">
        <v>199</v>
      </c>
      <c r="J114" s="36"/>
      <c r="K114" s="36"/>
      <c r="L114" s="36"/>
      <c r="M114" s="36" t="s">
        <v>205</v>
      </c>
    </row>
    <row r="115" spans="2:13" x14ac:dyDescent="0.25">
      <c r="B115" s="38" t="s">
        <v>1069</v>
      </c>
      <c r="C115" s="38" t="s">
        <v>1017</v>
      </c>
      <c r="D115" s="38"/>
      <c r="E115" s="38"/>
      <c r="F115" s="38"/>
      <c r="G115" s="38"/>
      <c r="H115" s="38"/>
      <c r="I115" s="38"/>
      <c r="J115" s="38"/>
      <c r="K115" s="38"/>
      <c r="L115" s="36"/>
      <c r="M115" s="38" t="s">
        <v>1070</v>
      </c>
    </row>
    <row r="116" spans="2:13" x14ac:dyDescent="0.25">
      <c r="B116" s="38" t="s">
        <v>653</v>
      </c>
      <c r="C116" s="38"/>
      <c r="D116" s="38" t="s">
        <v>199</v>
      </c>
      <c r="E116" s="38"/>
      <c r="F116" s="38"/>
      <c r="G116" s="38"/>
      <c r="H116" s="38"/>
      <c r="I116" s="38"/>
      <c r="J116" s="38"/>
      <c r="K116" s="38"/>
      <c r="L116" s="36"/>
      <c r="M116" s="38" t="s">
        <v>654</v>
      </c>
    </row>
    <row r="117" spans="2:13" ht="15.75" x14ac:dyDescent="0.25">
      <c r="B117" s="37" t="s">
        <v>397</v>
      </c>
      <c r="C117" s="38"/>
      <c r="D117" s="38" t="s">
        <v>199</v>
      </c>
      <c r="E117" s="38" t="s">
        <v>199</v>
      </c>
      <c r="F117" s="36"/>
      <c r="G117" s="36"/>
      <c r="H117" s="38"/>
      <c r="I117" s="38"/>
      <c r="J117" s="36"/>
      <c r="K117" s="36"/>
      <c r="L117" s="36"/>
      <c r="M117" s="36" t="s">
        <v>396</v>
      </c>
    </row>
    <row r="118" spans="2:13" ht="15.75" x14ac:dyDescent="0.25">
      <c r="B118" s="37" t="s">
        <v>537</v>
      </c>
      <c r="C118" s="38" t="str">
        <f>F_R3_j</f>
        <v>R3_j</v>
      </c>
      <c r="D118" s="38"/>
      <c r="E118" s="38" t="s">
        <v>199</v>
      </c>
      <c r="F118" s="36"/>
      <c r="G118" s="36" t="s">
        <v>199</v>
      </c>
      <c r="H118" s="38"/>
      <c r="I118" s="38"/>
      <c r="J118" s="36" t="s">
        <v>199</v>
      </c>
      <c r="K118" s="36"/>
      <c r="L118" s="36"/>
      <c r="M118" s="36" t="s">
        <v>424</v>
      </c>
    </row>
    <row r="119" spans="2:13" ht="15.75" x14ac:dyDescent="0.25">
      <c r="B119" s="37" t="s">
        <v>563</v>
      </c>
      <c r="C119" s="38" t="str">
        <f>F_R13_24</f>
        <v>R13_24</v>
      </c>
      <c r="D119" s="38"/>
      <c r="E119" s="38" t="s">
        <v>199</v>
      </c>
      <c r="F119" s="36"/>
      <c r="G119" s="36"/>
      <c r="H119" s="38"/>
      <c r="I119" s="38"/>
      <c r="J119" s="36"/>
      <c r="K119" s="36"/>
      <c r="L119" s="36"/>
      <c r="M119" s="36" t="s">
        <v>564</v>
      </c>
    </row>
    <row r="120" spans="2:13" ht="15.75" x14ac:dyDescent="0.25">
      <c r="B120" s="37" t="s">
        <v>352</v>
      </c>
      <c r="C120" s="38" t="str">
        <f>F_R2R3</f>
        <v>R2R3</v>
      </c>
      <c r="D120" s="38" t="s">
        <v>199</v>
      </c>
      <c r="E120" s="36"/>
      <c r="F120" s="38"/>
      <c r="G120" s="38"/>
      <c r="H120" s="38"/>
      <c r="I120" s="38"/>
      <c r="J120" s="38" t="s">
        <v>199</v>
      </c>
      <c r="K120" s="38"/>
      <c r="L120" s="36"/>
      <c r="M120" s="36" t="s">
        <v>353</v>
      </c>
    </row>
    <row r="121" spans="2:13" ht="15.75" x14ac:dyDescent="0.25">
      <c r="B121" s="37" t="s">
        <v>483</v>
      </c>
      <c r="C121" s="38"/>
      <c r="D121" s="38" t="s">
        <v>199</v>
      </c>
      <c r="E121" s="36"/>
      <c r="F121" s="38"/>
      <c r="G121" s="38"/>
      <c r="H121" s="38"/>
      <c r="I121" s="38"/>
      <c r="J121" s="38"/>
      <c r="K121" s="38"/>
      <c r="L121" s="36"/>
      <c r="M121" s="36" t="s">
        <v>482</v>
      </c>
    </row>
    <row r="122" spans="2:13" ht="15.75" x14ac:dyDescent="0.25">
      <c r="B122" s="37" t="s">
        <v>232</v>
      </c>
      <c r="C122" s="38" t="str">
        <f>F_R3_j</f>
        <v>R3_j</v>
      </c>
      <c r="D122" s="38" t="s">
        <v>199</v>
      </c>
      <c r="E122" s="38"/>
      <c r="F122" s="36" t="s">
        <v>199</v>
      </c>
      <c r="G122" s="36" t="s">
        <v>199</v>
      </c>
      <c r="H122" s="38" t="s">
        <v>199</v>
      </c>
      <c r="I122" s="38"/>
      <c r="J122" s="36"/>
      <c r="K122" s="36"/>
      <c r="L122" s="36"/>
      <c r="M122" s="36" t="s">
        <v>233</v>
      </c>
    </row>
    <row r="123" spans="2:13" x14ac:dyDescent="0.25">
      <c r="B123" s="38" t="s">
        <v>655</v>
      </c>
      <c r="C123" s="38"/>
      <c r="D123" s="38"/>
      <c r="E123" s="38"/>
      <c r="F123" s="38" t="s">
        <v>199</v>
      </c>
      <c r="G123" s="38"/>
      <c r="H123" s="38" t="s">
        <v>199</v>
      </c>
      <c r="I123" s="38"/>
      <c r="J123" s="38"/>
      <c r="K123" s="38"/>
      <c r="L123" s="36"/>
      <c r="M123" s="38" t="s">
        <v>656</v>
      </c>
    </row>
    <row r="124" spans="2:13" x14ac:dyDescent="0.25">
      <c r="B124" s="38" t="s">
        <v>657</v>
      </c>
      <c r="C124" s="38"/>
      <c r="D124" s="38" t="s">
        <v>199</v>
      </c>
      <c r="E124" s="38"/>
      <c r="F124" s="38"/>
      <c r="G124" s="38"/>
      <c r="H124" s="38" t="s">
        <v>199</v>
      </c>
      <c r="I124" s="38"/>
      <c r="J124" s="38"/>
      <c r="K124" s="38"/>
      <c r="L124" s="36"/>
      <c r="M124" s="38" t="s">
        <v>658</v>
      </c>
    </row>
    <row r="125" spans="2:13" x14ac:dyDescent="0.25">
      <c r="B125" s="38" t="s">
        <v>659</v>
      </c>
      <c r="C125" s="38"/>
      <c r="D125" s="38" t="s">
        <v>199</v>
      </c>
      <c r="E125" s="38"/>
      <c r="F125" s="38"/>
      <c r="G125" s="38"/>
      <c r="H125" s="38"/>
      <c r="I125" s="38"/>
      <c r="J125" s="38"/>
      <c r="K125" s="38"/>
      <c r="L125" s="36"/>
      <c r="M125" s="38" t="s">
        <v>660</v>
      </c>
    </row>
    <row r="126" spans="2:13" x14ac:dyDescent="0.25">
      <c r="B126" s="38" t="s">
        <v>882</v>
      </c>
      <c r="C126" s="38"/>
      <c r="D126" s="38" t="s">
        <v>199</v>
      </c>
      <c r="E126" s="38" t="s">
        <v>199</v>
      </c>
      <c r="F126" s="38"/>
      <c r="G126" s="38"/>
      <c r="H126" s="38"/>
      <c r="I126" s="38" t="s">
        <v>199</v>
      </c>
      <c r="J126" s="38" t="s">
        <v>199</v>
      </c>
      <c r="K126" s="38"/>
      <c r="L126" s="36"/>
      <c r="M126" s="38" t="s">
        <v>883</v>
      </c>
    </row>
    <row r="127" spans="2:13" x14ac:dyDescent="0.25">
      <c r="B127" s="38" t="s">
        <v>736</v>
      </c>
      <c r="C127" s="38"/>
      <c r="D127" s="14" t="s">
        <v>199</v>
      </c>
      <c r="E127" s="14"/>
      <c r="F127" s="14"/>
      <c r="G127" s="14"/>
      <c r="H127" s="14"/>
      <c r="I127" s="14"/>
      <c r="J127" s="14"/>
      <c r="K127" s="14"/>
      <c r="M127" s="14" t="s">
        <v>737</v>
      </c>
    </row>
    <row r="128" spans="2:13" x14ac:dyDescent="0.25">
      <c r="B128" s="38" t="s">
        <v>565</v>
      </c>
      <c r="C128" s="38" t="str">
        <f>F_R4</f>
        <v>R4</v>
      </c>
      <c r="D128" s="38"/>
      <c r="E128" s="38" t="s">
        <v>199</v>
      </c>
      <c r="F128" s="38"/>
      <c r="G128" s="38" t="s">
        <v>199</v>
      </c>
      <c r="H128" s="38"/>
      <c r="I128" s="38"/>
      <c r="J128" s="38"/>
      <c r="K128" s="38"/>
      <c r="L128" s="36"/>
      <c r="M128" s="38" t="s">
        <v>566</v>
      </c>
    </row>
    <row r="129" spans="2:13" x14ac:dyDescent="0.25">
      <c r="B129" s="38" t="s">
        <v>661</v>
      </c>
      <c r="C129" s="38"/>
      <c r="D129" s="38"/>
      <c r="E129" s="38" t="s">
        <v>199</v>
      </c>
      <c r="F129" s="38"/>
      <c r="G129" s="38" t="s">
        <v>199</v>
      </c>
      <c r="H129" s="38"/>
      <c r="I129" s="38"/>
      <c r="J129" s="38"/>
      <c r="K129" s="38"/>
      <c r="L129" s="36"/>
      <c r="M129" s="38" t="s">
        <v>662</v>
      </c>
    </row>
    <row r="130" spans="2:13" x14ac:dyDescent="0.25">
      <c r="B130" s="38" t="s">
        <v>1221</v>
      </c>
      <c r="C130" s="38" t="str">
        <f>F_R3_j</f>
        <v>R3_j</v>
      </c>
      <c r="D130" s="38"/>
      <c r="E130" s="38" t="s">
        <v>199</v>
      </c>
      <c r="F130" s="38"/>
      <c r="G130" s="38" t="s">
        <v>199</v>
      </c>
      <c r="H130" s="38"/>
      <c r="I130" s="38"/>
      <c r="J130" s="38"/>
      <c r="K130" s="38"/>
      <c r="L130" s="36"/>
      <c r="M130" s="38" t="s">
        <v>1222</v>
      </c>
    </row>
    <row r="131" spans="2:13" x14ac:dyDescent="0.25">
      <c r="B131" s="38" t="s">
        <v>600</v>
      </c>
      <c r="C131" s="38" t="str">
        <f>F_Strng_ɑ</f>
        <v>Strng_ɑ</v>
      </c>
      <c r="D131" s="38" t="s">
        <v>199</v>
      </c>
      <c r="E131" s="38"/>
      <c r="F131" s="38"/>
      <c r="G131" s="38"/>
      <c r="H131" s="38" t="s">
        <v>199</v>
      </c>
      <c r="I131" s="38"/>
      <c r="J131" s="38"/>
      <c r="K131" s="38"/>
      <c r="L131" s="36"/>
      <c r="M131" s="38" t="s">
        <v>601</v>
      </c>
    </row>
    <row r="132" spans="2:13" x14ac:dyDescent="0.25">
      <c r="B132" s="38" t="s">
        <v>167</v>
      </c>
      <c r="C132" s="38" t="str">
        <f>F_R3_j</f>
        <v>R3_j</v>
      </c>
      <c r="D132" s="38" t="s">
        <v>199</v>
      </c>
      <c r="E132" s="38" t="s">
        <v>199</v>
      </c>
      <c r="F132" s="38"/>
      <c r="G132" s="38" t="s">
        <v>199</v>
      </c>
      <c r="H132" s="38"/>
      <c r="I132" s="38" t="s">
        <v>199</v>
      </c>
      <c r="J132" s="38"/>
      <c r="K132" s="38"/>
      <c r="L132" s="36"/>
      <c r="M132" s="38" t="s">
        <v>476</v>
      </c>
    </row>
    <row r="133" spans="2:13" x14ac:dyDescent="0.25">
      <c r="B133" s="38" t="s">
        <v>436</v>
      </c>
      <c r="C133" s="38" t="str">
        <f>F_R2_w</f>
        <v>R2_w</v>
      </c>
      <c r="D133" s="38" t="s">
        <v>199</v>
      </c>
      <c r="E133" s="38" t="s">
        <v>199</v>
      </c>
      <c r="F133" s="38"/>
      <c r="G133" s="38"/>
      <c r="H133" s="38"/>
      <c r="I133" s="38"/>
      <c r="J133" s="38"/>
      <c r="K133" s="38"/>
      <c r="L133" s="36"/>
      <c r="M133" s="38" t="s">
        <v>437</v>
      </c>
    </row>
    <row r="134" spans="2:13" x14ac:dyDescent="0.25">
      <c r="B134" s="38" t="s">
        <v>663</v>
      </c>
      <c r="C134" s="38"/>
      <c r="D134" s="38"/>
      <c r="E134" s="38" t="s">
        <v>199</v>
      </c>
      <c r="F134" s="38"/>
      <c r="G134" s="38"/>
      <c r="H134" s="38"/>
      <c r="I134" s="38"/>
      <c r="J134" s="38"/>
      <c r="K134" s="38"/>
      <c r="L134" s="36"/>
      <c r="M134" s="38" t="s">
        <v>664</v>
      </c>
    </row>
    <row r="135" spans="2:13" x14ac:dyDescent="0.25">
      <c r="B135" s="38" t="s">
        <v>801</v>
      </c>
      <c r="C135" s="36"/>
      <c r="D135" t="s">
        <v>199</v>
      </c>
      <c r="E135" t="s">
        <v>199</v>
      </c>
      <c r="G135" t="s">
        <v>199</v>
      </c>
      <c r="M135" t="s">
        <v>802</v>
      </c>
    </row>
    <row r="136" spans="2:13" x14ac:dyDescent="0.25">
      <c r="B136" s="38" t="s">
        <v>592</v>
      </c>
      <c r="C136" s="38"/>
      <c r="D136" s="36"/>
      <c r="E136" s="36" t="s">
        <v>199</v>
      </c>
      <c r="F136" s="36"/>
      <c r="G136" s="36"/>
      <c r="H136" s="36"/>
      <c r="I136" s="36"/>
      <c r="J136" s="36"/>
      <c r="K136" s="36"/>
      <c r="L136" s="36"/>
      <c r="M136" s="38" t="s">
        <v>593</v>
      </c>
    </row>
    <row r="137" spans="2:13" x14ac:dyDescent="0.25">
      <c r="B137" s="38" t="s">
        <v>169</v>
      </c>
      <c r="C137" s="38"/>
      <c r="D137" s="38" t="s">
        <v>199</v>
      </c>
      <c r="E137" s="36"/>
      <c r="F137" s="36"/>
      <c r="G137" s="38"/>
      <c r="H137" s="36"/>
      <c r="I137" s="36"/>
      <c r="J137" s="36"/>
      <c r="K137" s="36"/>
      <c r="L137" s="36"/>
      <c r="M137" s="38" t="s">
        <v>548</v>
      </c>
    </row>
    <row r="138" spans="2:13" x14ac:dyDescent="0.25">
      <c r="B138" s="38" t="s">
        <v>417</v>
      </c>
      <c r="C138" s="38"/>
      <c r="D138" s="14" t="s">
        <v>199</v>
      </c>
      <c r="E138" s="14" t="s">
        <v>199</v>
      </c>
      <c r="F138" s="14" t="s">
        <v>199</v>
      </c>
      <c r="G138" s="14"/>
      <c r="J138" s="14" t="s">
        <v>199</v>
      </c>
      <c r="K138" s="14"/>
      <c r="L138" s="14" t="s">
        <v>199</v>
      </c>
      <c r="M138" s="14" t="s">
        <v>420</v>
      </c>
    </row>
    <row r="139" spans="2:13" x14ac:dyDescent="0.25">
      <c r="B139" s="38" t="s">
        <v>418</v>
      </c>
      <c r="C139" s="38"/>
      <c r="D139" s="14" t="s">
        <v>199</v>
      </c>
      <c r="G139" s="14" t="s">
        <v>199</v>
      </c>
      <c r="M139" s="14" t="s">
        <v>419</v>
      </c>
    </row>
    <row r="140" spans="2:13" x14ac:dyDescent="0.25">
      <c r="B140" s="38" t="s">
        <v>1169</v>
      </c>
      <c r="C140" s="38"/>
      <c r="D140" s="38" t="s">
        <v>199</v>
      </c>
      <c r="E140" s="38"/>
      <c r="F140" s="38"/>
      <c r="G140" s="38"/>
      <c r="H140" s="38" t="s">
        <v>199</v>
      </c>
      <c r="I140" s="38"/>
      <c r="J140" s="38" t="s">
        <v>199</v>
      </c>
      <c r="K140" s="38"/>
      <c r="L140" s="36"/>
      <c r="M140" s="38" t="s">
        <v>1170</v>
      </c>
    </row>
    <row r="141" spans="2:13" x14ac:dyDescent="0.25">
      <c r="B141" s="38" t="s">
        <v>792</v>
      </c>
      <c r="C141" s="38"/>
      <c r="D141" s="38" t="s">
        <v>199</v>
      </c>
      <c r="E141" s="38"/>
      <c r="F141" s="38"/>
      <c r="G141" s="38"/>
      <c r="H141" s="38"/>
      <c r="I141" s="38"/>
      <c r="J141" s="38"/>
      <c r="K141" s="38"/>
      <c r="L141" s="36"/>
      <c r="M141" s="38" t="s">
        <v>793</v>
      </c>
    </row>
    <row r="142" spans="2:13" x14ac:dyDescent="0.25">
      <c r="B142" s="38" t="s">
        <v>1171</v>
      </c>
      <c r="C142" s="38" t="str">
        <f>F_R3_j</f>
        <v>R3_j</v>
      </c>
      <c r="D142" s="38"/>
      <c r="E142" s="38"/>
      <c r="F142" s="38"/>
      <c r="G142" s="38"/>
      <c r="H142" s="38"/>
      <c r="I142" s="38"/>
      <c r="J142" s="38" t="s">
        <v>199</v>
      </c>
      <c r="K142" s="38"/>
      <c r="L142" s="36"/>
      <c r="M142" s="38" t="s">
        <v>1172</v>
      </c>
    </row>
    <row r="143" spans="2:13" x14ac:dyDescent="0.25">
      <c r="B143" s="38" t="s">
        <v>1173</v>
      </c>
      <c r="C143" s="38"/>
      <c r="D143" s="38"/>
      <c r="E143" s="38"/>
      <c r="F143" s="38"/>
      <c r="G143" s="38"/>
      <c r="H143" s="38"/>
      <c r="I143" s="38"/>
      <c r="J143" s="38" t="s">
        <v>199</v>
      </c>
      <c r="K143" s="38"/>
      <c r="L143" s="36"/>
      <c r="M143" s="38" t="s">
        <v>1174</v>
      </c>
    </row>
    <row r="144" spans="2:13" x14ac:dyDescent="0.25">
      <c r="B144" s="38" t="s">
        <v>1230</v>
      </c>
      <c r="C144" s="38" t="str">
        <f>F_R2_j</f>
        <v>R2_j</v>
      </c>
      <c r="D144" s="38" t="s">
        <v>199</v>
      </c>
      <c r="E144" s="38"/>
      <c r="F144" s="38"/>
      <c r="G144" s="38"/>
      <c r="H144" s="38" t="s">
        <v>199</v>
      </c>
      <c r="I144" s="38"/>
      <c r="J144" s="38"/>
      <c r="K144" s="38"/>
      <c r="L144" s="36" t="s">
        <v>199</v>
      </c>
      <c r="M144" s="38" t="s">
        <v>1231</v>
      </c>
    </row>
    <row r="145" spans="1:13" x14ac:dyDescent="0.25">
      <c r="B145" s="38" t="s">
        <v>454</v>
      </c>
      <c r="C145" s="38" t="str">
        <f>F_R2_j</f>
        <v>R2_j</v>
      </c>
      <c r="D145" s="38" t="s">
        <v>199</v>
      </c>
      <c r="E145" s="38" t="s">
        <v>199</v>
      </c>
      <c r="F145" s="38"/>
      <c r="G145" s="38"/>
      <c r="H145" s="38"/>
      <c r="I145" s="38"/>
      <c r="J145" s="38"/>
      <c r="K145" s="38"/>
      <c r="L145" s="36"/>
      <c r="M145" s="38"/>
    </row>
    <row r="146" spans="1:13" x14ac:dyDescent="0.25">
      <c r="B146" s="38" t="s">
        <v>1228</v>
      </c>
      <c r="C146" s="38"/>
      <c r="D146" s="38"/>
      <c r="E146" s="38"/>
      <c r="F146" s="38"/>
      <c r="G146" s="38"/>
      <c r="H146" s="38"/>
      <c r="I146" s="38"/>
      <c r="J146" s="38"/>
      <c r="K146" s="38"/>
      <c r="L146" s="36" t="s">
        <v>199</v>
      </c>
      <c r="M146" s="38" t="s">
        <v>1229</v>
      </c>
    </row>
    <row r="147" spans="1:13" x14ac:dyDescent="0.25">
      <c r="B147" s="38" t="s">
        <v>1152</v>
      </c>
      <c r="C147" s="38"/>
      <c r="D147" s="36"/>
      <c r="E147" s="36"/>
      <c r="F147" s="36"/>
      <c r="G147" s="36"/>
      <c r="H147" s="36"/>
      <c r="I147" s="36"/>
      <c r="J147" s="36" t="s">
        <v>199</v>
      </c>
      <c r="K147" s="36"/>
      <c r="L147" s="36"/>
      <c r="M147" s="38" t="s">
        <v>595</v>
      </c>
    </row>
    <row r="148" spans="1:13" x14ac:dyDescent="0.25">
      <c r="A148" t="s">
        <v>551</v>
      </c>
      <c r="B148" s="38" t="s">
        <v>770</v>
      </c>
      <c r="C148" s="38" t="str">
        <f>F_R3_w</f>
        <v>R3_w</v>
      </c>
      <c r="D148" s="36"/>
      <c r="E148" s="36" t="s">
        <v>199</v>
      </c>
      <c r="F148" s="36"/>
      <c r="G148" s="36"/>
      <c r="H148" s="36"/>
      <c r="I148" s="36"/>
      <c r="J148" s="36"/>
      <c r="K148" s="36"/>
      <c r="L148" s="36" t="s">
        <v>199</v>
      </c>
      <c r="M148" s="38" t="s">
        <v>1240</v>
      </c>
    </row>
    <row r="149" spans="1:13" x14ac:dyDescent="0.25">
      <c r="B149" s="38" t="s">
        <v>602</v>
      </c>
      <c r="C149" s="38"/>
      <c r="D149" s="38" t="s">
        <v>199</v>
      </c>
      <c r="E149" s="38" t="s">
        <v>199</v>
      </c>
      <c r="F149" s="38"/>
      <c r="G149" s="38"/>
      <c r="H149" s="38"/>
      <c r="I149" s="38"/>
      <c r="J149" s="38"/>
      <c r="K149" s="38"/>
      <c r="L149" s="36"/>
      <c r="M149" s="38" t="s">
        <v>603</v>
      </c>
    </row>
    <row r="150" spans="1:13" x14ac:dyDescent="0.25">
      <c r="B150" s="38" t="s">
        <v>771</v>
      </c>
      <c r="C150" s="38" t="str">
        <f>F_R3_j</f>
        <v>R3_j</v>
      </c>
      <c r="D150" s="38" t="s">
        <v>199</v>
      </c>
      <c r="E150" s="38" t="s">
        <v>199</v>
      </c>
      <c r="F150" s="38"/>
      <c r="G150" s="38"/>
      <c r="H150" s="38"/>
      <c r="I150" s="38"/>
      <c r="J150" s="38"/>
      <c r="K150" s="38"/>
      <c r="L150" s="36"/>
      <c r="M150" s="38" t="s">
        <v>643</v>
      </c>
    </row>
    <row r="151" spans="1:13" x14ac:dyDescent="0.25">
      <c r="B151" s="38" t="s">
        <v>626</v>
      </c>
      <c r="C151" s="38"/>
      <c r="D151" s="38" t="s">
        <v>199</v>
      </c>
      <c r="E151" s="36"/>
      <c r="F151" s="36"/>
      <c r="G151" s="38"/>
      <c r="H151" s="36"/>
      <c r="I151" s="38" t="s">
        <v>199</v>
      </c>
      <c r="J151" s="36"/>
      <c r="K151" s="36"/>
      <c r="L151" s="36"/>
      <c r="M151" s="38" t="s">
        <v>552</v>
      </c>
    </row>
    <row r="152" spans="1:13" x14ac:dyDescent="0.25">
      <c r="B152" s="38" t="s">
        <v>665</v>
      </c>
      <c r="C152" s="38"/>
      <c r="D152" s="38" t="s">
        <v>199</v>
      </c>
      <c r="E152" s="38"/>
      <c r="F152" s="38"/>
      <c r="G152" s="38"/>
      <c r="H152" s="38"/>
      <c r="I152" s="38" t="s">
        <v>199</v>
      </c>
      <c r="J152" s="38"/>
      <c r="K152" s="38"/>
      <c r="L152" s="36"/>
      <c r="M152" s="38" t="s">
        <v>666</v>
      </c>
    </row>
    <row r="153" spans="1:13" x14ac:dyDescent="0.25">
      <c r="B153" s="38" t="s">
        <v>667</v>
      </c>
      <c r="C153" s="38"/>
      <c r="D153" s="38" t="s">
        <v>199</v>
      </c>
      <c r="E153" s="38"/>
      <c r="F153" s="38"/>
      <c r="G153" s="38"/>
      <c r="H153" s="38"/>
      <c r="I153" s="38"/>
      <c r="J153" s="38"/>
      <c r="K153" s="38"/>
      <c r="L153" s="36"/>
      <c r="M153" s="38" t="s">
        <v>668</v>
      </c>
    </row>
    <row r="154" spans="1:13" x14ac:dyDescent="0.25">
      <c r="B154" s="38" t="s">
        <v>866</v>
      </c>
      <c r="C154" s="38" t="str">
        <f>F_R2R3</f>
        <v>R2R3</v>
      </c>
      <c r="D154" s="38" t="s">
        <v>199</v>
      </c>
      <c r="E154" s="38"/>
      <c r="F154" s="38"/>
      <c r="G154" s="38"/>
      <c r="H154" s="38"/>
      <c r="I154" s="38"/>
      <c r="J154" s="38"/>
      <c r="K154" s="38"/>
      <c r="L154" s="36"/>
      <c r="M154" s="38" t="s">
        <v>867</v>
      </c>
    </row>
    <row r="155" spans="1:13" x14ac:dyDescent="0.25">
      <c r="B155" s="38" t="s">
        <v>803</v>
      </c>
      <c r="C155" s="38" t="str">
        <f>F_R2_w</f>
        <v>R2_w</v>
      </c>
      <c r="D155" s="36" t="s">
        <v>199</v>
      </c>
      <c r="E155" s="36"/>
      <c r="F155" s="36" t="s">
        <v>199</v>
      </c>
      <c r="G155" s="36"/>
      <c r="H155" s="36" t="s">
        <v>199</v>
      </c>
      <c r="I155" s="36" t="s">
        <v>199</v>
      </c>
      <c r="J155" s="36"/>
      <c r="K155" s="36"/>
      <c r="L155" s="36"/>
      <c r="M155" s="36" t="s">
        <v>806</v>
      </c>
    </row>
    <row r="156" spans="1:13" x14ac:dyDescent="0.25">
      <c r="B156" s="38" t="s">
        <v>125</v>
      </c>
      <c r="C156" s="38"/>
      <c r="D156" s="38" t="s">
        <v>199</v>
      </c>
      <c r="E156" s="38" t="s">
        <v>199</v>
      </c>
      <c r="F156" s="36"/>
      <c r="G156" s="38"/>
      <c r="H156" s="36"/>
      <c r="I156" s="36"/>
      <c r="J156" s="36"/>
      <c r="K156" s="36"/>
      <c r="L156" s="36"/>
      <c r="M156" s="38"/>
    </row>
    <row r="157" spans="1:13" x14ac:dyDescent="0.25">
      <c r="B157" s="38" t="s">
        <v>15</v>
      </c>
      <c r="C157" s="38" t="str">
        <f>F_Strng_ɑ</f>
        <v>Strng_ɑ</v>
      </c>
      <c r="D157" s="38" t="s">
        <v>199</v>
      </c>
      <c r="E157" s="36"/>
      <c r="F157" s="36"/>
      <c r="G157" s="38"/>
      <c r="H157" s="36"/>
      <c r="I157" s="36"/>
      <c r="J157" s="36"/>
      <c r="K157" s="36"/>
      <c r="L157" s="38" t="s">
        <v>199</v>
      </c>
      <c r="M157" s="38"/>
    </row>
    <row r="158" spans="1:13" x14ac:dyDescent="0.25">
      <c r="B158" s="38" t="s">
        <v>1071</v>
      </c>
      <c r="C158" s="38"/>
      <c r="D158" s="38" t="s">
        <v>199</v>
      </c>
      <c r="E158" s="38" t="s">
        <v>199</v>
      </c>
      <c r="F158" s="38"/>
      <c r="G158" s="38"/>
      <c r="H158" s="38"/>
      <c r="I158" s="38"/>
      <c r="J158" s="38"/>
      <c r="K158" s="38"/>
      <c r="L158" s="36"/>
      <c r="M158" s="38"/>
    </row>
    <row r="159" spans="1:13" x14ac:dyDescent="0.25">
      <c r="B159" s="38" t="s">
        <v>2157</v>
      </c>
      <c r="C159" s="38" t="str">
        <f>F_R2R3</f>
        <v>R2R3</v>
      </c>
      <c r="D159" s="38" t="s">
        <v>199</v>
      </c>
      <c r="E159" s="38"/>
      <c r="F159" s="38"/>
      <c r="G159" s="38"/>
      <c r="H159" s="38"/>
      <c r="I159" s="38"/>
      <c r="J159" s="38"/>
      <c r="K159" s="38"/>
      <c r="L159" s="36"/>
      <c r="M159" s="38" t="s">
        <v>2156</v>
      </c>
    </row>
    <row r="160" spans="1:13" x14ac:dyDescent="0.25">
      <c r="B160" s="38" t="s">
        <v>1072</v>
      </c>
      <c r="C160" s="38" t="s">
        <v>1061</v>
      </c>
      <c r="D160" s="38" t="s">
        <v>199</v>
      </c>
      <c r="E160" s="38"/>
      <c r="F160" s="38"/>
      <c r="G160" s="38"/>
      <c r="H160" s="38"/>
      <c r="I160" s="38" t="s">
        <v>199</v>
      </c>
      <c r="J160" s="38"/>
      <c r="K160" s="38"/>
      <c r="L160" s="36"/>
      <c r="M160" s="38" t="s">
        <v>1073</v>
      </c>
    </row>
    <row r="161" spans="2:13" x14ac:dyDescent="0.25">
      <c r="B161" s="38" t="s">
        <v>1175</v>
      </c>
      <c r="C161" s="38"/>
      <c r="D161" s="38" t="s">
        <v>199</v>
      </c>
      <c r="E161" s="38"/>
      <c r="F161" s="38"/>
      <c r="G161" s="38" t="s">
        <v>199</v>
      </c>
      <c r="H161" s="38"/>
      <c r="I161" s="38"/>
      <c r="J161" s="38"/>
      <c r="K161" s="38"/>
      <c r="L161" s="36"/>
      <c r="M161" s="38" t="s">
        <v>1176</v>
      </c>
    </row>
    <row r="162" spans="2:13" x14ac:dyDescent="0.25">
      <c r="B162" s="38" t="s">
        <v>1127</v>
      </c>
      <c r="C162" s="38"/>
      <c r="D162" s="38" t="s">
        <v>199</v>
      </c>
      <c r="E162" s="38" t="s">
        <v>199</v>
      </c>
      <c r="F162" s="38"/>
      <c r="G162" s="38" t="s">
        <v>199</v>
      </c>
      <c r="H162" s="38"/>
      <c r="I162" s="38" t="s">
        <v>199</v>
      </c>
      <c r="J162" s="38"/>
      <c r="K162" s="38"/>
      <c r="L162" s="36"/>
      <c r="M162" s="38" t="s">
        <v>1128</v>
      </c>
    </row>
    <row r="163" spans="2:13" x14ac:dyDescent="0.25">
      <c r="B163" s="38" t="s">
        <v>738</v>
      </c>
      <c r="C163" s="38" t="str">
        <f>F_R3_j</f>
        <v>R3_j</v>
      </c>
      <c r="D163" s="38" t="s">
        <v>199</v>
      </c>
      <c r="E163" s="38"/>
      <c r="F163" s="38"/>
      <c r="G163" s="38" t="s">
        <v>199</v>
      </c>
      <c r="H163" s="38"/>
      <c r="I163" s="38" t="s">
        <v>199</v>
      </c>
      <c r="J163" s="38"/>
      <c r="K163" s="38"/>
      <c r="L163" s="36"/>
      <c r="M163" s="38" t="s">
        <v>739</v>
      </c>
    </row>
    <row r="164" spans="2:13" x14ac:dyDescent="0.25">
      <c r="B164" s="38" t="s">
        <v>610</v>
      </c>
      <c r="C164" s="38" t="str">
        <f>F_Strng_ɑ</f>
        <v>Strng_ɑ</v>
      </c>
      <c r="D164" s="38" t="s">
        <v>199</v>
      </c>
      <c r="E164" s="38" t="s">
        <v>199</v>
      </c>
      <c r="F164" s="38"/>
      <c r="G164" s="38"/>
      <c r="H164" s="38"/>
      <c r="I164" s="38"/>
      <c r="J164" s="38"/>
      <c r="K164" s="38"/>
      <c r="L164" s="36"/>
      <c r="M164" s="38" t="s">
        <v>611</v>
      </c>
    </row>
    <row r="165" spans="2:13" x14ac:dyDescent="0.25">
      <c r="B165" s="38" t="s">
        <v>567</v>
      </c>
      <c r="C165" s="38" t="str">
        <f>F_R4</f>
        <v>R4</v>
      </c>
      <c r="D165" s="38"/>
      <c r="E165" s="36" t="s">
        <v>199</v>
      </c>
      <c r="F165" s="36"/>
      <c r="G165" s="38" t="s">
        <v>199</v>
      </c>
      <c r="H165" s="36"/>
      <c r="I165" s="38"/>
      <c r="J165" s="36"/>
      <c r="K165" s="36"/>
      <c r="L165" s="36"/>
      <c r="M165" s="38" t="s">
        <v>568</v>
      </c>
    </row>
    <row r="166" spans="2:13" x14ac:dyDescent="0.25">
      <c r="B166" s="38" t="s">
        <v>669</v>
      </c>
      <c r="C166" s="38"/>
      <c r="D166" s="38" t="s">
        <v>199</v>
      </c>
      <c r="E166" s="38"/>
      <c r="F166" s="38"/>
      <c r="G166" s="38"/>
      <c r="H166" s="38"/>
      <c r="I166" s="38"/>
      <c r="J166" s="38"/>
      <c r="K166" s="38"/>
      <c r="L166" s="36"/>
      <c r="M166" s="14" t="s">
        <v>670</v>
      </c>
    </row>
    <row r="167" spans="2:13" x14ac:dyDescent="0.25">
      <c r="B167" s="38" t="s">
        <v>1076</v>
      </c>
      <c r="C167" s="38" t="s">
        <v>1077</v>
      </c>
      <c r="D167" s="38"/>
      <c r="E167" s="38" t="s">
        <v>199</v>
      </c>
      <c r="F167" s="38"/>
      <c r="G167" s="38" t="s">
        <v>199</v>
      </c>
      <c r="H167" s="38"/>
      <c r="I167" s="38"/>
      <c r="J167" s="38"/>
      <c r="K167" s="38"/>
      <c r="L167" s="36"/>
      <c r="M167" s="38" t="s">
        <v>1078</v>
      </c>
    </row>
    <row r="168" spans="2:13" x14ac:dyDescent="0.25">
      <c r="B168" s="38" t="s">
        <v>1074</v>
      </c>
      <c r="C168" s="38" t="s">
        <v>1022</v>
      </c>
      <c r="D168" s="38" t="s">
        <v>199</v>
      </c>
      <c r="E168" s="38"/>
      <c r="F168" s="38"/>
      <c r="G168" s="38"/>
      <c r="H168" s="38"/>
      <c r="I168" s="38"/>
      <c r="J168" s="38"/>
      <c r="K168" s="38"/>
      <c r="L168" s="36"/>
      <c r="M168" s="38" t="s">
        <v>1075</v>
      </c>
    </row>
    <row r="169" spans="2:13" ht="15.75" x14ac:dyDescent="0.25">
      <c r="B169" s="38" t="s">
        <v>131</v>
      </c>
      <c r="C169" s="37"/>
      <c r="D169" s="38" t="s">
        <v>199</v>
      </c>
      <c r="E169" s="38" t="s">
        <v>199</v>
      </c>
      <c r="F169" s="38" t="s">
        <v>199</v>
      </c>
      <c r="G169" s="38"/>
      <c r="H169" s="38" t="s">
        <v>199</v>
      </c>
      <c r="I169" s="38" t="s">
        <v>199</v>
      </c>
      <c r="J169" s="38" t="s">
        <v>199</v>
      </c>
      <c r="K169" s="36"/>
      <c r="L169" s="36" t="s">
        <v>199</v>
      </c>
      <c r="M169" s="38" t="s">
        <v>1223</v>
      </c>
    </row>
    <row r="170" spans="2:13" x14ac:dyDescent="0.25">
      <c r="B170" s="38" t="s">
        <v>135</v>
      </c>
      <c r="C170" s="38" t="str">
        <f>F_R2_w</f>
        <v>R2_w</v>
      </c>
      <c r="D170" s="38"/>
      <c r="E170" s="36"/>
      <c r="F170" s="36"/>
      <c r="G170" s="38"/>
      <c r="H170" s="36"/>
      <c r="I170" s="36"/>
      <c r="J170" s="36"/>
      <c r="K170" s="36"/>
      <c r="L170" s="36"/>
      <c r="M170" s="38"/>
    </row>
    <row r="171" spans="2:13" ht="15.75" x14ac:dyDescent="0.25">
      <c r="B171" s="38" t="s">
        <v>415</v>
      </c>
      <c r="C171" s="37"/>
      <c r="D171" s="38" t="s">
        <v>199</v>
      </c>
      <c r="E171" s="38"/>
      <c r="F171" s="38"/>
      <c r="G171" s="38"/>
      <c r="H171" s="38" t="s">
        <v>199</v>
      </c>
      <c r="I171" s="36"/>
      <c r="J171" s="38"/>
      <c r="K171" s="38"/>
      <c r="L171" s="36"/>
      <c r="M171" s="38" t="s">
        <v>416</v>
      </c>
    </row>
    <row r="172" spans="2:13" x14ac:dyDescent="0.25">
      <c r="B172" s="38" t="s">
        <v>180</v>
      </c>
      <c r="C172" s="38" t="str">
        <f>F_R2R3</f>
        <v>R2R3</v>
      </c>
      <c r="D172" s="38" t="s">
        <v>199</v>
      </c>
      <c r="E172" s="38"/>
      <c r="F172" s="38"/>
      <c r="G172" s="38"/>
      <c r="H172" s="38"/>
      <c r="I172" s="38" t="s">
        <v>199</v>
      </c>
      <c r="J172" s="38"/>
      <c r="K172" s="38"/>
      <c r="L172" s="36"/>
      <c r="M172" s="38" t="s">
        <v>405</v>
      </c>
    </row>
    <row r="173" spans="2:13" ht="15.75" x14ac:dyDescent="0.25">
      <c r="B173" s="38" t="s">
        <v>126</v>
      </c>
      <c r="C173" s="37"/>
      <c r="D173" s="38"/>
      <c r="E173" s="38" t="s">
        <v>199</v>
      </c>
      <c r="F173" s="38" t="s">
        <v>199</v>
      </c>
      <c r="G173" s="38"/>
      <c r="H173" s="38"/>
      <c r="I173" s="36"/>
      <c r="J173" s="38"/>
      <c r="K173" s="38"/>
      <c r="L173" s="36"/>
      <c r="M173" s="38"/>
    </row>
    <row r="174" spans="2:13" ht="15.75" x14ac:dyDescent="0.25">
      <c r="B174" s="38" t="s">
        <v>536</v>
      </c>
      <c r="C174" s="37"/>
      <c r="D174" s="38"/>
      <c r="E174" s="38" t="s">
        <v>199</v>
      </c>
      <c r="F174" s="38"/>
      <c r="G174" s="38"/>
      <c r="H174" s="38"/>
      <c r="I174" s="36"/>
      <c r="J174" s="38"/>
      <c r="K174" s="38"/>
      <c r="L174" s="36"/>
      <c r="M174" s="38" t="s">
        <v>1051</v>
      </c>
    </row>
    <row r="175" spans="2:13" ht="15.75" x14ac:dyDescent="0.25">
      <c r="B175" s="38" t="s">
        <v>535</v>
      </c>
      <c r="C175" s="37"/>
      <c r="D175" s="38" t="s">
        <v>199</v>
      </c>
      <c r="E175" s="38"/>
      <c r="F175" s="38"/>
      <c r="G175" s="38"/>
      <c r="H175" s="38"/>
      <c r="I175" s="36"/>
      <c r="J175" s="38"/>
      <c r="K175" s="38"/>
      <c r="L175" s="36"/>
      <c r="M175" s="38"/>
    </row>
    <row r="176" spans="2:13" ht="15.75" x14ac:dyDescent="0.25">
      <c r="B176" s="38" t="s">
        <v>534</v>
      </c>
      <c r="C176" s="37"/>
      <c r="D176" s="38" t="s">
        <v>199</v>
      </c>
      <c r="E176" s="38" t="s">
        <v>199</v>
      </c>
      <c r="F176" s="38"/>
      <c r="G176" s="38" t="s">
        <v>199</v>
      </c>
      <c r="H176" s="38"/>
      <c r="I176" s="36"/>
      <c r="J176" s="38"/>
      <c r="K176" s="38"/>
      <c r="L176" s="36"/>
      <c r="M176" s="38" t="s">
        <v>1159</v>
      </c>
    </row>
    <row r="177" spans="2:13" ht="15.75" x14ac:dyDescent="0.25">
      <c r="B177" s="38" t="s">
        <v>532</v>
      </c>
      <c r="C177" s="37"/>
      <c r="D177" s="38" t="s">
        <v>199</v>
      </c>
      <c r="E177" s="38"/>
      <c r="F177" s="38"/>
      <c r="G177" s="38"/>
      <c r="H177" s="38"/>
      <c r="I177" s="36"/>
      <c r="J177" s="38"/>
      <c r="K177" s="38"/>
      <c r="L177" s="36"/>
      <c r="M177" s="38"/>
    </row>
    <row r="178" spans="2:13" x14ac:dyDescent="0.25">
      <c r="B178" s="38" t="s">
        <v>740</v>
      </c>
      <c r="C178" s="38"/>
      <c r="D178" s="38" t="s">
        <v>199</v>
      </c>
      <c r="E178" s="38" t="s">
        <v>199</v>
      </c>
      <c r="F178" s="38"/>
      <c r="G178" s="38"/>
      <c r="H178" s="38"/>
      <c r="I178" s="38"/>
      <c r="J178" s="38"/>
      <c r="K178" s="38"/>
      <c r="L178" s="36"/>
      <c r="M178" s="38" t="s">
        <v>741</v>
      </c>
    </row>
    <row r="179" spans="2:13" x14ac:dyDescent="0.25">
      <c r="B179" s="38" t="s">
        <v>1178</v>
      </c>
      <c r="C179" s="14"/>
      <c r="D179" s="14" t="s">
        <v>199</v>
      </c>
      <c r="E179" s="14"/>
      <c r="F179" s="14"/>
      <c r="G179" s="14"/>
      <c r="H179" s="14"/>
      <c r="I179" s="14" t="s">
        <v>199</v>
      </c>
      <c r="J179" s="14"/>
      <c r="K179" s="14"/>
      <c r="M179" s="14" t="s">
        <v>1179</v>
      </c>
    </row>
    <row r="180" spans="2:13" ht="15.75" x14ac:dyDescent="0.25">
      <c r="B180" s="38" t="s">
        <v>533</v>
      </c>
      <c r="C180" s="37" t="str">
        <f>F_R4</f>
        <v>R4</v>
      </c>
      <c r="D180" s="38"/>
      <c r="E180" s="38" t="s">
        <v>199</v>
      </c>
      <c r="F180" s="38"/>
      <c r="G180" s="38" t="s">
        <v>199</v>
      </c>
      <c r="H180" s="38"/>
      <c r="I180" s="36"/>
      <c r="J180" s="38"/>
      <c r="K180" s="38"/>
      <c r="L180" s="36"/>
      <c r="M180" s="38" t="s">
        <v>553</v>
      </c>
    </row>
    <row r="181" spans="2:13" x14ac:dyDescent="0.25">
      <c r="B181" s="38" t="s">
        <v>1079</v>
      </c>
      <c r="C181" s="38"/>
      <c r="D181" s="38"/>
      <c r="E181" s="38" t="s">
        <v>199</v>
      </c>
      <c r="F181" s="38"/>
      <c r="G181" s="38" t="s">
        <v>199</v>
      </c>
      <c r="H181" s="38"/>
      <c r="I181" s="38"/>
      <c r="J181" s="38"/>
      <c r="K181" s="38"/>
      <c r="L181" s="36"/>
      <c r="M181" s="38" t="s">
        <v>1241</v>
      </c>
    </row>
    <row r="182" spans="2:13" ht="15.75" x14ac:dyDescent="0.25">
      <c r="B182" s="38" t="s">
        <v>925</v>
      </c>
      <c r="C182" s="37" t="str">
        <f>F_R2_j</f>
        <v>R2_j</v>
      </c>
      <c r="D182" s="38" t="s">
        <v>199</v>
      </c>
      <c r="E182" s="38"/>
      <c r="F182" s="38"/>
      <c r="G182" s="38"/>
      <c r="H182" s="38"/>
      <c r="I182" s="36"/>
      <c r="J182" s="38"/>
      <c r="K182" s="38"/>
      <c r="L182" s="36"/>
      <c r="M182" s="38" t="s">
        <v>926</v>
      </c>
    </row>
    <row r="183" spans="2:13" ht="15.75" x14ac:dyDescent="0.25">
      <c r="B183" s="38" t="s">
        <v>1153</v>
      </c>
      <c r="C183" s="37"/>
      <c r="D183" s="38"/>
      <c r="E183" s="38"/>
      <c r="F183" s="38" t="s">
        <v>199</v>
      </c>
      <c r="G183" s="38"/>
      <c r="H183" s="38"/>
      <c r="I183" s="36"/>
      <c r="J183" s="38"/>
      <c r="K183" s="38"/>
      <c r="L183" s="36"/>
      <c r="M183" s="38" t="s">
        <v>645</v>
      </c>
    </row>
    <row r="184" spans="2:13" ht="15.75" x14ac:dyDescent="0.25">
      <c r="B184" s="38" t="s">
        <v>128</v>
      </c>
      <c r="C184" s="37"/>
      <c r="D184" s="38" t="s">
        <v>199</v>
      </c>
      <c r="E184" s="38" t="s">
        <v>199</v>
      </c>
      <c r="F184" s="38"/>
      <c r="G184" s="38" t="s">
        <v>199</v>
      </c>
      <c r="H184" s="38"/>
      <c r="I184" s="36"/>
      <c r="J184" s="38" t="s">
        <v>199</v>
      </c>
      <c r="K184" s="38"/>
      <c r="L184" s="36"/>
      <c r="M184" s="38"/>
    </row>
    <row r="185" spans="2:13" ht="15.75" x14ac:dyDescent="0.25">
      <c r="B185" s="38" t="s">
        <v>531</v>
      </c>
      <c r="C185" s="37"/>
      <c r="D185" s="38" t="s">
        <v>199</v>
      </c>
      <c r="E185" s="38" t="s">
        <v>199</v>
      </c>
      <c r="F185" s="38"/>
      <c r="G185" s="38" t="s">
        <v>199</v>
      </c>
      <c r="H185" s="38"/>
      <c r="I185" s="36"/>
      <c r="J185" s="38" t="s">
        <v>199</v>
      </c>
      <c r="K185" s="38"/>
      <c r="L185" s="36"/>
      <c r="M185" s="38"/>
    </row>
    <row r="186" spans="2:13" ht="15.75" x14ac:dyDescent="0.25">
      <c r="B186" s="38" t="s">
        <v>768</v>
      </c>
      <c r="C186" s="37" t="str">
        <f>F_R3_w</f>
        <v>R3_w</v>
      </c>
      <c r="D186" s="38"/>
      <c r="E186" s="38" t="s">
        <v>199</v>
      </c>
      <c r="F186" s="38"/>
      <c r="G186" s="38" t="s">
        <v>199</v>
      </c>
      <c r="H186" s="38"/>
      <c r="I186" s="36"/>
      <c r="J186" s="38"/>
      <c r="K186" s="38"/>
      <c r="L186" s="36"/>
      <c r="M186" s="38" t="s">
        <v>769</v>
      </c>
    </row>
    <row r="187" spans="2:13" ht="15.75" x14ac:dyDescent="0.25">
      <c r="B187" s="38" t="s">
        <v>530</v>
      </c>
      <c r="C187" s="37"/>
      <c r="D187" s="38" t="s">
        <v>199</v>
      </c>
      <c r="E187" s="38"/>
      <c r="F187" s="38"/>
      <c r="G187" s="38"/>
      <c r="H187" s="38"/>
      <c r="I187" s="36"/>
      <c r="J187" s="38"/>
      <c r="K187" s="38"/>
      <c r="L187" s="36"/>
      <c r="M187" s="38"/>
    </row>
    <row r="188" spans="2:13" x14ac:dyDescent="0.25">
      <c r="B188" s="38" t="s">
        <v>671</v>
      </c>
      <c r="C188" s="38" t="str">
        <f>F_R3_j</f>
        <v>R3_j</v>
      </c>
      <c r="D188" s="38"/>
      <c r="E188" s="38" t="s">
        <v>199</v>
      </c>
      <c r="F188" s="38"/>
      <c r="G188" s="38"/>
      <c r="H188" s="38"/>
      <c r="I188" s="38"/>
      <c r="J188" s="38"/>
      <c r="K188" s="38"/>
      <c r="L188" s="36"/>
      <c r="M188" s="38" t="s">
        <v>672</v>
      </c>
    </row>
    <row r="189" spans="2:13" x14ac:dyDescent="0.25">
      <c r="B189" s="38" t="s">
        <v>569</v>
      </c>
      <c r="C189" s="36"/>
      <c r="D189" s="36" t="s">
        <v>199</v>
      </c>
      <c r="E189" s="36"/>
      <c r="F189" s="36"/>
      <c r="G189" s="38" t="s">
        <v>199</v>
      </c>
      <c r="H189" s="36"/>
      <c r="I189" s="36"/>
      <c r="J189" s="36"/>
      <c r="K189" s="36"/>
      <c r="L189" s="36"/>
      <c r="M189" s="36" t="s">
        <v>570</v>
      </c>
    </row>
    <row r="190" spans="2:13" x14ac:dyDescent="0.25">
      <c r="B190" s="38" t="s">
        <v>840</v>
      </c>
      <c r="C190" s="38"/>
      <c r="D190" s="38"/>
      <c r="E190" s="38" t="s">
        <v>199</v>
      </c>
      <c r="F190" s="38"/>
      <c r="G190" s="38"/>
      <c r="H190" s="38"/>
      <c r="I190" s="38"/>
      <c r="J190" s="38"/>
      <c r="K190" s="38" t="s">
        <v>199</v>
      </c>
      <c r="L190" s="36"/>
      <c r="M190" s="38" t="s">
        <v>841</v>
      </c>
    </row>
    <row r="191" spans="2:13" x14ac:dyDescent="0.25">
      <c r="B191" s="38" t="s">
        <v>354</v>
      </c>
      <c r="C191" s="38" t="str">
        <f>F_R3_j</f>
        <v>R3_j</v>
      </c>
      <c r="D191" s="38" t="s">
        <v>199</v>
      </c>
      <c r="E191" s="38" t="s">
        <v>199</v>
      </c>
      <c r="F191" s="38" t="s">
        <v>199</v>
      </c>
      <c r="G191" s="38"/>
      <c r="H191" s="38" t="s">
        <v>199</v>
      </c>
      <c r="I191" s="36"/>
      <c r="J191" s="38" t="s">
        <v>199</v>
      </c>
      <c r="K191" s="38"/>
      <c r="L191" s="36"/>
      <c r="M191" s="14" t="s">
        <v>784</v>
      </c>
    </row>
    <row r="192" spans="2:13" x14ac:dyDescent="0.25">
      <c r="B192" s="38" t="s">
        <v>130</v>
      </c>
      <c r="C192" s="38" t="str">
        <f>F_R2_w</f>
        <v>R2_w</v>
      </c>
      <c r="D192" s="38" t="s">
        <v>199</v>
      </c>
      <c r="E192" s="38"/>
      <c r="F192" s="38"/>
      <c r="G192" s="38" t="s">
        <v>199</v>
      </c>
      <c r="H192" s="38"/>
      <c r="I192" s="36"/>
      <c r="J192" s="38"/>
      <c r="K192" s="38"/>
      <c r="L192" s="36"/>
      <c r="M192" s="38" t="s">
        <v>785</v>
      </c>
    </row>
    <row r="193" spans="2:13" x14ac:dyDescent="0.25">
      <c r="B193" s="38" t="s">
        <v>1183</v>
      </c>
      <c r="C193" s="38"/>
      <c r="D193" s="38"/>
      <c r="E193" s="38"/>
      <c r="F193" s="38" t="s">
        <v>199</v>
      </c>
      <c r="G193" s="38"/>
      <c r="H193" s="38" t="s">
        <v>199</v>
      </c>
      <c r="I193" s="38"/>
      <c r="J193" s="38" t="s">
        <v>199</v>
      </c>
      <c r="K193" s="38"/>
      <c r="L193" s="36"/>
      <c r="M193" s="38"/>
    </row>
    <row r="194" spans="2:13" x14ac:dyDescent="0.25">
      <c r="B194" s="38" t="s">
        <v>1177</v>
      </c>
      <c r="C194" s="38"/>
      <c r="D194" s="38" t="s">
        <v>199</v>
      </c>
      <c r="E194" s="38" t="s">
        <v>199</v>
      </c>
      <c r="F194" s="38" t="s">
        <v>199</v>
      </c>
      <c r="G194" s="38"/>
      <c r="H194" s="38"/>
      <c r="I194" s="38"/>
      <c r="J194" s="38"/>
      <c r="K194" s="38"/>
      <c r="L194" s="36"/>
      <c r="M194" s="38"/>
    </row>
    <row r="195" spans="2:13" x14ac:dyDescent="0.25">
      <c r="B195" s="38" t="s">
        <v>388</v>
      </c>
      <c r="C195" s="38" t="str">
        <f>F_R2R3</f>
        <v>R2R3</v>
      </c>
      <c r="D195" s="38" t="s">
        <v>199</v>
      </c>
      <c r="E195" s="36"/>
      <c r="F195" s="36"/>
      <c r="G195" s="36"/>
      <c r="H195" s="36"/>
      <c r="I195" s="36"/>
      <c r="J195" s="36"/>
      <c r="K195" s="36"/>
      <c r="L195" s="36"/>
      <c r="M195" s="36" t="s">
        <v>389</v>
      </c>
    </row>
    <row r="196" spans="2:13" x14ac:dyDescent="0.25">
      <c r="B196" s="38" t="s">
        <v>1154</v>
      </c>
      <c r="C196" s="36"/>
      <c r="D196" s="36"/>
      <c r="E196" s="36"/>
      <c r="F196" s="36"/>
      <c r="G196" s="38" t="s">
        <v>199</v>
      </c>
      <c r="H196" s="36"/>
      <c r="I196" s="36"/>
      <c r="J196" s="36"/>
      <c r="K196" s="36"/>
      <c r="L196" s="36"/>
      <c r="M196" s="36" t="s">
        <v>582</v>
      </c>
    </row>
    <row r="197" spans="2:13" x14ac:dyDescent="0.25">
      <c r="B197" s="38" t="s">
        <v>618</v>
      </c>
      <c r="C197" s="38" t="str">
        <f>F_Strng_ɑ</f>
        <v>Strng_ɑ</v>
      </c>
      <c r="D197" s="38" t="s">
        <v>199</v>
      </c>
      <c r="E197" s="38"/>
      <c r="F197" s="38"/>
      <c r="G197" s="38"/>
      <c r="H197" s="38"/>
      <c r="I197" s="38"/>
      <c r="J197" s="38"/>
      <c r="K197" s="38"/>
      <c r="L197" s="36"/>
      <c r="M197" s="38" t="s">
        <v>619</v>
      </c>
    </row>
    <row r="198" spans="2:13" x14ac:dyDescent="0.25">
      <c r="B198" s="38" t="s">
        <v>391</v>
      </c>
      <c r="C198" s="38" t="str">
        <f>F_R2R3</f>
        <v>R2R3</v>
      </c>
      <c r="D198" s="38" t="s">
        <v>199</v>
      </c>
      <c r="E198" s="36"/>
      <c r="F198" s="36"/>
      <c r="G198" s="36"/>
      <c r="H198" s="36"/>
      <c r="I198" s="36"/>
      <c r="J198" s="36"/>
      <c r="K198" s="36"/>
      <c r="L198" s="36"/>
      <c r="M198" s="36" t="s">
        <v>390</v>
      </c>
    </row>
    <row r="199" spans="2:13" x14ac:dyDescent="0.25">
      <c r="B199" s="38" t="s">
        <v>123</v>
      </c>
      <c r="C199" s="38" t="str">
        <f>F_R3_j</f>
        <v>R3_j</v>
      </c>
      <c r="D199" s="38" t="s">
        <v>199</v>
      </c>
      <c r="E199" s="38"/>
      <c r="F199" s="38"/>
      <c r="G199" s="38"/>
      <c r="H199" s="38"/>
      <c r="I199" s="38"/>
      <c r="J199" s="38" t="s">
        <v>199</v>
      </c>
      <c r="K199" s="38"/>
      <c r="L199" s="36"/>
      <c r="M199" s="38" t="s">
        <v>630</v>
      </c>
    </row>
    <row r="200" spans="2:13" x14ac:dyDescent="0.25">
      <c r="B200" s="38" t="s">
        <v>1160</v>
      </c>
      <c r="C200" s="38"/>
      <c r="D200" s="38"/>
      <c r="E200" s="38"/>
      <c r="F200" s="38" t="s">
        <v>199</v>
      </c>
      <c r="G200" s="38"/>
      <c r="H200" s="38" t="s">
        <v>199</v>
      </c>
      <c r="I200" s="38"/>
      <c r="J200" s="38" t="s">
        <v>199</v>
      </c>
      <c r="K200" s="38"/>
      <c r="L200" s="36"/>
      <c r="M200" s="38" t="s">
        <v>1080</v>
      </c>
    </row>
    <row r="201" spans="2:13" x14ac:dyDescent="0.25">
      <c r="B201" s="38" t="s">
        <v>772</v>
      </c>
      <c r="C201" s="38" t="str">
        <f>F_R3_w</f>
        <v>R3_w</v>
      </c>
      <c r="D201" s="38" t="s">
        <v>199</v>
      </c>
      <c r="E201" s="38"/>
      <c r="F201" s="38"/>
      <c r="G201" s="38"/>
      <c r="H201" s="38"/>
      <c r="I201" s="38"/>
      <c r="J201" s="38" t="s">
        <v>199</v>
      </c>
      <c r="K201" s="38"/>
      <c r="L201" s="36"/>
      <c r="M201" s="38" t="s">
        <v>617</v>
      </c>
    </row>
    <row r="202" spans="2:13" x14ac:dyDescent="0.25">
      <c r="B202" s="38" t="s">
        <v>1180</v>
      </c>
      <c r="C202" s="38" t="str">
        <f>F_R2R3</f>
        <v>R2R3</v>
      </c>
      <c r="D202" s="38"/>
      <c r="E202" s="38" t="s">
        <v>199</v>
      </c>
      <c r="F202" s="38"/>
      <c r="G202" s="38"/>
      <c r="H202" s="38"/>
      <c r="I202" s="38"/>
      <c r="J202" s="38"/>
      <c r="K202" s="38"/>
      <c r="L202" s="36"/>
      <c r="M202" s="38" t="s">
        <v>1181</v>
      </c>
    </row>
    <row r="203" spans="2:13" x14ac:dyDescent="0.25">
      <c r="B203" s="38" t="s">
        <v>677</v>
      </c>
      <c r="C203" s="38" t="str">
        <f>F_R2_j</f>
        <v>R2_j</v>
      </c>
      <c r="D203" s="38" t="s">
        <v>199</v>
      </c>
      <c r="E203" s="38" t="s">
        <v>199</v>
      </c>
      <c r="F203" s="38"/>
      <c r="G203" s="38"/>
      <c r="H203" s="38"/>
      <c r="I203" s="38" t="s">
        <v>199</v>
      </c>
      <c r="J203" s="38"/>
      <c r="K203" s="38"/>
      <c r="L203" s="36"/>
      <c r="M203" s="38" t="s">
        <v>678</v>
      </c>
    </row>
    <row r="204" spans="2:13" x14ac:dyDescent="0.25">
      <c r="B204" s="38" t="s">
        <v>2227</v>
      </c>
      <c r="C204" s="38" t="str">
        <f>F_R3_j</f>
        <v>R3_j</v>
      </c>
      <c r="D204" s="38"/>
      <c r="E204" s="38"/>
      <c r="F204" s="38"/>
      <c r="G204" s="38"/>
      <c r="H204" s="38"/>
      <c r="I204" s="38"/>
      <c r="J204" s="38" t="s">
        <v>199</v>
      </c>
      <c r="K204" s="38"/>
      <c r="L204" s="36"/>
      <c r="M204" s="38" t="s">
        <v>413</v>
      </c>
    </row>
    <row r="205" spans="2:13" x14ac:dyDescent="0.25">
      <c r="B205" s="38" t="s">
        <v>1182</v>
      </c>
      <c r="C205" s="38"/>
      <c r="D205" s="38"/>
      <c r="E205" s="38" t="s">
        <v>199</v>
      </c>
      <c r="F205" s="38" t="s">
        <v>199</v>
      </c>
      <c r="G205" s="38"/>
      <c r="H205" s="38"/>
      <c r="I205" s="38"/>
      <c r="J205" s="38"/>
      <c r="K205" s="38"/>
      <c r="L205" s="36"/>
      <c r="M205" s="38"/>
    </row>
    <row r="206" spans="2:13" x14ac:dyDescent="0.25">
      <c r="B206" s="38" t="s">
        <v>773</v>
      </c>
      <c r="C206" s="38" t="str">
        <f>F_R3_w</f>
        <v>R3_w</v>
      </c>
      <c r="D206" s="36"/>
      <c r="E206" s="36"/>
      <c r="F206" s="36"/>
      <c r="G206" s="38"/>
      <c r="H206" s="36"/>
      <c r="I206" s="36"/>
      <c r="J206" s="36" t="s">
        <v>199</v>
      </c>
      <c r="K206" s="36"/>
      <c r="L206" s="36"/>
      <c r="M206" s="36" t="s">
        <v>413</v>
      </c>
    </row>
    <row r="207" spans="2:13" x14ac:dyDescent="0.25">
      <c r="B207" s="38" t="s">
        <v>804</v>
      </c>
      <c r="C207" s="36"/>
      <c r="D207" s="38" t="s">
        <v>199</v>
      </c>
      <c r="E207" s="38"/>
      <c r="F207" s="38"/>
      <c r="G207" s="38"/>
      <c r="H207" s="38"/>
      <c r="I207" s="38" t="s">
        <v>199</v>
      </c>
      <c r="J207" s="36"/>
      <c r="K207" s="36"/>
      <c r="L207" s="36"/>
      <c r="M207" s="36" t="s">
        <v>805</v>
      </c>
    </row>
    <row r="208" spans="2:13" x14ac:dyDescent="0.25">
      <c r="B208" s="38" t="s">
        <v>469</v>
      </c>
      <c r="C208" s="38" t="str">
        <f>F_R2R3</f>
        <v>R2R3</v>
      </c>
      <c r="D208" s="38" t="s">
        <v>199</v>
      </c>
      <c r="E208" s="36"/>
      <c r="F208" s="36"/>
      <c r="G208" s="38" t="s">
        <v>199</v>
      </c>
      <c r="H208" s="36"/>
      <c r="I208" s="36"/>
      <c r="J208" s="38" t="s">
        <v>199</v>
      </c>
      <c r="K208" s="38"/>
      <c r="L208" s="36"/>
      <c r="M208" s="38" t="s">
        <v>979</v>
      </c>
    </row>
    <row r="209" spans="2:13" x14ac:dyDescent="0.25">
      <c r="B209" s="38" t="s">
        <v>987</v>
      </c>
      <c r="C209" s="38" t="str">
        <f>F_R3_j</f>
        <v>R3_j</v>
      </c>
      <c r="D209" s="38"/>
      <c r="E209" s="38"/>
      <c r="F209" s="38"/>
      <c r="G209" s="38"/>
      <c r="H209" s="38" t="s">
        <v>199</v>
      </c>
      <c r="I209" s="38"/>
      <c r="J209" s="38"/>
      <c r="K209" s="38"/>
      <c r="L209" s="36"/>
      <c r="M209" s="38" t="s">
        <v>988</v>
      </c>
    </row>
    <row r="210" spans="2:13" x14ac:dyDescent="0.25">
      <c r="B210" s="38" t="s">
        <v>832</v>
      </c>
      <c r="C210" s="38" t="str">
        <f>F_R2R3</f>
        <v>R2R3</v>
      </c>
      <c r="D210" s="38" t="s">
        <v>199</v>
      </c>
      <c r="E210" s="38" t="s">
        <v>199</v>
      </c>
      <c r="F210" s="38"/>
      <c r="G210" s="38"/>
      <c r="H210" s="38"/>
      <c r="I210" s="38" t="s">
        <v>199</v>
      </c>
      <c r="J210" s="38"/>
      <c r="K210" s="38"/>
      <c r="L210" s="36"/>
      <c r="M210" s="38" t="s">
        <v>833</v>
      </c>
    </row>
    <row r="211" spans="2:13" x14ac:dyDescent="0.25">
      <c r="B211" s="38" t="s">
        <v>350</v>
      </c>
      <c r="C211" s="38"/>
      <c r="D211" s="38" t="s">
        <v>199</v>
      </c>
      <c r="E211" s="38" t="s">
        <v>199</v>
      </c>
      <c r="F211" s="38"/>
      <c r="G211" s="38"/>
      <c r="H211" s="38"/>
      <c r="I211" s="38"/>
      <c r="J211" s="38"/>
      <c r="K211" s="38"/>
      <c r="L211" s="36"/>
      <c r="M211" s="38"/>
    </row>
    <row r="212" spans="2:13" ht="15.75" x14ac:dyDescent="0.25">
      <c r="B212" s="37" t="s">
        <v>434</v>
      </c>
      <c r="C212" s="36"/>
      <c r="D212" s="36"/>
      <c r="E212" s="36" t="s">
        <v>199</v>
      </c>
      <c r="F212" s="36"/>
      <c r="G212" s="36" t="s">
        <v>199</v>
      </c>
      <c r="H212" s="36"/>
      <c r="I212" s="36"/>
      <c r="J212" s="36"/>
      <c r="K212" s="36"/>
      <c r="L212" s="36"/>
      <c r="M212" s="36" t="s">
        <v>435</v>
      </c>
    </row>
    <row r="213" spans="2:13" x14ac:dyDescent="0.25">
      <c r="B213" s="38" t="s">
        <v>1081</v>
      </c>
      <c r="C213" s="38"/>
      <c r="D213" s="38" t="s">
        <v>199</v>
      </c>
      <c r="E213" s="38"/>
      <c r="F213" s="38"/>
      <c r="G213" s="38"/>
      <c r="H213" s="38"/>
      <c r="I213" s="38"/>
      <c r="J213" s="38"/>
      <c r="K213" s="38"/>
      <c r="L213" s="36"/>
      <c r="M213" s="38" t="s">
        <v>1082</v>
      </c>
    </row>
    <row r="214" spans="2:13" ht="15.75" x14ac:dyDescent="0.25">
      <c r="B214" s="37" t="s">
        <v>571</v>
      </c>
      <c r="C214" s="36"/>
      <c r="D214" s="36"/>
      <c r="E214" s="36" t="s">
        <v>199</v>
      </c>
      <c r="F214" s="36"/>
      <c r="G214" s="36" t="s">
        <v>199</v>
      </c>
      <c r="H214" s="36"/>
      <c r="I214" s="36"/>
      <c r="J214" s="36"/>
      <c r="K214" s="36"/>
      <c r="L214" s="36"/>
      <c r="M214" s="36" t="s">
        <v>572</v>
      </c>
    </row>
    <row r="215" spans="2:13" x14ac:dyDescent="0.25">
      <c r="B215" s="38" t="s">
        <v>620</v>
      </c>
      <c r="C215" s="38" t="str">
        <f>F_R2_w</f>
        <v>R2_w</v>
      </c>
      <c r="D215" s="38" t="s">
        <v>199</v>
      </c>
      <c r="E215" s="38"/>
      <c r="F215" s="38"/>
      <c r="G215" s="38"/>
      <c r="H215" s="38"/>
      <c r="I215" s="38"/>
      <c r="J215" s="38"/>
      <c r="K215" s="38"/>
      <c r="L215" s="36"/>
      <c r="M215" s="38" t="s">
        <v>621</v>
      </c>
    </row>
    <row r="216" spans="2:13" x14ac:dyDescent="0.25">
      <c r="B216" s="38" t="s">
        <v>632</v>
      </c>
      <c r="C216" s="38" t="str">
        <f>F_R2_w</f>
        <v>R2_w</v>
      </c>
      <c r="D216" s="38" t="s">
        <v>199</v>
      </c>
      <c r="E216" s="38"/>
      <c r="F216" s="38"/>
      <c r="G216" s="38"/>
      <c r="H216" s="38"/>
      <c r="I216" s="38"/>
      <c r="J216" s="38"/>
      <c r="K216" s="38"/>
      <c r="L216" s="36"/>
      <c r="M216" s="38" t="s">
        <v>633</v>
      </c>
    </row>
    <row r="217" spans="2:13" x14ac:dyDescent="0.25">
      <c r="B217" s="38" t="s">
        <v>622</v>
      </c>
      <c r="C217" s="38" t="str">
        <f>F_R3_j</f>
        <v>R3_j</v>
      </c>
      <c r="D217" s="38" t="s">
        <v>199</v>
      </c>
      <c r="E217" s="38"/>
      <c r="F217" s="38"/>
      <c r="G217" s="38"/>
      <c r="H217" s="38"/>
      <c r="I217" s="38" t="s">
        <v>199</v>
      </c>
      <c r="J217" s="38"/>
      <c r="K217" s="38"/>
      <c r="L217" s="36"/>
      <c r="M217" s="38" t="s">
        <v>623</v>
      </c>
    </row>
    <row r="218" spans="2:13" x14ac:dyDescent="0.25">
      <c r="B218" s="38" t="s">
        <v>1083</v>
      </c>
      <c r="C218" s="38"/>
      <c r="D218" s="38" t="s">
        <v>199</v>
      </c>
      <c r="E218" s="38"/>
      <c r="F218" s="38"/>
      <c r="G218" s="38"/>
      <c r="H218" s="38"/>
      <c r="I218" s="38"/>
      <c r="J218" s="38" t="s">
        <v>199</v>
      </c>
      <c r="K218" s="38"/>
      <c r="L218" s="36"/>
      <c r="M218" s="38" t="s">
        <v>1084</v>
      </c>
    </row>
    <row r="219" spans="2:13" ht="15.75" x14ac:dyDescent="0.25">
      <c r="B219" s="37" t="s">
        <v>173</v>
      </c>
      <c r="C219" s="36"/>
      <c r="D219" s="38" t="s">
        <v>199</v>
      </c>
      <c r="E219" s="36"/>
      <c r="F219" s="36"/>
      <c r="G219" s="36"/>
      <c r="H219" s="36"/>
      <c r="I219" s="36"/>
      <c r="J219" s="38" t="s">
        <v>199</v>
      </c>
      <c r="K219" s="36"/>
      <c r="L219" s="36"/>
      <c r="M219" s="36" t="s">
        <v>980</v>
      </c>
    </row>
    <row r="220" spans="2:13" ht="15.75" x14ac:dyDescent="0.25">
      <c r="B220" s="37" t="s">
        <v>480</v>
      </c>
      <c r="C220" s="36"/>
      <c r="D220" s="38" t="s">
        <v>199</v>
      </c>
      <c r="E220" s="38" t="s">
        <v>199</v>
      </c>
      <c r="F220" s="36"/>
      <c r="G220" s="36"/>
      <c r="H220" s="36"/>
      <c r="I220" s="36"/>
      <c r="J220" s="36"/>
      <c r="K220" s="36"/>
      <c r="L220" s="36"/>
      <c r="M220" s="36"/>
    </row>
    <row r="221" spans="2:13" ht="15.75" x14ac:dyDescent="0.25">
      <c r="B221" s="37" t="s">
        <v>2273</v>
      </c>
      <c r="C221" s="36"/>
      <c r="D221" s="38" t="s">
        <v>199</v>
      </c>
      <c r="E221" s="38"/>
      <c r="F221" s="36"/>
      <c r="G221" s="36"/>
      <c r="H221" s="36"/>
      <c r="I221" s="36"/>
      <c r="J221" s="36"/>
      <c r="K221" s="36"/>
      <c r="L221" s="36"/>
      <c r="M221" s="36" t="s">
        <v>2274</v>
      </c>
    </row>
    <row r="222" spans="2:13" x14ac:dyDescent="0.25">
      <c r="B222" s="38" t="s">
        <v>842</v>
      </c>
      <c r="C222" s="38"/>
      <c r="D222" s="38"/>
      <c r="E222" s="38" t="s">
        <v>199</v>
      </c>
      <c r="F222" s="38"/>
      <c r="G222" s="38"/>
      <c r="H222" s="38"/>
      <c r="I222" s="38"/>
      <c r="J222" s="38"/>
      <c r="K222" s="38" t="s">
        <v>199</v>
      </c>
      <c r="L222" s="36"/>
      <c r="M222" s="38" t="s">
        <v>843</v>
      </c>
    </row>
    <row r="223" spans="2:13" x14ac:dyDescent="0.25">
      <c r="B223" s="38" t="s">
        <v>338</v>
      </c>
      <c r="C223" s="38"/>
      <c r="D223" s="36"/>
      <c r="E223" s="38" t="s">
        <v>199</v>
      </c>
      <c r="F223" s="38"/>
      <c r="G223" s="38"/>
      <c r="H223" s="36"/>
      <c r="I223" s="36"/>
      <c r="J223" s="36"/>
      <c r="K223" s="36"/>
      <c r="L223" s="36"/>
      <c r="M223" s="36" t="s">
        <v>339</v>
      </c>
    </row>
    <row r="224" spans="2:13" x14ac:dyDescent="0.25">
      <c r="B224" s="38" t="s">
        <v>673</v>
      </c>
      <c r="C224" s="38" t="str">
        <f>F_R2_j</f>
        <v>R2_j</v>
      </c>
      <c r="D224" s="38" t="s">
        <v>199</v>
      </c>
      <c r="E224" s="38" t="s">
        <v>199</v>
      </c>
      <c r="F224" s="38"/>
      <c r="G224" s="38"/>
      <c r="H224" s="38"/>
      <c r="I224" s="38" t="s">
        <v>199</v>
      </c>
      <c r="J224" s="38"/>
      <c r="K224" s="38"/>
      <c r="L224" s="36"/>
      <c r="M224" s="38" t="s">
        <v>674</v>
      </c>
    </row>
    <row r="225" spans="2:13" ht="15.75" x14ac:dyDescent="0.25">
      <c r="B225" s="37" t="s">
        <v>365</v>
      </c>
      <c r="C225" s="38" t="str">
        <f>F_R2_j</f>
        <v>R2_j</v>
      </c>
      <c r="D225" s="38" t="s">
        <v>199</v>
      </c>
      <c r="E225" s="38" t="s">
        <v>199</v>
      </c>
      <c r="F225" s="36"/>
      <c r="G225" s="36"/>
      <c r="H225" s="36"/>
      <c r="I225" s="36"/>
      <c r="J225" s="36"/>
      <c r="K225" s="36"/>
      <c r="L225" s="36"/>
      <c r="M225" s="36" t="s">
        <v>799</v>
      </c>
    </row>
    <row r="226" spans="2:13" x14ac:dyDescent="0.25">
      <c r="B226" s="38" t="s">
        <v>529</v>
      </c>
      <c r="C226" s="38"/>
      <c r="D226" s="38"/>
      <c r="E226" s="36" t="s">
        <v>199</v>
      </c>
      <c r="F226" s="36"/>
      <c r="G226" s="36"/>
      <c r="H226" s="36"/>
      <c r="I226" s="38"/>
      <c r="J226" s="36"/>
      <c r="K226" s="36"/>
      <c r="L226" s="36"/>
      <c r="M226" s="38" t="s">
        <v>528</v>
      </c>
    </row>
    <row r="227" spans="2:13" x14ac:dyDescent="0.25">
      <c r="B227" s="38" t="s">
        <v>612</v>
      </c>
      <c r="C227" s="38"/>
      <c r="D227" s="38" t="s">
        <v>199</v>
      </c>
      <c r="E227" s="38" t="s">
        <v>199</v>
      </c>
      <c r="F227" s="38"/>
      <c r="G227" s="38"/>
      <c r="H227" s="38"/>
      <c r="I227" s="38"/>
      <c r="J227" s="38"/>
      <c r="K227" s="38"/>
      <c r="L227" s="36"/>
      <c r="M227" s="38" t="s">
        <v>613</v>
      </c>
    </row>
    <row r="228" spans="2:13" x14ac:dyDescent="0.25">
      <c r="B228" s="38" t="s">
        <v>675</v>
      </c>
      <c r="C228" s="38"/>
      <c r="D228" s="38"/>
      <c r="E228" s="38" t="s">
        <v>199</v>
      </c>
      <c r="F228" s="38"/>
      <c r="G228" s="38"/>
      <c r="H228" s="38"/>
      <c r="I228" s="38"/>
      <c r="J228" s="38"/>
      <c r="K228" s="38"/>
      <c r="L228" s="36"/>
      <c r="M228" s="38" t="s">
        <v>676</v>
      </c>
    </row>
    <row r="229" spans="2:13" x14ac:dyDescent="0.25">
      <c r="B229" s="38" t="s">
        <v>174</v>
      </c>
      <c r="C229" s="38"/>
      <c r="D229" s="36"/>
      <c r="E229" s="36"/>
      <c r="F229" s="36"/>
      <c r="G229" s="36"/>
      <c r="H229" s="36"/>
      <c r="I229" s="36"/>
      <c r="J229" s="36"/>
      <c r="K229" s="36"/>
      <c r="L229" s="36"/>
      <c r="M229" s="38"/>
    </row>
    <row r="230" spans="2:13" x14ac:dyDescent="0.25">
      <c r="B230" s="38" t="s">
        <v>213</v>
      </c>
      <c r="C230" s="38" t="str">
        <f>F_Strng_ə</f>
        <v>Strng_ə</v>
      </c>
      <c r="D230" s="36"/>
      <c r="E230" s="38" t="s">
        <v>199</v>
      </c>
      <c r="F230" s="38"/>
      <c r="G230" s="38"/>
      <c r="H230" s="36"/>
      <c r="I230" s="36"/>
      <c r="J230" s="36"/>
      <c r="K230" s="36"/>
      <c r="L230" s="36"/>
      <c r="M230" s="36" t="s">
        <v>214</v>
      </c>
    </row>
    <row r="231" spans="2:13" x14ac:dyDescent="0.25">
      <c r="B231" s="38" t="s">
        <v>742</v>
      </c>
      <c r="C231" s="38"/>
      <c r="D231" s="38" t="s">
        <v>199</v>
      </c>
      <c r="E231" s="38"/>
      <c r="F231" s="38"/>
      <c r="G231" s="38"/>
      <c r="H231" s="38"/>
      <c r="I231" s="38"/>
      <c r="J231" s="38"/>
      <c r="K231" s="38"/>
      <c r="L231" s="36"/>
      <c r="M231" s="38" t="s">
        <v>743</v>
      </c>
    </row>
    <row r="232" spans="2:13" x14ac:dyDescent="0.25">
      <c r="B232" s="38" t="s">
        <v>1248</v>
      </c>
      <c r="C232" s="38" t="str">
        <f>F_R3_j</f>
        <v>R3_j</v>
      </c>
      <c r="D232" s="38" t="s">
        <v>199</v>
      </c>
      <c r="E232" s="38"/>
      <c r="F232" s="38"/>
      <c r="G232" s="38"/>
      <c r="H232" s="38"/>
      <c r="I232" s="38" t="s">
        <v>199</v>
      </c>
      <c r="K232" s="36"/>
      <c r="L232" s="36"/>
      <c r="M232" s="38" t="s">
        <v>594</v>
      </c>
    </row>
    <row r="233" spans="2:13" x14ac:dyDescent="0.25">
      <c r="B233" s="38" t="s">
        <v>1155</v>
      </c>
      <c r="C233" s="38"/>
      <c r="D233" s="38" t="s">
        <v>199</v>
      </c>
      <c r="E233" s="38"/>
      <c r="F233" s="38"/>
      <c r="G233" s="38"/>
      <c r="H233" s="38"/>
      <c r="I233" s="38"/>
      <c r="J233" s="38"/>
      <c r="K233" s="38"/>
      <c r="L233" s="36"/>
      <c r="M233" s="38" t="s">
        <v>614</v>
      </c>
    </row>
    <row r="234" spans="2:13" x14ac:dyDescent="0.25">
      <c r="B234" s="38" t="s">
        <v>527</v>
      </c>
      <c r="C234" s="38"/>
      <c r="D234" s="38" t="s">
        <v>199</v>
      </c>
      <c r="E234" s="38" t="s">
        <v>199</v>
      </c>
      <c r="F234" s="36"/>
      <c r="G234" s="36"/>
      <c r="H234" s="38" t="s">
        <v>199</v>
      </c>
      <c r="I234" s="38"/>
      <c r="J234" s="36"/>
      <c r="K234" s="36"/>
      <c r="L234" s="36"/>
      <c r="M234" s="38"/>
    </row>
    <row r="235" spans="2:13" x14ac:dyDescent="0.25">
      <c r="B235" s="38" t="s">
        <v>1184</v>
      </c>
      <c r="C235" s="38"/>
      <c r="E235" s="38" t="s">
        <v>199</v>
      </c>
      <c r="F235" s="38"/>
      <c r="G235" s="38"/>
      <c r="H235" s="38"/>
      <c r="I235" s="38" t="s">
        <v>199</v>
      </c>
      <c r="J235" s="38"/>
      <c r="K235" s="38"/>
      <c r="L235" s="36"/>
      <c r="M235" s="38" t="s">
        <v>1185</v>
      </c>
    </row>
    <row r="236" spans="2:13" x14ac:dyDescent="0.25">
      <c r="B236" s="38" t="s">
        <v>175</v>
      </c>
      <c r="C236" s="38"/>
      <c r="D236" s="36"/>
      <c r="E236" s="36"/>
      <c r="F236" s="36"/>
      <c r="G236" s="36"/>
      <c r="H236" s="36"/>
      <c r="I236" s="36"/>
      <c r="J236" s="36"/>
      <c r="K236" s="36"/>
      <c r="L236" s="36"/>
      <c r="M236" s="38"/>
    </row>
    <row r="237" spans="2:13" x14ac:dyDescent="0.25">
      <c r="B237" s="38" t="s">
        <v>155</v>
      </c>
      <c r="C237" s="38" t="str">
        <f>F_R3_j</f>
        <v>R3_j</v>
      </c>
      <c r="D237" s="38" t="s">
        <v>199</v>
      </c>
      <c r="E237" s="38" t="s">
        <v>199</v>
      </c>
      <c r="F237" s="36"/>
      <c r="G237" s="36"/>
      <c r="H237" s="36"/>
      <c r="I237" s="38" t="s">
        <v>199</v>
      </c>
      <c r="J237" s="36"/>
      <c r="K237" s="36"/>
      <c r="L237" s="36"/>
      <c r="M237" s="36" t="s">
        <v>831</v>
      </c>
    </row>
    <row r="238" spans="2:13" x14ac:dyDescent="0.25">
      <c r="B238" s="38" t="s">
        <v>380</v>
      </c>
      <c r="C238" s="38" t="str">
        <f>F_Strng_ə</f>
        <v>Strng_ə</v>
      </c>
      <c r="D238" s="38" t="s">
        <v>199</v>
      </c>
      <c r="E238" s="36"/>
      <c r="F238" s="38" t="s">
        <v>199</v>
      </c>
      <c r="G238" s="36"/>
      <c r="H238" s="36"/>
      <c r="I238" s="36"/>
      <c r="J238" s="36"/>
      <c r="K238" s="36"/>
      <c r="L238" s="36"/>
      <c r="M238" s="38" t="s">
        <v>212</v>
      </c>
    </row>
    <row r="239" spans="2:13" x14ac:dyDescent="0.25">
      <c r="B239" s="38" t="s">
        <v>615</v>
      </c>
      <c r="C239" s="38"/>
      <c r="D239" s="38" t="s">
        <v>199</v>
      </c>
      <c r="E239" s="38"/>
      <c r="F239" s="38"/>
      <c r="G239" s="38"/>
      <c r="H239" s="38"/>
      <c r="I239" s="38" t="s">
        <v>199</v>
      </c>
      <c r="J239" s="38"/>
      <c r="K239" s="38"/>
      <c r="L239" s="36"/>
      <c r="M239" s="38" t="s">
        <v>616</v>
      </c>
    </row>
    <row r="240" spans="2:13" x14ac:dyDescent="0.25">
      <c r="B240" s="38" t="s">
        <v>679</v>
      </c>
      <c r="C240" s="38"/>
      <c r="D240" s="38" t="s">
        <v>199</v>
      </c>
      <c r="E240" s="38" t="s">
        <v>199</v>
      </c>
      <c r="F240" s="38"/>
      <c r="G240" s="38"/>
      <c r="H240" s="38"/>
      <c r="I240" s="38"/>
      <c r="J240" s="38"/>
      <c r="K240" s="38"/>
      <c r="L240" s="36"/>
      <c r="M240" s="38" t="s">
        <v>680</v>
      </c>
    </row>
    <row r="241" spans="2:13" x14ac:dyDescent="0.25">
      <c r="B241" s="38" t="s">
        <v>182</v>
      </c>
      <c r="C241" s="38" t="str">
        <f>F_R2R3</f>
        <v>R2R3</v>
      </c>
      <c r="D241" s="36"/>
      <c r="E241" s="36"/>
      <c r="F241" s="36"/>
      <c r="G241" s="36"/>
      <c r="H241" s="36"/>
      <c r="I241" s="36"/>
      <c r="J241" s="36"/>
      <c r="K241" s="36"/>
      <c r="L241" s="36"/>
      <c r="M241" s="36"/>
    </row>
    <row r="242" spans="2:13" x14ac:dyDescent="0.25">
      <c r="B242" s="38" t="s">
        <v>573</v>
      </c>
      <c r="C242" s="38" t="str">
        <f>F_R4</f>
        <v>R4</v>
      </c>
      <c r="D242" s="36"/>
      <c r="E242" s="38" t="s">
        <v>199</v>
      </c>
      <c r="F242" s="38"/>
      <c r="G242" s="38"/>
      <c r="H242" s="36"/>
      <c r="I242" s="36"/>
      <c r="J242" s="36"/>
      <c r="K242" s="36"/>
      <c r="L242" s="36"/>
      <c r="M242" s="36" t="s">
        <v>574</v>
      </c>
    </row>
    <row r="243" spans="2:13" x14ac:dyDescent="0.25">
      <c r="B243" s="38" t="s">
        <v>176</v>
      </c>
      <c r="C243" s="38" t="str">
        <f>F_Strng_ə</f>
        <v>Strng_ə</v>
      </c>
      <c r="D243" s="38" t="s">
        <v>199</v>
      </c>
      <c r="E243" s="36"/>
      <c r="F243" s="36"/>
      <c r="G243" s="36"/>
      <c r="H243" s="36"/>
      <c r="I243" s="36"/>
      <c r="J243" s="36"/>
      <c r="K243" s="36"/>
      <c r="L243" s="36"/>
      <c r="M243" s="38" t="s">
        <v>211</v>
      </c>
    </row>
    <row r="244" spans="2:13" x14ac:dyDescent="0.25">
      <c r="B244" s="38" t="s">
        <v>794</v>
      </c>
      <c r="C244" s="38" t="str">
        <f>F_R2R3</f>
        <v>R2R3</v>
      </c>
      <c r="D244" s="38" t="s">
        <v>199</v>
      </c>
      <c r="E244" s="38"/>
      <c r="F244" s="38"/>
      <c r="G244" s="38"/>
      <c r="H244" s="38"/>
      <c r="I244" s="38" t="s">
        <v>199</v>
      </c>
      <c r="J244" s="38"/>
      <c r="K244" s="38"/>
      <c r="L244" s="36"/>
      <c r="M244" s="38"/>
    </row>
    <row r="245" spans="2:13" x14ac:dyDescent="0.25">
      <c r="B245" s="38" t="s">
        <v>575</v>
      </c>
      <c r="C245" s="38" t="str">
        <f>F_R4</f>
        <v>R4</v>
      </c>
      <c r="D245" s="36"/>
      <c r="E245" s="38" t="s">
        <v>199</v>
      </c>
      <c r="F245" s="38"/>
      <c r="G245" s="38" t="s">
        <v>199</v>
      </c>
      <c r="H245" s="36"/>
      <c r="I245" s="36"/>
      <c r="J245" s="36"/>
      <c r="K245" s="36"/>
      <c r="L245" s="36"/>
      <c r="M245" s="36" t="s">
        <v>576</v>
      </c>
    </row>
    <row r="246" spans="2:13" x14ac:dyDescent="0.25">
      <c r="B246" s="38" t="s">
        <v>710</v>
      </c>
      <c r="C246" s="38" t="str">
        <f>F_R2R3</f>
        <v>R2R3</v>
      </c>
      <c r="D246" s="36"/>
      <c r="E246" s="36"/>
      <c r="F246" s="36"/>
      <c r="G246" s="36"/>
      <c r="H246" s="36"/>
      <c r="I246" s="36"/>
      <c r="J246" s="36"/>
      <c r="K246" s="36"/>
      <c r="L246" s="36"/>
      <c r="M246" s="36" t="s">
        <v>711</v>
      </c>
    </row>
    <row r="247" spans="2:13" x14ac:dyDescent="0.25">
      <c r="B247" s="38" t="s">
        <v>432</v>
      </c>
      <c r="C247" s="38" t="str">
        <f>F_R3_j</f>
        <v>R3_j</v>
      </c>
      <c r="D247" s="38" t="s">
        <v>199</v>
      </c>
      <c r="E247" s="36"/>
      <c r="F247" s="36"/>
      <c r="G247" s="36"/>
      <c r="H247" s="36"/>
      <c r="I247" s="36"/>
      <c r="J247" s="36"/>
      <c r="K247" s="36"/>
      <c r="L247" s="36"/>
      <c r="M247" s="36" t="s">
        <v>431</v>
      </c>
    </row>
    <row r="248" spans="2:13" x14ac:dyDescent="0.25">
      <c r="B248" s="38" t="s">
        <v>456</v>
      </c>
      <c r="C248" s="38"/>
      <c r="D248" s="38" t="s">
        <v>199</v>
      </c>
      <c r="E248" s="38"/>
      <c r="F248" s="38"/>
      <c r="G248" s="38"/>
      <c r="H248" s="38"/>
      <c r="I248" s="38"/>
      <c r="J248" s="38"/>
      <c r="K248" s="38"/>
      <c r="L248" s="36"/>
      <c r="M248" s="38"/>
    </row>
    <row r="249" spans="2:13" x14ac:dyDescent="0.25">
      <c r="B249" s="38" t="s">
        <v>479</v>
      </c>
      <c r="C249" s="38" t="str">
        <f>F_R2_w</f>
        <v>R2_w</v>
      </c>
      <c r="D249" s="38" t="s">
        <v>199</v>
      </c>
      <c r="E249" s="38"/>
      <c r="F249" s="38"/>
      <c r="G249" s="38"/>
      <c r="H249" s="38"/>
      <c r="I249" s="38" t="s">
        <v>199</v>
      </c>
      <c r="J249" s="36"/>
      <c r="K249" s="36"/>
      <c r="L249" s="36"/>
      <c r="M249" s="36" t="s">
        <v>486</v>
      </c>
    </row>
    <row r="250" spans="2:13" x14ac:dyDescent="0.25">
      <c r="B250" s="38" t="s">
        <v>774</v>
      </c>
      <c r="C250" s="38" t="str">
        <f>F_R3_w</f>
        <v>R3_w</v>
      </c>
      <c r="D250" s="38" t="s">
        <v>199</v>
      </c>
      <c r="E250" s="36"/>
      <c r="F250" s="36"/>
      <c r="G250" s="36"/>
      <c r="H250" s="36"/>
      <c r="I250" s="36"/>
      <c r="J250" s="36"/>
      <c r="K250" s="36"/>
      <c r="L250" s="36"/>
      <c r="M250" s="36" t="s">
        <v>790</v>
      </c>
    </row>
    <row r="251" spans="2:13" x14ac:dyDescent="0.25">
      <c r="B251" s="38" t="s">
        <v>681</v>
      </c>
      <c r="C251" s="38" t="str">
        <f>F_R3_j</f>
        <v>R3_j</v>
      </c>
      <c r="D251" s="38"/>
      <c r="E251" s="38" t="s">
        <v>199</v>
      </c>
      <c r="F251" s="38"/>
      <c r="G251" s="38"/>
      <c r="H251" s="38"/>
      <c r="I251" s="38"/>
      <c r="J251" s="38"/>
      <c r="K251" s="38"/>
      <c r="L251" s="36"/>
      <c r="M251" s="38" t="s">
        <v>682</v>
      </c>
    </row>
    <row r="252" spans="2:13" x14ac:dyDescent="0.25">
      <c r="B252" s="38" t="s">
        <v>868</v>
      </c>
      <c r="C252" s="38" t="str">
        <f t="shared" ref="C252:C261" si="0">F_R1w</f>
        <v>R1w</v>
      </c>
      <c r="D252" s="38" t="s">
        <v>199</v>
      </c>
      <c r="E252" s="38" t="s">
        <v>199</v>
      </c>
      <c r="F252" s="38"/>
      <c r="G252" s="38" t="s">
        <v>199</v>
      </c>
      <c r="H252" s="38"/>
      <c r="I252" s="38"/>
      <c r="J252" s="38"/>
      <c r="K252" s="38"/>
      <c r="L252" s="36"/>
      <c r="M252" s="38" t="s">
        <v>869</v>
      </c>
    </row>
    <row r="253" spans="2:13" x14ac:dyDescent="0.25">
      <c r="B253" s="38" t="s">
        <v>158</v>
      </c>
      <c r="C253" s="38" t="str">
        <f t="shared" si="0"/>
        <v>R1w</v>
      </c>
      <c r="D253" s="14"/>
      <c r="E253" s="38" t="s">
        <v>199</v>
      </c>
      <c r="F253" s="38" t="s">
        <v>199</v>
      </c>
      <c r="G253" s="38" t="s">
        <v>199</v>
      </c>
      <c r="H253" s="38" t="s">
        <v>199</v>
      </c>
      <c r="I253" s="38"/>
      <c r="J253" s="36" t="s">
        <v>199</v>
      </c>
      <c r="K253" s="36"/>
      <c r="L253" s="36"/>
      <c r="M253" s="36"/>
    </row>
    <row r="254" spans="2:13" x14ac:dyDescent="0.25">
      <c r="B254" s="38" t="s">
        <v>526</v>
      </c>
      <c r="C254" s="38" t="str">
        <f t="shared" si="0"/>
        <v>R1w</v>
      </c>
      <c r="D254" s="38"/>
      <c r="E254" s="36"/>
      <c r="F254" s="36"/>
      <c r="G254" s="36"/>
      <c r="H254" s="36"/>
      <c r="I254" s="36"/>
      <c r="J254" s="36" t="s">
        <v>199</v>
      </c>
      <c r="K254" s="36"/>
      <c r="L254" s="36"/>
      <c r="M254" s="38"/>
    </row>
    <row r="255" spans="2:13" x14ac:dyDescent="0.25">
      <c r="B255" s="38" t="s">
        <v>748</v>
      </c>
      <c r="C255" s="38" t="str">
        <f t="shared" si="0"/>
        <v>R1w</v>
      </c>
      <c r="D255" s="38" t="s">
        <v>199</v>
      </c>
      <c r="E255" s="38" t="s">
        <v>199</v>
      </c>
      <c r="F255" s="38"/>
      <c r="G255" s="38" t="s">
        <v>199</v>
      </c>
      <c r="H255" s="38"/>
      <c r="I255" s="38"/>
      <c r="J255" s="38"/>
      <c r="K255" s="38"/>
      <c r="L255" s="36"/>
      <c r="M255" s="38"/>
    </row>
    <row r="256" spans="2:13" x14ac:dyDescent="0.25">
      <c r="B256" s="38" t="s">
        <v>596</v>
      </c>
      <c r="C256" s="38" t="str">
        <f t="shared" si="0"/>
        <v>R1w</v>
      </c>
      <c r="D256" s="38" t="s">
        <v>199</v>
      </c>
      <c r="E256" s="36" t="s">
        <v>199</v>
      </c>
      <c r="F256" s="36"/>
      <c r="G256" s="36" t="s">
        <v>199</v>
      </c>
      <c r="H256" s="36"/>
      <c r="I256" s="36"/>
      <c r="J256" s="36"/>
      <c r="K256" s="36"/>
      <c r="L256" s="36"/>
      <c r="M256" s="38" t="s">
        <v>597</v>
      </c>
    </row>
    <row r="257" spans="2:13" x14ac:dyDescent="0.25">
      <c r="B257" s="38" t="s">
        <v>463</v>
      </c>
      <c r="C257" s="38" t="str">
        <f t="shared" si="0"/>
        <v>R1w</v>
      </c>
      <c r="D257" s="38"/>
      <c r="E257" s="38" t="s">
        <v>199</v>
      </c>
      <c r="F257" s="38"/>
      <c r="G257" s="38" t="s">
        <v>199</v>
      </c>
      <c r="H257" s="38" t="s">
        <v>199</v>
      </c>
      <c r="I257" s="38"/>
      <c r="J257" s="38"/>
      <c r="K257" s="38"/>
      <c r="L257" s="36"/>
      <c r="M257" s="38"/>
    </row>
    <row r="258" spans="2:13" x14ac:dyDescent="0.25">
      <c r="B258" s="38" t="s">
        <v>462</v>
      </c>
      <c r="C258" s="38" t="str">
        <f t="shared" si="0"/>
        <v>R1w</v>
      </c>
      <c r="D258" s="38" t="s">
        <v>199</v>
      </c>
      <c r="E258" s="38" t="s">
        <v>199</v>
      </c>
      <c r="F258" s="38"/>
      <c r="G258" s="38"/>
      <c r="H258" s="38"/>
      <c r="I258" s="38" t="s">
        <v>199</v>
      </c>
      <c r="J258" s="38"/>
      <c r="K258" s="38"/>
      <c r="L258" s="36"/>
      <c r="M258" s="38"/>
    </row>
    <row r="259" spans="2:13" x14ac:dyDescent="0.25">
      <c r="B259" s="38" t="s">
        <v>423</v>
      </c>
      <c r="C259" s="38" t="str">
        <f t="shared" si="0"/>
        <v>R1w</v>
      </c>
      <c r="D259" s="38"/>
      <c r="E259" s="38" t="s">
        <v>199</v>
      </c>
      <c r="F259" s="36"/>
      <c r="G259" s="38" t="s">
        <v>199</v>
      </c>
      <c r="H259" s="36"/>
      <c r="I259" s="36"/>
      <c r="J259" s="36"/>
      <c r="K259" s="36"/>
      <c r="L259" s="36"/>
      <c r="M259" s="38" t="s">
        <v>424</v>
      </c>
    </row>
    <row r="260" spans="2:13" x14ac:dyDescent="0.25">
      <c r="B260" s="38" t="s">
        <v>18</v>
      </c>
      <c r="C260" s="38" t="str">
        <f t="shared" si="0"/>
        <v>R1w</v>
      </c>
      <c r="D260" s="36"/>
      <c r="E260" s="36"/>
      <c r="F260" s="36"/>
      <c r="G260" s="36"/>
      <c r="H260" s="36"/>
      <c r="I260" s="36"/>
      <c r="J260" s="36"/>
      <c r="K260" s="36"/>
      <c r="L260" s="36"/>
      <c r="M260" s="36"/>
    </row>
    <row r="261" spans="2:13" x14ac:dyDescent="0.25">
      <c r="B261" s="38" t="s">
        <v>461</v>
      </c>
      <c r="C261" s="38" t="str">
        <f t="shared" si="0"/>
        <v>R1w</v>
      </c>
      <c r="D261" s="38" t="s">
        <v>199</v>
      </c>
      <c r="E261" s="38" t="s">
        <v>199</v>
      </c>
      <c r="F261" s="36"/>
      <c r="G261" s="36"/>
      <c r="H261" s="36"/>
      <c r="I261" s="36"/>
      <c r="J261" s="36"/>
      <c r="K261" s="36"/>
      <c r="L261" s="36"/>
      <c r="M261" s="38"/>
    </row>
    <row r="262" spans="2:13" x14ac:dyDescent="0.25">
      <c r="B262" s="38" t="s">
        <v>525</v>
      </c>
      <c r="C262" s="38" t="str">
        <f>F_R3_j</f>
        <v>R3_j</v>
      </c>
      <c r="D262" s="38"/>
      <c r="E262" s="38" t="s">
        <v>199</v>
      </c>
      <c r="F262" s="36"/>
      <c r="G262" s="36"/>
      <c r="H262" s="36"/>
      <c r="I262" s="36"/>
      <c r="J262" s="36"/>
      <c r="K262" s="36"/>
      <c r="L262" s="36"/>
      <c r="M262" s="38" t="s">
        <v>524</v>
      </c>
    </row>
    <row r="263" spans="2:13" x14ac:dyDescent="0.25">
      <c r="B263" s="38" t="s">
        <v>1085</v>
      </c>
      <c r="C263" s="38"/>
      <c r="D263" s="38"/>
      <c r="E263" s="38"/>
      <c r="F263" s="38"/>
      <c r="G263" s="38" t="s">
        <v>199</v>
      </c>
      <c r="H263" s="38"/>
      <c r="I263" s="38"/>
      <c r="J263" s="38"/>
      <c r="K263" s="38"/>
      <c r="L263" s="36"/>
      <c r="M263" s="38" t="s">
        <v>1086</v>
      </c>
    </row>
    <row r="264" spans="2:13" x14ac:dyDescent="0.25">
      <c r="B264" s="38" t="s">
        <v>459</v>
      </c>
      <c r="C264" s="38"/>
      <c r="D264" s="38" t="s">
        <v>199</v>
      </c>
      <c r="E264" s="38" t="s">
        <v>199</v>
      </c>
      <c r="F264" s="38"/>
      <c r="G264" s="38" t="s">
        <v>199</v>
      </c>
      <c r="H264" s="36"/>
      <c r="I264" s="36"/>
      <c r="J264" s="36"/>
      <c r="K264" s="36"/>
      <c r="L264" s="36"/>
      <c r="M264" s="38"/>
    </row>
    <row r="265" spans="2:13" x14ac:dyDescent="0.25">
      <c r="B265" s="38" t="s">
        <v>577</v>
      </c>
      <c r="C265" s="38" t="str">
        <f>F_R13_24</f>
        <v>R13_24</v>
      </c>
      <c r="D265" s="38"/>
      <c r="E265" t="s">
        <v>199</v>
      </c>
      <c r="H265" s="36"/>
      <c r="I265" s="36"/>
      <c r="J265" s="36"/>
      <c r="K265" s="36"/>
      <c r="L265" s="36"/>
      <c r="M265" s="14" t="s">
        <v>578</v>
      </c>
    </row>
    <row r="266" spans="2:13" x14ac:dyDescent="0.25">
      <c r="B266" s="38" t="s">
        <v>438</v>
      </c>
      <c r="C266" s="38" t="str">
        <f>F_R13_24</f>
        <v>R13_24</v>
      </c>
      <c r="D266" s="36"/>
      <c r="E266" s="14" t="s">
        <v>199</v>
      </c>
      <c r="F266" s="14"/>
      <c r="G266" s="14"/>
      <c r="H266" s="36"/>
      <c r="I266" s="36"/>
      <c r="J266" s="36"/>
      <c r="K266" s="36"/>
      <c r="L266" s="36"/>
      <c r="M266" s="67" t="s">
        <v>439</v>
      </c>
    </row>
    <row r="267" spans="2:13" x14ac:dyDescent="0.25">
      <c r="B267" s="38" t="s">
        <v>579</v>
      </c>
      <c r="C267" s="38" t="str">
        <f>F_R13_24</f>
        <v>R13_24</v>
      </c>
      <c r="D267" s="38"/>
      <c r="E267" s="36" t="s">
        <v>199</v>
      </c>
      <c r="F267" s="36"/>
      <c r="G267" s="36"/>
      <c r="H267" s="36"/>
      <c r="I267" s="36"/>
      <c r="J267" s="36"/>
      <c r="K267" s="36"/>
      <c r="L267" s="36"/>
      <c r="M267" s="38" t="s">
        <v>580</v>
      </c>
    </row>
    <row r="268" spans="2:13" x14ac:dyDescent="0.25">
      <c r="B268" s="38" t="s">
        <v>807</v>
      </c>
      <c r="C268" s="38" t="str">
        <f>F_R1w</f>
        <v>R1w</v>
      </c>
      <c r="D268" s="38" t="s">
        <v>199</v>
      </c>
      <c r="E268" s="38" t="s">
        <v>199</v>
      </c>
      <c r="F268" s="36"/>
      <c r="G268" s="38"/>
      <c r="H268" s="36"/>
      <c r="I268" s="36"/>
      <c r="J268" s="36"/>
      <c r="K268" s="36"/>
      <c r="L268" s="36"/>
      <c r="M268" s="38" t="s">
        <v>808</v>
      </c>
    </row>
    <row r="269" spans="2:13" x14ac:dyDescent="0.25">
      <c r="B269" s="38" t="s">
        <v>460</v>
      </c>
      <c r="C269" s="38"/>
      <c r="D269" s="38" t="s">
        <v>199</v>
      </c>
      <c r="E269" s="36"/>
      <c r="F269" s="36"/>
      <c r="G269" s="36"/>
      <c r="H269" s="36"/>
      <c r="I269" s="36"/>
      <c r="J269" s="36"/>
      <c r="K269" s="36"/>
      <c r="L269" s="36"/>
      <c r="M269" s="38"/>
    </row>
    <row r="270" spans="2:13" x14ac:dyDescent="0.25">
      <c r="B270" s="38" t="s">
        <v>1087</v>
      </c>
      <c r="C270" s="38"/>
      <c r="D270" s="38"/>
      <c r="E270" s="38" t="s">
        <v>199</v>
      </c>
      <c r="F270" s="38"/>
      <c r="G270" s="38" t="s">
        <v>199</v>
      </c>
      <c r="H270" s="38"/>
      <c r="I270" s="38"/>
      <c r="J270" s="38"/>
      <c r="K270" s="38"/>
      <c r="L270" s="36"/>
      <c r="M270" s="38" t="s">
        <v>1088</v>
      </c>
    </row>
    <row r="271" spans="2:13" x14ac:dyDescent="0.25">
      <c r="B271" s="38" t="s">
        <v>458</v>
      </c>
      <c r="C271" s="38"/>
      <c r="D271" s="38" t="s">
        <v>199</v>
      </c>
      <c r="E271" s="36"/>
      <c r="F271" s="36"/>
      <c r="G271" s="36" t="s">
        <v>199</v>
      </c>
      <c r="H271" s="36" t="s">
        <v>199</v>
      </c>
      <c r="I271" s="36"/>
      <c r="J271" s="36"/>
      <c r="K271" s="36"/>
      <c r="L271" s="36"/>
      <c r="M271" s="38"/>
    </row>
    <row r="272" spans="2:13" x14ac:dyDescent="0.25">
      <c r="B272" s="38" t="s">
        <v>844</v>
      </c>
      <c r="C272" s="38"/>
      <c r="D272" s="38"/>
      <c r="E272" s="38" t="s">
        <v>199</v>
      </c>
      <c r="F272" s="38"/>
      <c r="G272" s="38"/>
      <c r="H272" s="38"/>
      <c r="I272" s="38"/>
      <c r="J272" s="38"/>
      <c r="K272" s="38" t="s">
        <v>199</v>
      </c>
      <c r="L272" s="36"/>
      <c r="M272" s="38" t="s">
        <v>845</v>
      </c>
    </row>
    <row r="273" spans="2:13" x14ac:dyDescent="0.25">
      <c r="B273" s="38" t="s">
        <v>782</v>
      </c>
      <c r="C273" s="38" t="str">
        <f>F_R2_j</f>
        <v>R2_j</v>
      </c>
      <c r="D273" s="38" t="s">
        <v>199</v>
      </c>
      <c r="E273" s="38"/>
      <c r="F273" s="38"/>
      <c r="G273" s="38"/>
      <c r="H273" s="38"/>
      <c r="I273" s="38"/>
      <c r="J273" s="38"/>
      <c r="K273" s="38"/>
      <c r="L273" s="36"/>
      <c r="M273" s="38" t="s">
        <v>783</v>
      </c>
    </row>
    <row r="274" spans="2:13" x14ac:dyDescent="0.25">
      <c r="B274" s="38" t="s">
        <v>884</v>
      </c>
      <c r="C274" s="38"/>
      <c r="D274" s="38" t="s">
        <v>199</v>
      </c>
      <c r="E274" s="38" t="s">
        <v>199</v>
      </c>
      <c r="F274" s="38"/>
      <c r="G274" s="38"/>
      <c r="H274" s="38"/>
      <c r="I274" s="38"/>
      <c r="J274" s="38"/>
      <c r="K274" s="38"/>
      <c r="L274" s="36"/>
      <c r="M274" s="38" t="s">
        <v>885</v>
      </c>
    </row>
    <row r="275" spans="2:13" x14ac:dyDescent="0.25">
      <c r="B275" s="38" t="s">
        <v>744</v>
      </c>
      <c r="C275" s="38" t="str">
        <f>F_R4</f>
        <v>R4</v>
      </c>
      <c r="D275" s="38"/>
      <c r="E275" s="38"/>
      <c r="F275" s="38"/>
      <c r="G275" s="38"/>
      <c r="H275" s="38"/>
      <c r="I275" s="38"/>
      <c r="J275" s="38"/>
      <c r="K275" s="38"/>
      <c r="L275" s="36"/>
      <c r="M275" s="38" t="s">
        <v>745</v>
      </c>
    </row>
    <row r="276" spans="2:13" x14ac:dyDescent="0.25">
      <c r="B276" s="38" t="s">
        <v>767</v>
      </c>
      <c r="C276" s="38"/>
      <c r="D276" s="38"/>
      <c r="E276" s="38" t="s">
        <v>199</v>
      </c>
      <c r="F276" s="38"/>
      <c r="G276" s="38"/>
      <c r="H276" s="36"/>
      <c r="I276" s="36"/>
      <c r="J276" s="36"/>
      <c r="K276" s="36"/>
      <c r="L276" s="36"/>
      <c r="M276" s="38" t="s">
        <v>797</v>
      </c>
    </row>
    <row r="277" spans="2:13" x14ac:dyDescent="0.25">
      <c r="B277" s="38" t="s">
        <v>220</v>
      </c>
      <c r="C277" s="38" t="str">
        <f>F_R2_w</f>
        <v>R2_w</v>
      </c>
      <c r="D277" s="38"/>
      <c r="E277" s="38" t="s">
        <v>199</v>
      </c>
      <c r="F277" s="38"/>
      <c r="G277" s="38" t="s">
        <v>199</v>
      </c>
      <c r="H277" s="36"/>
      <c r="I277" s="36"/>
      <c r="J277" s="36"/>
      <c r="K277" s="36"/>
      <c r="L277" s="36"/>
      <c r="M277" s="38" t="s">
        <v>221</v>
      </c>
    </row>
    <row r="278" spans="2:13" x14ac:dyDescent="0.25">
      <c r="B278" s="38" t="s">
        <v>746</v>
      </c>
      <c r="C278" s="38"/>
      <c r="D278" s="38" t="s">
        <v>199</v>
      </c>
      <c r="E278" s="38" t="s">
        <v>199</v>
      </c>
      <c r="F278" s="38"/>
      <c r="G278" s="38"/>
      <c r="H278" s="38"/>
      <c r="I278" s="38"/>
      <c r="J278" s="38"/>
      <c r="K278" s="38"/>
      <c r="L278" s="36"/>
      <c r="M278" s="38" t="s">
        <v>747</v>
      </c>
    </row>
    <row r="279" spans="2:13" x14ac:dyDescent="0.25">
      <c r="B279" s="38" t="s">
        <v>468</v>
      </c>
      <c r="C279" s="14" t="str">
        <f>F_R2R3</f>
        <v>R2R3</v>
      </c>
      <c r="D279" s="38" t="s">
        <v>199</v>
      </c>
      <c r="E279" s="14" t="s">
        <v>199</v>
      </c>
      <c r="F279" s="14"/>
      <c r="G279" s="38"/>
      <c r="H279" s="14"/>
      <c r="I279" s="38" t="s">
        <v>199</v>
      </c>
      <c r="J279" s="14"/>
      <c r="K279" s="14"/>
      <c r="L279" s="38" t="s">
        <v>199</v>
      </c>
      <c r="M279" s="14"/>
    </row>
    <row r="280" spans="2:13" x14ac:dyDescent="0.25">
      <c r="B280" s="38" t="s">
        <v>181</v>
      </c>
      <c r="C280" s="38" t="str">
        <f>F_R2R3</f>
        <v>R2R3</v>
      </c>
      <c r="D280" s="36"/>
      <c r="E280" s="36"/>
      <c r="F280" s="36"/>
      <c r="G280" s="36"/>
      <c r="H280" s="36"/>
      <c r="I280" s="36"/>
      <c r="J280" s="36"/>
      <c r="K280" s="36"/>
      <c r="L280" s="36"/>
      <c r="M280" s="36"/>
    </row>
    <row r="281" spans="2:13" x14ac:dyDescent="0.25">
      <c r="B281" s="38" t="s">
        <v>712</v>
      </c>
      <c r="C281" s="38" t="str">
        <f>F_R3_j</f>
        <v>R3_j</v>
      </c>
      <c r="D281" s="38"/>
      <c r="E281" s="38" t="s">
        <v>199</v>
      </c>
      <c r="F281" s="38"/>
      <c r="G281" s="38" t="s">
        <v>199</v>
      </c>
      <c r="H281" s="36"/>
      <c r="I281" s="36"/>
      <c r="J281" s="36"/>
      <c r="K281" s="36"/>
      <c r="L281" s="36"/>
      <c r="M281" s="36" t="s">
        <v>554</v>
      </c>
    </row>
    <row r="282" spans="2:13" x14ac:dyDescent="0.25">
      <c r="B282" s="38" t="s">
        <v>467</v>
      </c>
      <c r="C282" s="38"/>
      <c r="D282" s="38"/>
      <c r="E282" s="36"/>
      <c r="F282" s="36"/>
      <c r="G282" s="38" t="s">
        <v>199</v>
      </c>
      <c r="H282" s="36"/>
      <c r="I282" s="36"/>
      <c r="J282" s="36"/>
      <c r="K282" s="36"/>
      <c r="L282" s="36"/>
      <c r="M282" s="38" t="s">
        <v>466</v>
      </c>
    </row>
    <row r="283" spans="2:13" x14ac:dyDescent="0.25">
      <c r="B283" s="38" t="s">
        <v>218</v>
      </c>
      <c r="C283" s="38"/>
      <c r="D283" s="38" t="s">
        <v>199</v>
      </c>
      <c r="E283" s="36"/>
      <c r="F283" s="36"/>
      <c r="G283" s="36" t="s">
        <v>199</v>
      </c>
      <c r="H283" s="36"/>
      <c r="I283" s="36"/>
      <c r="J283" s="36"/>
      <c r="K283" s="36"/>
      <c r="L283" s="36"/>
      <c r="M283" s="38" t="s">
        <v>216</v>
      </c>
    </row>
    <row r="284" spans="2:13" ht="15.75" x14ac:dyDescent="0.25">
      <c r="B284" s="38" t="s">
        <v>134</v>
      </c>
      <c r="C284" s="37"/>
      <c r="D284" s="38"/>
      <c r="E284" s="36"/>
      <c r="F284" s="36"/>
      <c r="G284" s="36"/>
      <c r="H284" s="36"/>
      <c r="I284" s="36"/>
      <c r="J284" s="36"/>
      <c r="K284" s="36"/>
      <c r="L284" s="38" t="s">
        <v>199</v>
      </c>
      <c r="M284" s="38"/>
    </row>
    <row r="285" spans="2:13" x14ac:dyDescent="0.25">
      <c r="B285" s="38" t="s">
        <v>344</v>
      </c>
      <c r="C285" s="36"/>
      <c r="D285" s="38" t="s">
        <v>199</v>
      </c>
      <c r="E285" s="36"/>
      <c r="F285" s="36"/>
      <c r="G285" s="38" t="s">
        <v>199</v>
      </c>
      <c r="H285" s="36"/>
      <c r="I285" s="38" t="s">
        <v>199</v>
      </c>
      <c r="J285" s="36"/>
      <c r="K285" s="36"/>
      <c r="L285" s="38" t="s">
        <v>199</v>
      </c>
      <c r="M285" s="36"/>
    </row>
    <row r="286" spans="2:13" x14ac:dyDescent="0.25">
      <c r="B286" s="38" t="s">
        <v>1186</v>
      </c>
      <c r="C286" s="38"/>
      <c r="D286" s="38"/>
      <c r="E286" s="38"/>
      <c r="F286" s="38"/>
      <c r="G286" s="38"/>
      <c r="H286" s="38"/>
      <c r="I286" s="38"/>
      <c r="J286" s="38"/>
      <c r="K286" s="38"/>
      <c r="L286" s="36" t="s">
        <v>199</v>
      </c>
      <c r="M286" s="38" t="s">
        <v>2236</v>
      </c>
    </row>
    <row r="287" spans="2:13" x14ac:dyDescent="0.25">
      <c r="B287" s="38" t="s">
        <v>215</v>
      </c>
      <c r="C287" s="38" t="str">
        <f>F_R2_j</f>
        <v>R2_j</v>
      </c>
      <c r="D287" s="38"/>
      <c r="E287" s="36" t="s">
        <v>199</v>
      </c>
      <c r="F287" s="36"/>
      <c r="G287" s="36"/>
      <c r="H287" s="36"/>
      <c r="I287" s="36"/>
      <c r="J287" s="36"/>
      <c r="K287" s="36"/>
      <c r="L287" s="36"/>
      <c r="M287" s="38" t="s">
        <v>1013</v>
      </c>
    </row>
    <row r="288" spans="2:13" ht="15.75" x14ac:dyDescent="0.25">
      <c r="B288" s="38" t="s">
        <v>414</v>
      </c>
      <c r="C288" s="37"/>
      <c r="D288" s="38"/>
      <c r="E288" s="38" t="s">
        <v>199</v>
      </c>
      <c r="F288" s="38" t="s">
        <v>199</v>
      </c>
      <c r="G288" s="38" t="s">
        <v>199</v>
      </c>
      <c r="H288" s="36"/>
      <c r="I288" s="36"/>
      <c r="J288" s="36"/>
      <c r="K288" s="36"/>
      <c r="L288" s="38"/>
      <c r="M288" s="38" t="s">
        <v>873</v>
      </c>
    </row>
    <row r="289" spans="2:13" x14ac:dyDescent="0.25">
      <c r="B289" s="38" t="s">
        <v>1156</v>
      </c>
      <c r="C289" s="38" t="str">
        <f>F_R2_j</f>
        <v>R2_j</v>
      </c>
      <c r="D289" s="38" t="s">
        <v>199</v>
      </c>
      <c r="E289" s="38"/>
      <c r="F289" s="38"/>
      <c r="G289" s="38"/>
      <c r="H289" s="38"/>
      <c r="I289" s="38"/>
      <c r="J289" s="38"/>
      <c r="K289" s="38"/>
      <c r="L289" s="36"/>
      <c r="M289" s="38" t="s">
        <v>749</v>
      </c>
    </row>
    <row r="290" spans="2:13" x14ac:dyDescent="0.25">
      <c r="B290" s="38" t="s">
        <v>1187</v>
      </c>
      <c r="C290" s="38"/>
      <c r="D290" s="38"/>
      <c r="E290" s="38" t="s">
        <v>199</v>
      </c>
      <c r="F290" s="38"/>
      <c r="G290" s="38"/>
      <c r="H290" s="38" t="s">
        <v>199</v>
      </c>
      <c r="I290" s="38"/>
      <c r="J290" s="38"/>
      <c r="K290" s="38"/>
      <c r="L290" s="36"/>
      <c r="M290" s="38" t="s">
        <v>1188</v>
      </c>
    </row>
    <row r="291" spans="2:13" x14ac:dyDescent="0.25">
      <c r="B291" s="38" t="s">
        <v>899</v>
      </c>
      <c r="C291" s="38"/>
      <c r="D291" s="38" t="s">
        <v>199</v>
      </c>
      <c r="E291" s="38"/>
      <c r="F291" s="38"/>
      <c r="G291" s="38"/>
      <c r="H291" s="36"/>
      <c r="I291" s="36" t="s">
        <v>199</v>
      </c>
      <c r="J291" s="36"/>
      <c r="K291" s="36"/>
      <c r="L291" s="36"/>
      <c r="M291" s="38" t="s">
        <v>900</v>
      </c>
    </row>
    <row r="292" spans="2:13" ht="15.75" x14ac:dyDescent="0.25">
      <c r="B292" s="38" t="s">
        <v>523</v>
      </c>
      <c r="C292" s="37"/>
      <c r="D292" s="38" t="s">
        <v>199</v>
      </c>
      <c r="E292" s="38" t="s">
        <v>199</v>
      </c>
      <c r="F292" s="38"/>
      <c r="G292" s="38" t="s">
        <v>199</v>
      </c>
      <c r="H292" s="38"/>
      <c r="I292" s="38"/>
      <c r="J292" s="38"/>
      <c r="K292" s="36"/>
      <c r="L292" s="38"/>
      <c r="M292" s="38"/>
    </row>
    <row r="293" spans="2:13" ht="15.75" x14ac:dyDescent="0.25">
      <c r="B293" s="38" t="s">
        <v>522</v>
      </c>
      <c r="C293" s="37"/>
      <c r="D293" s="38"/>
      <c r="E293" s="38" t="s">
        <v>199</v>
      </c>
      <c r="F293" s="38"/>
      <c r="G293" s="38" t="s">
        <v>199</v>
      </c>
      <c r="H293" s="38"/>
      <c r="I293" s="38"/>
      <c r="J293" s="38"/>
      <c r="K293" s="36"/>
      <c r="L293" s="38" t="s">
        <v>199</v>
      </c>
      <c r="M293" s="38" t="s">
        <v>521</v>
      </c>
    </row>
    <row r="294" spans="2:13" ht="15.75" x14ac:dyDescent="0.25">
      <c r="B294" s="38" t="s">
        <v>520</v>
      </c>
      <c r="C294" s="37"/>
      <c r="D294" s="38"/>
      <c r="E294" s="38"/>
      <c r="F294" s="38"/>
      <c r="G294" s="38"/>
      <c r="H294" s="38"/>
      <c r="I294" s="38"/>
      <c r="J294" s="38" t="s">
        <v>199</v>
      </c>
      <c r="K294" s="36"/>
      <c r="L294" s="38"/>
      <c r="M294" s="38"/>
    </row>
    <row r="295" spans="2:13" x14ac:dyDescent="0.25">
      <c r="B295" s="38" t="s">
        <v>1093</v>
      </c>
      <c r="C295" s="38" t="str">
        <f>F_R3_j</f>
        <v>R3_j</v>
      </c>
      <c r="D295" s="38" t="s">
        <v>199</v>
      </c>
      <c r="E295" s="38" t="s">
        <v>199</v>
      </c>
      <c r="F295" s="38"/>
      <c r="G295" s="38"/>
      <c r="H295" s="38" t="s">
        <v>199</v>
      </c>
      <c r="I295" s="38"/>
      <c r="J295" s="38"/>
      <c r="K295" s="38"/>
      <c r="L295" s="36"/>
      <c r="M295" s="38" t="s">
        <v>1094</v>
      </c>
    </row>
    <row r="296" spans="2:13" ht="15.75" x14ac:dyDescent="0.25">
      <c r="B296" s="38" t="s">
        <v>519</v>
      </c>
      <c r="C296" s="37"/>
      <c r="D296" s="38" t="s">
        <v>199</v>
      </c>
      <c r="E296" s="36"/>
      <c r="F296" s="36"/>
      <c r="G296" s="36"/>
      <c r="H296" s="36"/>
      <c r="I296" s="36"/>
      <c r="J296" s="36"/>
      <c r="K296" s="36"/>
      <c r="L296" s="38" t="s">
        <v>199</v>
      </c>
      <c r="M296" s="38" t="s">
        <v>644</v>
      </c>
    </row>
    <row r="297" spans="2:13" x14ac:dyDescent="0.25">
      <c r="B297" s="38" t="s">
        <v>2162</v>
      </c>
      <c r="C297" s="38" t="str">
        <f>F_R3_j</f>
        <v>R3_j</v>
      </c>
      <c r="D297" s="38"/>
      <c r="E297" s="38" t="s">
        <v>199</v>
      </c>
      <c r="F297" s="36"/>
      <c r="G297" s="38" t="s">
        <v>199</v>
      </c>
      <c r="H297" s="36"/>
      <c r="I297" s="36"/>
      <c r="J297" s="36"/>
      <c r="K297" s="36"/>
      <c r="L297" s="38"/>
      <c r="M297" s="38" t="s">
        <v>2163</v>
      </c>
    </row>
    <row r="298" spans="2:13" x14ac:dyDescent="0.25">
      <c r="B298" s="38" t="s">
        <v>1189</v>
      </c>
      <c r="C298" s="38"/>
      <c r="D298" s="38"/>
      <c r="E298" s="38"/>
      <c r="F298" s="38" t="s">
        <v>199</v>
      </c>
      <c r="G298" s="38"/>
      <c r="H298" s="38"/>
      <c r="I298" s="38"/>
      <c r="J298" s="38"/>
      <c r="K298" s="38"/>
      <c r="L298" s="36"/>
      <c r="M298" s="38" t="s">
        <v>1190</v>
      </c>
    </row>
    <row r="299" spans="2:13" x14ac:dyDescent="0.25">
      <c r="B299" s="38" t="s">
        <v>368</v>
      </c>
      <c r="C299" s="38"/>
      <c r="D299" s="38" t="s">
        <v>199</v>
      </c>
      <c r="E299" s="36" t="s">
        <v>199</v>
      </c>
      <c r="F299" s="36"/>
      <c r="G299" s="36"/>
      <c r="H299" s="36"/>
      <c r="I299" s="36"/>
      <c r="J299" s="36"/>
      <c r="K299" s="36"/>
      <c r="L299" s="36"/>
      <c r="M299" s="38"/>
    </row>
    <row r="300" spans="2:13" x14ac:dyDescent="0.25">
      <c r="B300" s="38" t="s">
        <v>453</v>
      </c>
      <c r="C300" s="38" t="str">
        <f>F_R2_w</f>
        <v>R2_w</v>
      </c>
      <c r="D300" s="38" t="s">
        <v>199</v>
      </c>
      <c r="E300" s="38"/>
      <c r="F300" s="38"/>
      <c r="G300" s="38"/>
      <c r="H300" s="38"/>
      <c r="I300" s="38"/>
      <c r="J300" s="38" t="s">
        <v>199</v>
      </c>
      <c r="K300" s="38"/>
      <c r="L300" s="36"/>
      <c r="M300" s="38" t="s">
        <v>452</v>
      </c>
    </row>
    <row r="301" spans="2:13" x14ac:dyDescent="0.25">
      <c r="B301" s="38" t="s">
        <v>1157</v>
      </c>
      <c r="C301" s="38" t="str">
        <f>F_R13_24</f>
        <v>R13_24</v>
      </c>
      <c r="D301" s="38"/>
      <c r="E301" s="36" t="s">
        <v>199</v>
      </c>
      <c r="F301" s="36"/>
      <c r="G301" s="36"/>
      <c r="H301" s="36"/>
      <c r="I301" s="36"/>
      <c r="J301" s="36"/>
      <c r="K301" s="36"/>
      <c r="L301" s="36"/>
      <c r="M301" s="38" t="s">
        <v>581</v>
      </c>
    </row>
    <row r="302" spans="2:13" x14ac:dyDescent="0.25">
      <c r="B302" s="38" t="s">
        <v>897</v>
      </c>
      <c r="C302" s="38" t="str">
        <f>F_R3_j</f>
        <v>R3_j</v>
      </c>
      <c r="D302" s="38"/>
      <c r="E302" s="38" t="s">
        <v>199</v>
      </c>
      <c r="F302" s="38"/>
      <c r="G302" s="38" t="s">
        <v>199</v>
      </c>
      <c r="H302" s="38"/>
      <c r="I302" s="38"/>
      <c r="J302" s="38"/>
      <c r="K302" s="38"/>
      <c r="L302" s="36"/>
      <c r="M302" s="38" t="s">
        <v>898</v>
      </c>
    </row>
    <row r="303" spans="2:13" x14ac:dyDescent="0.25">
      <c r="B303" s="38" t="s">
        <v>683</v>
      </c>
      <c r="C303" s="38"/>
      <c r="D303" s="38" t="s">
        <v>199</v>
      </c>
      <c r="E303" s="38"/>
      <c r="F303" s="38"/>
      <c r="G303" s="38"/>
      <c r="H303" s="38"/>
      <c r="I303" s="38"/>
      <c r="J303" s="38"/>
      <c r="K303" s="38"/>
      <c r="L303" s="36"/>
      <c r="M303" s="38" t="s">
        <v>684</v>
      </c>
    </row>
    <row r="304" spans="2:13" x14ac:dyDescent="0.25">
      <c r="B304" s="38" t="s">
        <v>465</v>
      </c>
      <c r="C304" s="38"/>
      <c r="D304" s="38"/>
      <c r="E304" s="38" t="s">
        <v>199</v>
      </c>
      <c r="F304" s="36"/>
      <c r="G304" s="38" t="s">
        <v>199</v>
      </c>
      <c r="H304" s="36"/>
      <c r="I304" s="36"/>
      <c r="J304" s="36"/>
      <c r="K304" s="36"/>
      <c r="L304" s="36"/>
      <c r="M304" s="38" t="s">
        <v>464</v>
      </c>
    </row>
    <row r="305" spans="2:13" x14ac:dyDescent="0.25">
      <c r="B305" s="38" t="s">
        <v>1219</v>
      </c>
      <c r="C305" s="38"/>
      <c r="D305" s="38"/>
      <c r="E305" s="38" t="s">
        <v>199</v>
      </c>
      <c r="F305" s="38"/>
      <c r="G305" s="38"/>
      <c r="H305" s="38"/>
      <c r="I305" s="38"/>
      <c r="J305" s="38"/>
      <c r="K305" s="38"/>
      <c r="L305" s="36"/>
      <c r="M305" s="38" t="s">
        <v>1220</v>
      </c>
    </row>
    <row r="306" spans="2:13" x14ac:dyDescent="0.25">
      <c r="B306" s="38" t="s">
        <v>584</v>
      </c>
      <c r="C306" s="36"/>
      <c r="D306" s="38" t="s">
        <v>199</v>
      </c>
      <c r="E306" s="38" t="s">
        <v>199</v>
      </c>
      <c r="F306" s="38" t="s">
        <v>199</v>
      </c>
      <c r="G306" s="36"/>
      <c r="H306" s="36"/>
      <c r="I306" s="36"/>
      <c r="J306" s="36"/>
      <c r="K306" s="36"/>
      <c r="L306" s="36"/>
      <c r="M306" s="36" t="s">
        <v>588</v>
      </c>
    </row>
    <row r="307" spans="2:13" x14ac:dyDescent="0.25">
      <c r="B307" s="38" t="s">
        <v>1089</v>
      </c>
      <c r="C307" s="38"/>
      <c r="D307" s="38" t="s">
        <v>199</v>
      </c>
      <c r="E307" s="38" t="s">
        <v>199</v>
      </c>
      <c r="F307" s="38"/>
      <c r="G307" s="38"/>
      <c r="H307" s="38"/>
      <c r="I307" s="38" t="s">
        <v>199</v>
      </c>
      <c r="J307" s="38"/>
      <c r="K307" s="38"/>
      <c r="L307" s="36"/>
      <c r="M307" s="38" t="s">
        <v>1090</v>
      </c>
    </row>
    <row r="308" spans="2:13" x14ac:dyDescent="0.25">
      <c r="B308" s="38" t="s">
        <v>1191</v>
      </c>
      <c r="C308" s="38"/>
      <c r="D308" s="38"/>
      <c r="E308" s="38" t="s">
        <v>199</v>
      </c>
      <c r="F308" s="38"/>
      <c r="G308" s="38"/>
      <c r="H308" s="38"/>
      <c r="I308" s="38"/>
      <c r="J308" s="38"/>
      <c r="K308" s="38"/>
      <c r="L308" s="36"/>
      <c r="M308" s="38" t="s">
        <v>1192</v>
      </c>
    </row>
    <row r="309" spans="2:13" x14ac:dyDescent="0.25">
      <c r="B309" s="38" t="s">
        <v>838</v>
      </c>
      <c r="C309" s="38"/>
      <c r="D309" s="38"/>
      <c r="E309" s="38" t="s">
        <v>199</v>
      </c>
      <c r="F309" s="38"/>
      <c r="G309" s="38"/>
      <c r="H309" s="38"/>
      <c r="I309" s="38"/>
      <c r="J309" s="38"/>
      <c r="K309" s="38" t="s">
        <v>199</v>
      </c>
      <c r="L309" s="36"/>
      <c r="M309" s="38" t="s">
        <v>839</v>
      </c>
    </row>
    <row r="310" spans="2:13" x14ac:dyDescent="0.25">
      <c r="B310" s="38" t="s">
        <v>1193</v>
      </c>
      <c r="C310" s="38" t="str">
        <f>F_R2R3</f>
        <v>R2R3</v>
      </c>
      <c r="D310" s="38" t="s">
        <v>199</v>
      </c>
      <c r="E310" s="38"/>
      <c r="F310" s="38"/>
      <c r="G310" s="38"/>
      <c r="H310" s="38"/>
      <c r="I310" s="38"/>
      <c r="J310" s="38"/>
      <c r="K310" s="38"/>
      <c r="L310" s="36"/>
      <c r="M310" s="38" t="s">
        <v>1194</v>
      </c>
    </row>
    <row r="311" spans="2:13" x14ac:dyDescent="0.25">
      <c r="B311" s="38" t="s">
        <v>1195</v>
      </c>
      <c r="C311" s="38"/>
      <c r="D311" s="38" t="s">
        <v>199</v>
      </c>
      <c r="E311" s="38"/>
      <c r="F311" s="38"/>
      <c r="G311" s="38"/>
      <c r="H311" s="38"/>
      <c r="I311" s="38" t="s">
        <v>199</v>
      </c>
      <c r="J311" s="38"/>
      <c r="K311" s="38"/>
      <c r="L311" s="36"/>
      <c r="M311" s="38" t="s">
        <v>1196</v>
      </c>
    </row>
    <row r="312" spans="2:13" x14ac:dyDescent="0.25">
      <c r="B312" s="38" t="s">
        <v>1197</v>
      </c>
      <c r="C312" s="38"/>
      <c r="D312" s="38"/>
      <c r="E312" s="38"/>
      <c r="F312" s="38"/>
      <c r="G312" s="38"/>
      <c r="H312" s="38"/>
      <c r="I312" s="38"/>
      <c r="J312" s="38" t="s">
        <v>199</v>
      </c>
      <c r="K312" s="38"/>
      <c r="L312" s="36"/>
      <c r="M312" s="38" t="s">
        <v>1198</v>
      </c>
    </row>
    <row r="313" spans="2:13" x14ac:dyDescent="0.25">
      <c r="B313" s="38" t="s">
        <v>1199</v>
      </c>
      <c r="C313" s="38" t="str">
        <f>F_R13_24</f>
        <v>R13_24</v>
      </c>
      <c r="D313" s="38"/>
      <c r="E313" s="38" t="s">
        <v>199</v>
      </c>
      <c r="F313" s="38"/>
      <c r="G313" s="38"/>
      <c r="H313" s="38"/>
      <c r="I313" s="38"/>
      <c r="J313" s="38"/>
      <c r="K313" s="38"/>
      <c r="L313" s="36"/>
      <c r="M313" s="38" t="s">
        <v>1200</v>
      </c>
    </row>
    <row r="314" spans="2:13" x14ac:dyDescent="0.25">
      <c r="B314" s="38" t="s">
        <v>1123</v>
      </c>
      <c r="C314" s="38"/>
      <c r="D314" s="38"/>
      <c r="E314" s="38" t="s">
        <v>199</v>
      </c>
      <c r="F314" s="38"/>
      <c r="G314" s="38"/>
      <c r="H314" s="38"/>
      <c r="I314" s="38"/>
      <c r="J314" s="38" t="s">
        <v>199</v>
      </c>
      <c r="K314" s="38"/>
      <c r="L314" s="36"/>
      <c r="M314" s="38" t="s">
        <v>1124</v>
      </c>
    </row>
    <row r="315" spans="2:13" x14ac:dyDescent="0.25">
      <c r="B315" s="38" t="s">
        <v>786</v>
      </c>
      <c r="C315" s="38" t="str">
        <f>F_R3_j</f>
        <v>R3_j</v>
      </c>
      <c r="D315" s="38" t="s">
        <v>199</v>
      </c>
      <c r="E315" s="38" t="s">
        <v>199</v>
      </c>
      <c r="F315" s="38"/>
      <c r="G315" s="38" t="s">
        <v>199</v>
      </c>
      <c r="H315" s="36"/>
      <c r="I315" s="36"/>
      <c r="J315" s="36"/>
      <c r="K315" s="36"/>
      <c r="L315" s="36"/>
      <c r="M315" s="38" t="s">
        <v>766</v>
      </c>
    </row>
    <row r="316" spans="2:13" x14ac:dyDescent="0.25">
      <c r="B316" s="38" t="s">
        <v>1236</v>
      </c>
      <c r="C316" s="38"/>
      <c r="D316" s="38" t="s">
        <v>199</v>
      </c>
      <c r="E316" s="38"/>
      <c r="F316" s="38"/>
      <c r="G316" s="38"/>
      <c r="H316" s="38"/>
      <c r="I316" s="38" t="s">
        <v>199</v>
      </c>
      <c r="J316" s="38"/>
      <c r="K316" s="38"/>
      <c r="L316" s="36"/>
      <c r="M316" s="38" t="s">
        <v>1237</v>
      </c>
    </row>
    <row r="317" spans="2:13" x14ac:dyDescent="0.25">
      <c r="B317" s="38" t="s">
        <v>685</v>
      </c>
      <c r="C317" s="38"/>
      <c r="D317" s="38" t="s">
        <v>199</v>
      </c>
      <c r="E317" s="38"/>
      <c r="F317" s="38"/>
      <c r="G317" s="38"/>
      <c r="H317" s="38"/>
      <c r="I317" s="38" t="s">
        <v>199</v>
      </c>
      <c r="J317" s="38"/>
      <c r="K317" s="38"/>
      <c r="L317" s="36"/>
      <c r="M317" s="38" t="s">
        <v>686</v>
      </c>
    </row>
    <row r="318" spans="2:13" x14ac:dyDescent="0.25">
      <c r="B318" s="38" t="s">
        <v>624</v>
      </c>
      <c r="C318" s="38"/>
      <c r="D318" s="38"/>
      <c r="E318" s="38" t="s">
        <v>199</v>
      </c>
      <c r="F318" s="38"/>
      <c r="G318" s="38"/>
      <c r="H318" s="38"/>
      <c r="I318" s="38"/>
      <c r="J318" s="38" t="s">
        <v>199</v>
      </c>
      <c r="K318" s="38"/>
      <c r="L318" s="36"/>
      <c r="M318" s="38" t="s">
        <v>625</v>
      </c>
    </row>
    <row r="319" spans="2:13" x14ac:dyDescent="0.25">
      <c r="B319" s="38" t="s">
        <v>478</v>
      </c>
      <c r="C319" s="38"/>
      <c r="D319" s="38"/>
      <c r="E319" s="38" t="s">
        <v>199</v>
      </c>
      <c r="F319" s="36"/>
      <c r="G319" s="36"/>
      <c r="H319" s="36"/>
      <c r="I319" s="36"/>
      <c r="J319" s="36"/>
      <c r="K319" s="36"/>
      <c r="L319" s="36"/>
      <c r="M319" s="38" t="s">
        <v>477</v>
      </c>
    </row>
    <row r="320" spans="2:13" x14ac:dyDescent="0.25">
      <c r="B320" s="38" t="s">
        <v>1201</v>
      </c>
      <c r="C320" s="38"/>
      <c r="D320" s="38" t="s">
        <v>199</v>
      </c>
      <c r="E320" s="38"/>
      <c r="F320" s="38"/>
      <c r="G320" s="38"/>
      <c r="H320" s="38"/>
      <c r="I320" s="38"/>
      <c r="J320" s="38" t="s">
        <v>199</v>
      </c>
      <c r="K320" s="38"/>
      <c r="L320" s="36"/>
      <c r="M320" s="38" t="s">
        <v>1202</v>
      </c>
    </row>
    <row r="321" spans="1:17" x14ac:dyDescent="0.25">
      <c r="B321" s="38" t="s">
        <v>1091</v>
      </c>
      <c r="C321" s="38"/>
      <c r="D321" s="38" t="s">
        <v>199</v>
      </c>
      <c r="E321" s="38"/>
      <c r="F321" s="38" t="s">
        <v>199</v>
      </c>
      <c r="G321" s="38"/>
      <c r="H321" s="38"/>
      <c r="I321" s="38"/>
      <c r="J321" s="38" t="s">
        <v>199</v>
      </c>
      <c r="K321" s="38"/>
      <c r="L321" s="36"/>
      <c r="M321" s="38" t="s">
        <v>1092</v>
      </c>
    </row>
    <row r="322" spans="1:17" x14ac:dyDescent="0.25">
      <c r="B322" s="38" t="s">
        <v>1226</v>
      </c>
      <c r="C322" s="38"/>
      <c r="D322" s="38" t="s">
        <v>199</v>
      </c>
      <c r="E322" s="38"/>
      <c r="F322" s="38" t="s">
        <v>199</v>
      </c>
      <c r="G322" s="38"/>
      <c r="H322" s="38" t="s">
        <v>199</v>
      </c>
      <c r="I322" s="38"/>
      <c r="J322" s="38" t="s">
        <v>199</v>
      </c>
      <c r="K322" s="38"/>
      <c r="L322" s="36"/>
      <c r="M322" s="38" t="s">
        <v>1227</v>
      </c>
    </row>
    <row r="323" spans="1:17" x14ac:dyDescent="0.25">
      <c r="B323" s="38" t="s">
        <v>1224</v>
      </c>
      <c r="C323" s="38"/>
      <c r="D323" s="38"/>
      <c r="E323" s="38"/>
      <c r="F323" s="38"/>
      <c r="G323" s="38"/>
      <c r="H323" s="38"/>
      <c r="I323" s="38"/>
      <c r="J323" s="38"/>
      <c r="K323" s="38"/>
      <c r="L323" s="36" t="s">
        <v>199</v>
      </c>
      <c r="M323" s="38" t="s">
        <v>1225</v>
      </c>
    </row>
    <row r="324" spans="1:17" x14ac:dyDescent="0.25">
      <c r="B324" s="38" t="s">
        <v>455</v>
      </c>
      <c r="C324" s="38" t="str">
        <f>F_R2_w</f>
        <v>R2_w</v>
      </c>
      <c r="D324" s="38" t="s">
        <v>199</v>
      </c>
      <c r="E324" s="38" t="s">
        <v>199</v>
      </c>
      <c r="F324" s="38"/>
      <c r="G324" s="38"/>
      <c r="H324" s="38"/>
      <c r="I324" s="38"/>
      <c r="J324" s="38"/>
      <c r="K324" s="38"/>
      <c r="L324" s="36"/>
      <c r="M324" s="38" t="s">
        <v>627</v>
      </c>
    </row>
    <row r="325" spans="1:17" x14ac:dyDescent="0.25">
      <c r="B325" s="38" t="s">
        <v>1158</v>
      </c>
      <c r="C325" s="38"/>
      <c r="D325" s="36"/>
      <c r="E325" s="36"/>
      <c r="F325" s="36"/>
      <c r="G325" s="36"/>
      <c r="H325" s="36"/>
      <c r="I325" s="36"/>
      <c r="J325" s="36"/>
      <c r="K325" s="36"/>
      <c r="L325" s="36"/>
      <c r="M325" s="36" t="s">
        <v>628</v>
      </c>
    </row>
    <row r="329" spans="1:17" ht="37.5" x14ac:dyDescent="0.9">
      <c r="A329" s="68" t="s">
        <v>54</v>
      </c>
      <c r="B329" s="68" t="s">
        <v>1203</v>
      </c>
      <c r="C329" s="68" t="s">
        <v>1204</v>
      </c>
      <c r="D329" s="68" t="s">
        <v>1205</v>
      </c>
      <c r="E329" s="68" t="s">
        <v>1206</v>
      </c>
      <c r="F329" s="68" t="s">
        <v>1207</v>
      </c>
      <c r="G329" s="68" t="s">
        <v>1208</v>
      </c>
      <c r="H329" s="68" t="s">
        <v>1209</v>
      </c>
      <c r="I329" s="68" t="s">
        <v>179</v>
      </c>
      <c r="J329" s="68" t="s">
        <v>1210</v>
      </c>
      <c r="K329" s="68" t="s">
        <v>1211</v>
      </c>
      <c r="L329" s="68" t="s">
        <v>1212</v>
      </c>
      <c r="M329" s="68" t="s">
        <v>1213</v>
      </c>
      <c r="N329" s="68" t="s">
        <v>1214</v>
      </c>
      <c r="O329" s="68" t="s">
        <v>1215</v>
      </c>
      <c r="P329" s="68" t="s">
        <v>1243</v>
      </c>
      <c r="Q329" s="68" t="s">
        <v>1216</v>
      </c>
    </row>
    <row r="331" spans="1:17" x14ac:dyDescent="0.25">
      <c r="B331" s="38"/>
    </row>
    <row r="332" spans="1:17" x14ac:dyDescent="0.25">
      <c r="B332" s="38"/>
    </row>
    <row r="333" spans="1:17" x14ac:dyDescent="0.25">
      <c r="B333" s="38"/>
    </row>
    <row r="334" spans="1:17" x14ac:dyDescent="0.25">
      <c r="B334" s="38"/>
    </row>
  </sheetData>
  <autoFilter ref="B2:M325" xr:uid="{00000000-0001-0000-0200-000000000000}"/>
  <sortState xmlns:xlrd2="http://schemas.microsoft.com/office/spreadsheetml/2017/richdata2" ref="B331:B334">
    <sortCondition ref="B331:B334"/>
  </sortState>
  <mergeCells count="1">
    <mergeCell ref="D1:L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4"/>
  <sheetViews>
    <sheetView zoomScale="110" zoomScaleNormal="110" workbookViewId="0">
      <selection activeCell="C6" sqref="C6"/>
    </sheetView>
  </sheetViews>
  <sheetFormatPr defaultRowHeight="15" x14ac:dyDescent="0.25"/>
  <cols>
    <col min="3" max="3" width="13.7109375" customWidth="1"/>
    <col min="4" max="4" width="12" customWidth="1"/>
  </cols>
  <sheetData>
    <row r="2" spans="2:11" ht="15.75" thickBot="1" x14ac:dyDescent="0.3"/>
    <row r="3" spans="2:11" ht="16.5" thickBot="1" x14ac:dyDescent="0.3">
      <c r="B3" s="4"/>
      <c r="C3" s="5"/>
      <c r="D3" s="5"/>
      <c r="E3" s="1"/>
      <c r="F3" s="1"/>
      <c r="G3" s="1"/>
      <c r="H3" s="155" t="s">
        <v>8</v>
      </c>
      <c r="I3" s="156"/>
      <c r="J3" s="155" t="s">
        <v>9</v>
      </c>
      <c r="K3" s="156"/>
    </row>
    <row r="4" spans="2:11" ht="15.75" x14ac:dyDescent="0.25">
      <c r="B4" s="161" t="s">
        <v>0</v>
      </c>
      <c r="C4" s="163" t="s">
        <v>1</v>
      </c>
      <c r="D4" s="45"/>
      <c r="E4" s="2" t="s">
        <v>38</v>
      </c>
      <c r="F4" s="150" t="s">
        <v>3</v>
      </c>
      <c r="G4" s="150" t="s">
        <v>39</v>
      </c>
      <c r="H4" s="150" t="s">
        <v>4</v>
      </c>
      <c r="I4" s="150" t="s">
        <v>5</v>
      </c>
      <c r="J4" s="150" t="s">
        <v>6</v>
      </c>
      <c r="K4" s="150" t="s">
        <v>7</v>
      </c>
    </row>
    <row r="5" spans="2:11" ht="16.5" thickBot="1" x14ac:dyDescent="0.3">
      <c r="B5" s="162"/>
      <c r="C5" s="164"/>
      <c r="D5" s="3" t="s">
        <v>198</v>
      </c>
      <c r="E5" s="3"/>
      <c r="F5" s="151"/>
      <c r="G5" s="151"/>
      <c r="H5" s="151"/>
      <c r="I5" s="151"/>
      <c r="J5" s="151"/>
      <c r="K5" s="151"/>
    </row>
    <row r="6" spans="2:11" ht="23.25" thickBot="1" x14ac:dyDescent="0.3">
      <c r="B6" s="6">
        <v>1</v>
      </c>
      <c r="C6" s="46" t="s">
        <v>1958</v>
      </c>
      <c r="D6" s="7" t="s">
        <v>1961</v>
      </c>
      <c r="E6" s="7"/>
      <c r="F6" s="7" t="s">
        <v>1957</v>
      </c>
      <c r="G6" s="7"/>
      <c r="H6" s="7"/>
      <c r="I6" s="7"/>
      <c r="J6" s="7" t="str">
        <f>_1s</f>
        <v>1SG</v>
      </c>
      <c r="K6" s="7"/>
    </row>
    <row r="7" spans="2:11" ht="23.25" thickBot="1" x14ac:dyDescent="0.3">
      <c r="B7" s="6">
        <v>2</v>
      </c>
      <c r="C7" s="46" t="s">
        <v>1959</v>
      </c>
      <c r="D7" s="7" t="s">
        <v>1962</v>
      </c>
      <c r="E7" s="7"/>
      <c r="F7" s="7" t="s">
        <v>441</v>
      </c>
      <c r="G7" s="7"/>
      <c r="H7" s="7"/>
      <c r="I7" s="7"/>
      <c r="J7" s="7" t="str">
        <f>_3sm</f>
        <v>3MSG</v>
      </c>
      <c r="K7" s="7"/>
    </row>
    <row r="8" spans="2:11" ht="23.25" thickBot="1" x14ac:dyDescent="0.3">
      <c r="B8" s="6">
        <v>3</v>
      </c>
      <c r="C8" s="46" t="s">
        <v>1953</v>
      </c>
      <c r="D8" s="135" t="s">
        <v>1963</v>
      </c>
      <c r="E8" s="7"/>
      <c r="F8" s="7" t="s">
        <v>443</v>
      </c>
      <c r="G8" s="7"/>
      <c r="H8" s="7"/>
      <c r="I8" s="7" t="str">
        <f>_2p</f>
        <v>2PL</v>
      </c>
      <c r="J8" s="7"/>
      <c r="K8" s="7"/>
    </row>
    <row r="9" spans="2:11" ht="23.25" thickBot="1" x14ac:dyDescent="0.3">
      <c r="B9" s="6">
        <v>4</v>
      </c>
      <c r="C9" s="46" t="s">
        <v>1954</v>
      </c>
      <c r="D9" s="7" t="s">
        <v>1964</v>
      </c>
      <c r="E9" s="7"/>
      <c r="F9" s="7" t="s">
        <v>32</v>
      </c>
      <c r="G9" s="7"/>
      <c r="H9" s="7"/>
      <c r="I9" s="7" t="str">
        <f>_1pl</f>
        <v>1PL</v>
      </c>
      <c r="J9" s="7"/>
      <c r="K9" s="7"/>
    </row>
    <row r="10" spans="2:11" ht="23.25" thickBot="1" x14ac:dyDescent="0.3">
      <c r="B10" s="6">
        <v>5</v>
      </c>
      <c r="C10" s="46" t="s">
        <v>1960</v>
      </c>
      <c r="D10" s="7" t="s">
        <v>1965</v>
      </c>
      <c r="E10" s="7"/>
      <c r="F10" s="7" t="s">
        <v>442</v>
      </c>
      <c r="G10" s="7"/>
      <c r="H10" s="7"/>
      <c r="I10" s="7" t="str">
        <f>_3pl</f>
        <v>3PL</v>
      </c>
      <c r="J10" s="7"/>
      <c r="K10" s="7"/>
    </row>
    <row r="11" spans="2:11" ht="23.25" thickBot="1" x14ac:dyDescent="0.3">
      <c r="B11" s="6">
        <v>6</v>
      </c>
      <c r="C11" s="46" t="s">
        <v>1955</v>
      </c>
      <c r="D11" s="7" t="s">
        <v>1966</v>
      </c>
      <c r="E11" s="7"/>
      <c r="F11" s="7" t="s">
        <v>444</v>
      </c>
      <c r="G11" s="7"/>
      <c r="H11" s="7"/>
      <c r="I11" s="7" t="str">
        <f>_3sm</f>
        <v>3MSG</v>
      </c>
      <c r="J11" s="7"/>
      <c r="K11" s="7"/>
    </row>
    <row r="12" spans="2:11" ht="23.25" thickBot="1" x14ac:dyDescent="0.3">
      <c r="B12" s="6">
        <v>7</v>
      </c>
      <c r="C12" s="46" t="s">
        <v>445</v>
      </c>
      <c r="D12" s="7" t="s">
        <v>1967</v>
      </c>
      <c r="E12" s="7"/>
      <c r="F12" s="7" t="s">
        <v>1970</v>
      </c>
      <c r="G12" s="7"/>
      <c r="H12" s="7"/>
      <c r="I12" s="7"/>
      <c r="J12" s="7" t="str">
        <f>_1s</f>
        <v>1SG</v>
      </c>
      <c r="K12" s="7"/>
    </row>
    <row r="13" spans="2:11" ht="23.25" thickBot="1" x14ac:dyDescent="0.3">
      <c r="B13" s="6">
        <v>8</v>
      </c>
      <c r="C13" s="46" t="s">
        <v>55</v>
      </c>
      <c r="D13" s="7" t="s">
        <v>1968</v>
      </c>
      <c r="E13" s="7"/>
      <c r="F13" s="7" t="s">
        <v>54</v>
      </c>
      <c r="G13" s="7"/>
      <c r="H13" s="7"/>
      <c r="I13" s="7" t="str">
        <f>_2sm</f>
        <v>2MSG</v>
      </c>
      <c r="J13" s="7"/>
      <c r="K13" s="7"/>
    </row>
    <row r="14" spans="2:11" ht="23.25" thickBot="1" x14ac:dyDescent="0.3">
      <c r="B14" s="6">
        <v>9</v>
      </c>
      <c r="C14" s="46" t="s">
        <v>1956</v>
      </c>
      <c r="D14" s="7" t="s">
        <v>1969</v>
      </c>
      <c r="E14" s="7"/>
      <c r="F14" s="7"/>
      <c r="G14" s="7"/>
      <c r="H14" s="7"/>
      <c r="I14" s="7"/>
      <c r="J14" s="7"/>
      <c r="K14" s="7"/>
    </row>
  </sheetData>
  <mergeCells count="10">
    <mergeCell ref="J4:J5"/>
    <mergeCell ref="K4:K5"/>
    <mergeCell ref="H3:I3"/>
    <mergeCell ref="J3:K3"/>
    <mergeCell ref="B4:B5"/>
    <mergeCell ref="C4:C5"/>
    <mergeCell ref="F4:F5"/>
    <mergeCell ref="G4:G5"/>
    <mergeCell ref="H4:H5"/>
    <mergeCell ref="I4:I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9F081-06FB-4D03-9EA3-13BC85FB25A5}">
  <dimension ref="A1:R310"/>
  <sheetViews>
    <sheetView zoomScaleNormal="100" workbookViewId="0">
      <pane ySplit="5895" topLeftCell="A240"/>
      <selection activeCell="G15" sqref="G15"/>
      <selection pane="bottomLeft" activeCell="N246" sqref="N246"/>
    </sheetView>
  </sheetViews>
  <sheetFormatPr defaultRowHeight="15" x14ac:dyDescent="0.25"/>
  <cols>
    <col min="3" max="3" width="13" customWidth="1"/>
    <col min="4" max="4" width="7.85546875" customWidth="1"/>
    <col min="5" max="5" width="10.42578125" bestFit="1" customWidth="1"/>
  </cols>
  <sheetData>
    <row r="1" spans="1:17" x14ac:dyDescent="0.25">
      <c r="E1" s="18">
        <v>45133</v>
      </c>
    </row>
    <row r="2" spans="1:17" x14ac:dyDescent="0.25">
      <c r="C2">
        <f>SUBTOTAL(3,E6:E240)</f>
        <v>235</v>
      </c>
    </row>
    <row r="3" spans="1:17" ht="15.75" thickBot="1" x14ac:dyDescent="0.3"/>
    <row r="4" spans="1:17" ht="18" customHeight="1" thickBot="1" x14ac:dyDescent="0.4">
      <c r="A4" s="13" t="s">
        <v>1249</v>
      </c>
      <c r="B4" s="13" t="s">
        <v>1250</v>
      </c>
      <c r="C4" s="172" t="s">
        <v>1251</v>
      </c>
      <c r="D4" s="174" t="s">
        <v>1252</v>
      </c>
      <c r="E4" s="172" t="s">
        <v>1253</v>
      </c>
      <c r="F4" s="176" t="s">
        <v>1254</v>
      </c>
      <c r="G4" s="178" t="s">
        <v>1255</v>
      </c>
      <c r="H4" s="165" t="s">
        <v>1256</v>
      </c>
      <c r="I4" s="165" t="s">
        <v>1257</v>
      </c>
      <c r="J4" s="69" t="s">
        <v>1258</v>
      </c>
      <c r="K4" s="69" t="s">
        <v>1259</v>
      </c>
      <c r="L4" s="69" t="s">
        <v>1258</v>
      </c>
      <c r="M4" s="69" t="s">
        <v>1260</v>
      </c>
      <c r="N4" s="70" t="s">
        <v>1261</v>
      </c>
      <c r="O4" s="70" t="s">
        <v>1262</v>
      </c>
      <c r="P4" s="70" t="s">
        <v>1263</v>
      </c>
      <c r="Q4" s="71" t="s">
        <v>1264</v>
      </c>
    </row>
    <row r="5" spans="1:17" ht="18" x14ac:dyDescent="0.35">
      <c r="C5" s="173"/>
      <c r="D5" s="175"/>
      <c r="E5" s="173"/>
      <c r="F5" s="177"/>
      <c r="G5" s="179"/>
      <c r="H5" s="166"/>
      <c r="I5" s="166"/>
      <c r="J5" s="167" t="s">
        <v>1249</v>
      </c>
      <c r="K5" s="168"/>
      <c r="L5" s="167" t="s">
        <v>1250</v>
      </c>
      <c r="M5" s="169"/>
      <c r="Q5" s="72" t="s">
        <v>1265</v>
      </c>
    </row>
    <row r="6" spans="1:17" ht="22.5" x14ac:dyDescent="0.25">
      <c r="A6" s="38" t="str">
        <f>LEFT(C6,1)</f>
        <v>b</v>
      </c>
      <c r="B6" s="38" t="str">
        <f>RIGHT(C6,1)</f>
        <v>s</v>
      </c>
      <c r="C6" s="38" t="str">
        <f>RIGHT(E6,2)</f>
        <v>bs</v>
      </c>
      <c r="D6" s="38" t="s">
        <v>1266</v>
      </c>
      <c r="E6" s="73" t="s">
        <v>1267</v>
      </c>
      <c r="F6" s="74" t="s">
        <v>1268</v>
      </c>
      <c r="G6" s="75" t="s">
        <v>1269</v>
      </c>
      <c r="H6" s="38" t="s">
        <v>1270</v>
      </c>
      <c r="I6" s="38" t="s">
        <v>199</v>
      </c>
      <c r="J6" s="38" t="s">
        <v>1271</v>
      </c>
      <c r="K6" s="38" t="s">
        <v>1272</v>
      </c>
      <c r="L6" s="38" t="s">
        <v>1273</v>
      </c>
      <c r="M6" s="38" t="s">
        <v>1274</v>
      </c>
      <c r="N6" s="76" t="s">
        <v>1275</v>
      </c>
      <c r="O6" s="77" t="s">
        <v>1276</v>
      </c>
      <c r="P6" s="38" t="s">
        <v>1277</v>
      </c>
      <c r="Q6" s="14">
        <v>2</v>
      </c>
    </row>
    <row r="7" spans="1:17" ht="22.5" x14ac:dyDescent="0.25">
      <c r="A7" s="38" t="str">
        <f t="shared" ref="A7:A70" si="0">LEFT(C7,1)</f>
        <v>b</v>
      </c>
      <c r="B7" s="38" t="str">
        <f t="shared" ref="B7:B70" si="1">RIGHT(C7,1)</f>
        <v>s</v>
      </c>
      <c r="C7" s="38" t="str">
        <f>RIGHT(E7,2)</f>
        <v>bs</v>
      </c>
      <c r="D7" s="38" t="s">
        <v>1266</v>
      </c>
      <c r="E7" s="73" t="s">
        <v>1278</v>
      </c>
      <c r="F7" s="74" t="s">
        <v>1279</v>
      </c>
      <c r="G7" s="75" t="s">
        <v>1269</v>
      </c>
      <c r="H7" s="38" t="s">
        <v>1270</v>
      </c>
      <c r="I7" s="38" t="s">
        <v>199</v>
      </c>
      <c r="J7" s="38" t="s">
        <v>1271</v>
      </c>
      <c r="K7" s="38" t="s">
        <v>1272</v>
      </c>
      <c r="L7" s="38" t="s">
        <v>1273</v>
      </c>
      <c r="M7" s="38" t="s">
        <v>1274</v>
      </c>
      <c r="N7" s="76" t="s">
        <v>1280</v>
      </c>
      <c r="O7" s="77"/>
      <c r="P7" s="38" t="s">
        <v>1281</v>
      </c>
      <c r="Q7" s="14">
        <v>2</v>
      </c>
    </row>
    <row r="8" spans="1:17" ht="22.5" customHeight="1" x14ac:dyDescent="0.25">
      <c r="A8" s="38" t="str">
        <f t="shared" si="0"/>
        <v>z</v>
      </c>
      <c r="B8" s="38" t="str">
        <f t="shared" si="1"/>
        <v>q</v>
      </c>
      <c r="C8" s="38" t="str">
        <f>RIGHT(E8,2)</f>
        <v>zq</v>
      </c>
      <c r="D8" s="38" t="s">
        <v>1282</v>
      </c>
      <c r="E8" s="38" t="s">
        <v>1283</v>
      </c>
      <c r="F8" s="74" t="s">
        <v>1268</v>
      </c>
      <c r="G8" s="75" t="s">
        <v>1269</v>
      </c>
      <c r="H8" s="38" t="s">
        <v>1284</v>
      </c>
      <c r="I8" s="38" t="s">
        <v>199</v>
      </c>
      <c r="J8" s="38" t="s">
        <v>1273</v>
      </c>
      <c r="K8" s="38" t="s">
        <v>1272</v>
      </c>
      <c r="L8" s="38" t="s">
        <v>1271</v>
      </c>
      <c r="M8" s="38" t="s">
        <v>1274</v>
      </c>
      <c r="N8" s="76" t="s">
        <v>1285</v>
      </c>
      <c r="O8" s="36"/>
      <c r="P8" s="38" t="s">
        <v>1277</v>
      </c>
      <c r="Q8" s="14">
        <v>2</v>
      </c>
    </row>
    <row r="9" spans="1:17" ht="22.5" x14ac:dyDescent="0.25">
      <c r="A9" s="38" t="str">
        <f t="shared" si="0"/>
        <v>χ</v>
      </c>
      <c r="B9" s="38" t="str">
        <f t="shared" si="1"/>
        <v>t</v>
      </c>
      <c r="C9" s="38" t="str">
        <f t="shared" ref="C9:C51" si="2">RIGHT(E9,2)</f>
        <v>χt</v>
      </c>
      <c r="D9" s="38" t="s">
        <v>1286</v>
      </c>
      <c r="E9" s="73" t="s">
        <v>1287</v>
      </c>
      <c r="F9" s="74" t="s">
        <v>1268</v>
      </c>
      <c r="G9" s="75" t="s">
        <v>1269</v>
      </c>
      <c r="H9" s="38" t="s">
        <v>1288</v>
      </c>
      <c r="I9" s="38" t="s">
        <v>1289</v>
      </c>
      <c r="J9" s="38" t="s">
        <v>1290</v>
      </c>
      <c r="K9" s="38" t="s">
        <v>1274</v>
      </c>
      <c r="L9" s="38" t="s">
        <v>1271</v>
      </c>
      <c r="M9" s="38" t="s">
        <v>1274</v>
      </c>
      <c r="N9" s="76" t="s">
        <v>1291</v>
      </c>
      <c r="O9" s="36"/>
      <c r="P9" s="38" t="s">
        <v>1277</v>
      </c>
      <c r="Q9" s="14">
        <v>3</v>
      </c>
    </row>
    <row r="10" spans="1:17" ht="22.5" x14ac:dyDescent="0.25">
      <c r="A10" s="38" t="str">
        <f t="shared" si="0"/>
        <v>b</v>
      </c>
      <c r="B10" s="38" t="str">
        <f t="shared" si="1"/>
        <v>ħ</v>
      </c>
      <c r="C10" s="38" t="str">
        <f t="shared" si="2"/>
        <v>bħ</v>
      </c>
      <c r="D10" s="38" t="s">
        <v>1292</v>
      </c>
      <c r="E10" s="73" t="s">
        <v>1293</v>
      </c>
      <c r="F10" s="74" t="s">
        <v>1268</v>
      </c>
      <c r="G10" s="75" t="s">
        <v>1269</v>
      </c>
      <c r="H10" s="36"/>
      <c r="I10" s="38" t="s">
        <v>199</v>
      </c>
      <c r="J10" s="78" t="s">
        <v>1271</v>
      </c>
      <c r="K10" s="79" t="s">
        <v>1272</v>
      </c>
      <c r="L10" s="14" t="s">
        <v>1294</v>
      </c>
      <c r="M10" s="80" t="s">
        <v>1274</v>
      </c>
      <c r="N10" s="76" t="s">
        <v>1295</v>
      </c>
      <c r="O10" s="36"/>
      <c r="P10" s="38" t="s">
        <v>1277</v>
      </c>
      <c r="Q10" s="14">
        <v>2</v>
      </c>
    </row>
    <row r="11" spans="1:17" ht="23.25" thickBot="1" x14ac:dyDescent="0.3">
      <c r="A11" s="38" t="str">
        <f t="shared" si="0"/>
        <v>b</v>
      </c>
      <c r="B11" s="38" t="str">
        <f t="shared" si="1"/>
        <v>ʕ</v>
      </c>
      <c r="C11" s="38" t="str">
        <f t="shared" si="2"/>
        <v>bʕ</v>
      </c>
      <c r="D11" s="38" t="s">
        <v>1292</v>
      </c>
      <c r="E11" s="73" t="s">
        <v>1296</v>
      </c>
      <c r="F11" s="74" t="s">
        <v>1268</v>
      </c>
      <c r="G11" s="75" t="s">
        <v>1269</v>
      </c>
      <c r="H11" s="36"/>
      <c r="I11" s="38" t="s">
        <v>1289</v>
      </c>
      <c r="J11" s="81" t="s">
        <v>1271</v>
      </c>
      <c r="K11" s="82" t="s">
        <v>1272</v>
      </c>
      <c r="L11" s="14" t="s">
        <v>1294</v>
      </c>
      <c r="M11" s="83" t="s">
        <v>1272</v>
      </c>
      <c r="N11" s="76" t="s">
        <v>1297</v>
      </c>
      <c r="O11" s="36"/>
      <c r="P11" s="38" t="s">
        <v>1277</v>
      </c>
      <c r="Q11" s="14">
        <v>3</v>
      </c>
    </row>
    <row r="12" spans="1:17" ht="24" thickTop="1" thickBot="1" x14ac:dyDescent="0.3">
      <c r="A12" s="38" t="str">
        <f t="shared" si="0"/>
        <v>l</v>
      </c>
      <c r="B12" s="38" t="str">
        <f t="shared" si="1"/>
        <v>θ</v>
      </c>
      <c r="C12" s="38" t="str">
        <f t="shared" si="2"/>
        <v>lθ</v>
      </c>
      <c r="D12" s="38" t="s">
        <v>1298</v>
      </c>
      <c r="E12" s="73" t="s">
        <v>1299</v>
      </c>
      <c r="F12" s="74" t="s">
        <v>1268</v>
      </c>
      <c r="G12" s="75" t="s">
        <v>1269</v>
      </c>
      <c r="H12" s="84" t="s">
        <v>1300</v>
      </c>
      <c r="I12" s="38" t="s">
        <v>199</v>
      </c>
      <c r="J12" s="38" t="s">
        <v>1301</v>
      </c>
      <c r="K12" s="38" t="s">
        <v>1272</v>
      </c>
      <c r="L12" s="38" t="s">
        <v>1290</v>
      </c>
      <c r="M12" s="38" t="s">
        <v>1274</v>
      </c>
      <c r="N12" s="76" t="s">
        <v>1302</v>
      </c>
      <c r="O12" s="36"/>
      <c r="P12" s="38" t="s">
        <v>1277</v>
      </c>
      <c r="Q12" s="14">
        <v>1</v>
      </c>
    </row>
    <row r="13" spans="1:17" ht="24" customHeight="1" thickTop="1" thickBot="1" x14ac:dyDescent="0.3">
      <c r="A13" s="38" t="str">
        <f t="shared" si="0"/>
        <v>l</v>
      </c>
      <c r="B13" s="38" t="str">
        <f t="shared" si="1"/>
        <v>χ</v>
      </c>
      <c r="C13" s="38" t="str">
        <f t="shared" si="2"/>
        <v>lχ</v>
      </c>
      <c r="D13" s="38" t="s">
        <v>1298</v>
      </c>
      <c r="E13" s="73" t="s">
        <v>1303</v>
      </c>
      <c r="F13" s="74" t="s">
        <v>1268</v>
      </c>
      <c r="G13" s="75" t="s">
        <v>1269</v>
      </c>
      <c r="H13" s="38" t="s">
        <v>1284</v>
      </c>
      <c r="I13" s="38" t="s">
        <v>199</v>
      </c>
      <c r="J13" s="38" t="s">
        <v>1301</v>
      </c>
      <c r="K13" s="38" t="s">
        <v>1272</v>
      </c>
      <c r="L13" s="38" t="s">
        <v>1290</v>
      </c>
      <c r="M13" s="38" t="s">
        <v>1274</v>
      </c>
      <c r="N13" s="76" t="s">
        <v>1304</v>
      </c>
      <c r="O13" s="36"/>
      <c r="P13" s="38" t="s">
        <v>1277</v>
      </c>
      <c r="Q13" s="14">
        <v>1</v>
      </c>
    </row>
    <row r="14" spans="1:17" ht="24" thickTop="1" thickBot="1" x14ac:dyDescent="0.3">
      <c r="A14" s="38" t="str">
        <f t="shared" si="0"/>
        <v>ʃ</v>
      </c>
      <c r="B14" s="38" t="str">
        <f>RIGHT(C14,2)</f>
        <v>tˁ</v>
      </c>
      <c r="C14" s="38" t="str">
        <f>RIGHT(E14,3)</f>
        <v>ʃtˁ</v>
      </c>
      <c r="D14" s="38" t="s">
        <v>1282</v>
      </c>
      <c r="E14" s="73" t="s">
        <v>1305</v>
      </c>
      <c r="F14" s="74" t="s">
        <v>1268</v>
      </c>
      <c r="G14" s="75" t="s">
        <v>1269</v>
      </c>
      <c r="H14" s="84" t="s">
        <v>1300</v>
      </c>
      <c r="I14" s="38" t="s">
        <v>1289</v>
      </c>
      <c r="J14" s="38" t="s">
        <v>1273</v>
      </c>
      <c r="K14" s="38" t="s">
        <v>1274</v>
      </c>
      <c r="L14" s="38" t="s">
        <v>1271</v>
      </c>
      <c r="M14" s="38" t="s">
        <v>1274</v>
      </c>
      <c r="N14" s="76" t="s">
        <v>1306</v>
      </c>
      <c r="O14" s="36"/>
      <c r="P14" s="38" t="s">
        <v>1277</v>
      </c>
      <c r="Q14" s="14">
        <v>2</v>
      </c>
    </row>
    <row r="15" spans="1:17" ht="23.25" thickTop="1" x14ac:dyDescent="0.25">
      <c r="A15" s="38" t="str">
        <f t="shared" si="0"/>
        <v>l</v>
      </c>
      <c r="B15" s="38" t="str">
        <f t="shared" si="1"/>
        <v>ħ</v>
      </c>
      <c r="C15" s="38" t="str">
        <f t="shared" si="2"/>
        <v>lħ</v>
      </c>
      <c r="D15" s="38" t="s">
        <v>1307</v>
      </c>
      <c r="E15" s="73" t="s">
        <v>1308</v>
      </c>
      <c r="F15" s="74" t="s">
        <v>1268</v>
      </c>
      <c r="G15" s="75" t="s">
        <v>1269</v>
      </c>
      <c r="H15" s="38"/>
      <c r="I15" s="38" t="s">
        <v>199</v>
      </c>
      <c r="J15" s="85" t="s">
        <v>1301</v>
      </c>
      <c r="K15" s="67" t="s">
        <v>1272</v>
      </c>
      <c r="L15" s="14" t="s">
        <v>1294</v>
      </c>
      <c r="M15" s="86" t="s">
        <v>1274</v>
      </c>
      <c r="N15" s="76" t="s">
        <v>1309</v>
      </c>
      <c r="O15" s="36"/>
      <c r="P15" s="38" t="s">
        <v>1277</v>
      </c>
      <c r="Q15" s="14">
        <v>1</v>
      </c>
    </row>
    <row r="16" spans="1:17" ht="22.5" x14ac:dyDescent="0.25">
      <c r="A16" s="38" t="str">
        <f t="shared" si="0"/>
        <v>l</v>
      </c>
      <c r="B16" s="38" t="str">
        <f t="shared" si="1"/>
        <v>f</v>
      </c>
      <c r="C16" s="38" t="str">
        <f t="shared" si="2"/>
        <v>lf</v>
      </c>
      <c r="D16" s="38" t="s">
        <v>1298</v>
      </c>
      <c r="E16" s="73" t="s">
        <v>1310</v>
      </c>
      <c r="F16" s="74" t="s">
        <v>1268</v>
      </c>
      <c r="G16" s="75" t="s">
        <v>1269</v>
      </c>
      <c r="H16" s="38" t="s">
        <v>1284</v>
      </c>
      <c r="I16" s="38" t="s">
        <v>199</v>
      </c>
      <c r="J16" s="38" t="s">
        <v>1301</v>
      </c>
      <c r="K16" s="38" t="s">
        <v>1272</v>
      </c>
      <c r="L16" s="38" t="s">
        <v>1290</v>
      </c>
      <c r="M16" s="38" t="s">
        <v>1274</v>
      </c>
      <c r="N16" s="76" t="s">
        <v>1311</v>
      </c>
      <c r="O16" s="36"/>
      <c r="P16" s="38" t="s">
        <v>1277</v>
      </c>
      <c r="Q16" s="14">
        <v>5</v>
      </c>
    </row>
    <row r="17" spans="1:17" ht="22.5" x14ac:dyDescent="0.25">
      <c r="A17" s="38" t="str">
        <f t="shared" si="0"/>
        <v>ʕ</v>
      </c>
      <c r="B17" s="38" t="str">
        <f t="shared" si="1"/>
        <v>f</v>
      </c>
      <c r="C17" s="38" t="str">
        <f t="shared" si="2"/>
        <v>ʕf</v>
      </c>
      <c r="D17" s="38" t="s">
        <v>1312</v>
      </c>
      <c r="E17" s="73" t="s">
        <v>1313</v>
      </c>
      <c r="F17" s="74" t="s">
        <v>1268</v>
      </c>
      <c r="G17" s="75" t="s">
        <v>1269</v>
      </c>
      <c r="H17" s="36"/>
      <c r="I17" s="38" t="s">
        <v>199</v>
      </c>
      <c r="J17" s="38" t="s">
        <v>1294</v>
      </c>
      <c r="K17" s="38" t="s">
        <v>1272</v>
      </c>
      <c r="L17" s="38" t="s">
        <v>1290</v>
      </c>
      <c r="M17" s="38" t="s">
        <v>1274</v>
      </c>
      <c r="N17" s="76" t="s">
        <v>1314</v>
      </c>
      <c r="O17" s="36"/>
      <c r="P17" s="38" t="s">
        <v>1277</v>
      </c>
      <c r="Q17" s="14">
        <v>1</v>
      </c>
    </row>
    <row r="18" spans="1:17" ht="22.5" customHeight="1" x14ac:dyDescent="0.25">
      <c r="A18" s="38" t="str">
        <f t="shared" si="0"/>
        <v>q</v>
      </c>
      <c r="B18" s="38" t="str">
        <f>RIGHT(C18,2)</f>
        <v>sˁ</v>
      </c>
      <c r="C18" s="38" t="str">
        <f>RIGHT(E18,3)</f>
        <v>qsˁ</v>
      </c>
      <c r="D18" s="38" t="s">
        <v>1266</v>
      </c>
      <c r="E18" s="38" t="s">
        <v>1315</v>
      </c>
      <c r="F18" s="74" t="s">
        <v>1268</v>
      </c>
      <c r="G18" s="75" t="s">
        <v>1269</v>
      </c>
      <c r="H18" s="38" t="s">
        <v>1270</v>
      </c>
      <c r="I18" s="38" t="s">
        <v>1289</v>
      </c>
      <c r="J18" s="38" t="s">
        <v>1271</v>
      </c>
      <c r="K18" s="38" t="s">
        <v>1274</v>
      </c>
      <c r="L18" s="38" t="s">
        <v>1273</v>
      </c>
      <c r="M18" s="38" t="s">
        <v>1274</v>
      </c>
      <c r="N18" s="76" t="s">
        <v>1316</v>
      </c>
      <c r="O18" s="36"/>
      <c r="P18" s="38"/>
      <c r="Q18" s="14">
        <v>1</v>
      </c>
    </row>
    <row r="19" spans="1:17" ht="23.25" thickBot="1" x14ac:dyDescent="0.3">
      <c r="A19" s="38" t="str">
        <f t="shared" si="0"/>
        <v>z</v>
      </c>
      <c r="B19" s="38" t="str">
        <f t="shared" si="1"/>
        <v>b</v>
      </c>
      <c r="C19" s="38" t="str">
        <f t="shared" si="2"/>
        <v>zb</v>
      </c>
      <c r="D19" s="38" t="s">
        <v>1282</v>
      </c>
      <c r="E19" s="73" t="s">
        <v>1317</v>
      </c>
      <c r="F19" s="74" t="s">
        <v>1268</v>
      </c>
      <c r="G19" s="75" t="s">
        <v>1269</v>
      </c>
      <c r="H19" s="38" t="s">
        <v>1288</v>
      </c>
      <c r="I19" s="38" t="s">
        <v>1289</v>
      </c>
      <c r="J19" s="38" t="s">
        <v>1273</v>
      </c>
      <c r="K19" s="38" t="s">
        <v>1272</v>
      </c>
      <c r="L19" s="38" t="s">
        <v>1271</v>
      </c>
      <c r="M19" s="38" t="s">
        <v>1272</v>
      </c>
      <c r="N19" s="76" t="s">
        <v>1318</v>
      </c>
      <c r="O19" s="36"/>
      <c r="P19" s="38" t="s">
        <v>1277</v>
      </c>
      <c r="Q19" s="14">
        <v>1</v>
      </c>
    </row>
    <row r="20" spans="1:17" ht="24" thickTop="1" thickBot="1" x14ac:dyDescent="0.3">
      <c r="A20" s="38" t="str">
        <f t="shared" si="0"/>
        <v>ʃ</v>
      </c>
      <c r="B20" s="38" t="str">
        <f t="shared" si="1"/>
        <v>f</v>
      </c>
      <c r="C20" s="38" t="str">
        <f t="shared" si="2"/>
        <v>ʃf</v>
      </c>
      <c r="D20" s="38" t="s">
        <v>1282</v>
      </c>
      <c r="E20" s="73" t="s">
        <v>1319</v>
      </c>
      <c r="F20" s="74" t="s">
        <v>1268</v>
      </c>
      <c r="G20" s="75" t="s">
        <v>1269</v>
      </c>
      <c r="H20" s="84" t="s">
        <v>1300</v>
      </c>
      <c r="I20" s="38" t="s">
        <v>1289</v>
      </c>
      <c r="J20" s="38" t="s">
        <v>1273</v>
      </c>
      <c r="K20" s="38" t="s">
        <v>1274</v>
      </c>
      <c r="L20" s="38" t="s">
        <v>1290</v>
      </c>
      <c r="M20" s="38" t="s">
        <v>1274</v>
      </c>
      <c r="N20" s="76" t="s">
        <v>1320</v>
      </c>
      <c r="O20" s="36"/>
      <c r="P20" s="38" t="s">
        <v>1277</v>
      </c>
      <c r="Q20" s="14">
        <v>1</v>
      </c>
    </row>
    <row r="21" spans="1:17" ht="23.25" thickTop="1" x14ac:dyDescent="0.25">
      <c r="A21" s="38" t="str">
        <f t="shared" si="0"/>
        <v>l</v>
      </c>
      <c r="B21" s="38" t="str">
        <f t="shared" si="1"/>
        <v>m</v>
      </c>
      <c r="C21" s="38" t="str">
        <f t="shared" si="2"/>
        <v>lm</v>
      </c>
      <c r="D21" s="38" t="s">
        <v>1321</v>
      </c>
      <c r="E21" s="87" t="s">
        <v>1322</v>
      </c>
      <c r="F21" s="74" t="s">
        <v>1268</v>
      </c>
      <c r="G21" s="75" t="s">
        <v>1269</v>
      </c>
      <c r="H21" s="38" t="s">
        <v>1288</v>
      </c>
      <c r="I21" s="38" t="s">
        <v>1289</v>
      </c>
      <c r="J21" s="38" t="s">
        <v>1301</v>
      </c>
      <c r="K21" s="38" t="s">
        <v>1272</v>
      </c>
      <c r="L21" s="38" t="s">
        <v>1301</v>
      </c>
      <c r="M21" s="38" t="s">
        <v>1272</v>
      </c>
      <c r="N21" s="38" t="s">
        <v>1323</v>
      </c>
      <c r="O21" s="36"/>
      <c r="P21" s="38" t="s">
        <v>1277</v>
      </c>
      <c r="Q21" s="14">
        <v>1</v>
      </c>
    </row>
    <row r="22" spans="1:17" ht="22.5" x14ac:dyDescent="0.25">
      <c r="A22" s="38" t="str">
        <f t="shared" si="0"/>
        <v>ɣ</v>
      </c>
      <c r="B22" s="38" t="str">
        <f t="shared" si="1"/>
        <v>ħ</v>
      </c>
      <c r="C22" s="38" t="str">
        <f t="shared" si="2"/>
        <v>ɣħ</v>
      </c>
      <c r="D22" s="38" t="s">
        <v>1307</v>
      </c>
      <c r="E22" s="73" t="s">
        <v>1324</v>
      </c>
      <c r="F22" s="74" t="s">
        <v>1279</v>
      </c>
      <c r="G22" s="75" t="s">
        <v>1269</v>
      </c>
      <c r="H22" s="36"/>
      <c r="I22" s="38" t="s">
        <v>199</v>
      </c>
      <c r="J22" s="85" t="s">
        <v>1301</v>
      </c>
      <c r="K22" s="67" t="s">
        <v>1272</v>
      </c>
      <c r="L22" s="14" t="s">
        <v>1294</v>
      </c>
      <c r="M22" s="86" t="s">
        <v>1274</v>
      </c>
      <c r="N22" s="76" t="s">
        <v>1325</v>
      </c>
      <c r="O22" s="36"/>
      <c r="P22" s="38"/>
      <c r="Q22" s="14">
        <v>3</v>
      </c>
    </row>
    <row r="23" spans="1:17" ht="22.5" x14ac:dyDescent="0.25">
      <c r="A23" s="38" t="str">
        <f t="shared" si="0"/>
        <v>ɣ</v>
      </c>
      <c r="B23" s="38" t="str">
        <f t="shared" si="1"/>
        <v>d</v>
      </c>
      <c r="C23" s="38" t="str">
        <f t="shared" si="2"/>
        <v>ɣd</v>
      </c>
      <c r="D23" s="38" t="s">
        <v>1298</v>
      </c>
      <c r="E23" s="73" t="s">
        <v>1326</v>
      </c>
      <c r="F23" s="74" t="s">
        <v>1279</v>
      </c>
      <c r="G23" s="75" t="s">
        <v>1269</v>
      </c>
      <c r="H23" s="38" t="s">
        <v>1288</v>
      </c>
      <c r="I23" s="38" t="s">
        <v>1289</v>
      </c>
      <c r="J23" s="38" t="s">
        <v>1301</v>
      </c>
      <c r="K23" s="38" t="s">
        <v>1272</v>
      </c>
      <c r="L23" s="38" t="s">
        <v>1271</v>
      </c>
      <c r="M23" s="38" t="s">
        <v>1272</v>
      </c>
      <c r="N23" s="76" t="s">
        <v>1327</v>
      </c>
      <c r="O23" s="36"/>
      <c r="P23" s="38" t="s">
        <v>1281</v>
      </c>
      <c r="Q23" s="14">
        <v>4</v>
      </c>
    </row>
    <row r="24" spans="1:17" ht="22.5" x14ac:dyDescent="0.25">
      <c r="A24" s="38" t="str">
        <f t="shared" si="0"/>
        <v>ʃ</v>
      </c>
      <c r="B24" s="38" t="str">
        <f t="shared" si="1"/>
        <v>t</v>
      </c>
      <c r="C24" s="38" t="str">
        <f t="shared" si="2"/>
        <v>ʃt</v>
      </c>
      <c r="D24" s="38" t="s">
        <v>1282</v>
      </c>
      <c r="E24" s="73" t="s">
        <v>1328</v>
      </c>
      <c r="F24" s="74" t="s">
        <v>1279</v>
      </c>
      <c r="G24" s="75" t="s">
        <v>1269</v>
      </c>
      <c r="H24" s="38" t="s">
        <v>1288</v>
      </c>
      <c r="I24" s="38" t="s">
        <v>1289</v>
      </c>
      <c r="J24" s="38" t="s">
        <v>1273</v>
      </c>
      <c r="K24" s="38" t="s">
        <v>1274</v>
      </c>
      <c r="L24" s="38" t="s">
        <v>1271</v>
      </c>
      <c r="M24" s="38" t="s">
        <v>1274</v>
      </c>
      <c r="N24" s="76" t="s">
        <v>1329</v>
      </c>
      <c r="O24" s="36"/>
      <c r="P24" s="38" t="s">
        <v>1281</v>
      </c>
      <c r="Q24" s="14">
        <v>1</v>
      </c>
    </row>
    <row r="25" spans="1:17" ht="22.5" customHeight="1" x14ac:dyDescent="0.25">
      <c r="A25" s="38" t="str">
        <f t="shared" si="0"/>
        <v>b</v>
      </c>
      <c r="B25" s="38" t="str">
        <f t="shared" si="1"/>
        <v>d</v>
      </c>
      <c r="C25" s="38" t="str">
        <f t="shared" si="2"/>
        <v>bd</v>
      </c>
      <c r="D25" s="38" t="s">
        <v>1330</v>
      </c>
      <c r="E25" s="38" t="s">
        <v>1331</v>
      </c>
      <c r="F25" s="74" t="s">
        <v>1279</v>
      </c>
      <c r="G25" s="75" t="s">
        <v>1269</v>
      </c>
      <c r="H25" s="38" t="s">
        <v>1332</v>
      </c>
      <c r="I25" s="38" t="s">
        <v>1289</v>
      </c>
      <c r="J25" s="38" t="s">
        <v>1271</v>
      </c>
      <c r="K25" s="38" t="s">
        <v>1272</v>
      </c>
      <c r="L25" s="38" t="s">
        <v>1271</v>
      </c>
      <c r="M25" s="38" t="s">
        <v>1272</v>
      </c>
      <c r="N25" s="76" t="s">
        <v>1333</v>
      </c>
      <c r="O25" s="36"/>
      <c r="P25" s="38" t="s">
        <v>1281</v>
      </c>
      <c r="Q25" s="14">
        <v>1</v>
      </c>
    </row>
    <row r="26" spans="1:17" ht="23.25" thickBot="1" x14ac:dyDescent="0.3">
      <c r="A26" s="38" t="str">
        <f t="shared" si="0"/>
        <v>r</v>
      </c>
      <c r="B26" s="38" t="str">
        <f t="shared" si="1"/>
        <v>b</v>
      </c>
      <c r="C26" s="38" t="str">
        <f t="shared" si="2"/>
        <v>rb</v>
      </c>
      <c r="D26" s="38" t="s">
        <v>1298</v>
      </c>
      <c r="E26" s="73" t="s">
        <v>1334</v>
      </c>
      <c r="F26" s="74" t="s">
        <v>1279</v>
      </c>
      <c r="G26" s="75" t="s">
        <v>1269</v>
      </c>
      <c r="H26" s="38" t="s">
        <v>1288</v>
      </c>
      <c r="I26" s="38" t="s">
        <v>1289</v>
      </c>
      <c r="J26" s="38" t="s">
        <v>1301</v>
      </c>
      <c r="K26" s="38" t="s">
        <v>1272</v>
      </c>
      <c r="L26" s="38" t="s">
        <v>1271</v>
      </c>
      <c r="M26" s="38" t="s">
        <v>1272</v>
      </c>
      <c r="N26" s="76" t="s">
        <v>1335</v>
      </c>
      <c r="O26" s="36"/>
      <c r="P26" s="38" t="s">
        <v>1281</v>
      </c>
      <c r="Q26" s="14">
        <v>1</v>
      </c>
    </row>
    <row r="27" spans="1:17" ht="24" thickTop="1" thickBot="1" x14ac:dyDescent="0.3">
      <c r="A27" s="38" t="str">
        <f t="shared" si="0"/>
        <v>b</v>
      </c>
      <c r="B27" s="38" t="str">
        <f t="shared" si="1"/>
        <v>χ</v>
      </c>
      <c r="C27" s="38" t="str">
        <f t="shared" si="2"/>
        <v>bχ</v>
      </c>
      <c r="D27" s="38" t="s">
        <v>1336</v>
      </c>
      <c r="E27" s="73" t="s">
        <v>1337</v>
      </c>
      <c r="F27" s="74" t="s">
        <v>1279</v>
      </c>
      <c r="G27" s="75" t="s">
        <v>1269</v>
      </c>
      <c r="H27" s="84" t="s">
        <v>1338</v>
      </c>
      <c r="I27" s="38" t="s">
        <v>199</v>
      </c>
      <c r="J27" s="38" t="s">
        <v>1271</v>
      </c>
      <c r="K27" s="38" t="s">
        <v>1272</v>
      </c>
      <c r="L27" s="38" t="s">
        <v>1290</v>
      </c>
      <c r="M27" s="38" t="s">
        <v>1274</v>
      </c>
      <c r="N27" s="76" t="s">
        <v>1339</v>
      </c>
      <c r="O27" s="36"/>
      <c r="P27" s="38" t="s">
        <v>1281</v>
      </c>
      <c r="Q27" s="14">
        <v>1</v>
      </c>
    </row>
    <row r="28" spans="1:17" ht="23.25" thickTop="1" x14ac:dyDescent="0.25">
      <c r="A28" s="38" t="str">
        <f t="shared" si="0"/>
        <v>ɣ</v>
      </c>
      <c r="B28" s="38" t="str">
        <f t="shared" si="1"/>
        <v>b</v>
      </c>
      <c r="C28" s="38" t="str">
        <f t="shared" si="2"/>
        <v>ɣb</v>
      </c>
      <c r="D28" s="38" t="s">
        <v>1298</v>
      </c>
      <c r="E28" s="73" t="s">
        <v>1340</v>
      </c>
      <c r="F28" s="74" t="s">
        <v>1279</v>
      </c>
      <c r="G28" s="75" t="s">
        <v>1269</v>
      </c>
      <c r="H28" s="38" t="s">
        <v>1288</v>
      </c>
      <c r="I28" s="38" t="s">
        <v>1289</v>
      </c>
      <c r="J28" s="38" t="s">
        <v>1301</v>
      </c>
      <c r="K28" s="38" t="s">
        <v>1272</v>
      </c>
      <c r="L28" s="38" t="s">
        <v>1271</v>
      </c>
      <c r="M28" s="38" t="s">
        <v>1272</v>
      </c>
      <c r="N28" s="76" t="s">
        <v>1341</v>
      </c>
      <c r="O28" s="36"/>
      <c r="P28" s="38" t="s">
        <v>1281</v>
      </c>
      <c r="Q28" s="14">
        <v>3</v>
      </c>
    </row>
    <row r="29" spans="1:17" ht="23.25" thickBot="1" x14ac:dyDescent="0.3">
      <c r="A29" s="38" t="str">
        <f t="shared" si="0"/>
        <v>b</v>
      </c>
      <c r="B29" s="38" t="str">
        <f t="shared" si="1"/>
        <v>ʕ</v>
      </c>
      <c r="C29" s="38" t="str">
        <f t="shared" si="2"/>
        <v>bʕ</v>
      </c>
      <c r="D29" s="38" t="s">
        <v>1292</v>
      </c>
      <c r="E29" s="73" t="s">
        <v>1342</v>
      </c>
      <c r="F29" s="74" t="s">
        <v>1279</v>
      </c>
      <c r="G29" s="75" t="s">
        <v>1269</v>
      </c>
      <c r="H29" s="36"/>
      <c r="I29" s="38" t="s">
        <v>1289</v>
      </c>
      <c r="J29" s="38" t="s">
        <v>1271</v>
      </c>
      <c r="K29" s="38" t="s">
        <v>1272</v>
      </c>
      <c r="L29" s="14" t="s">
        <v>1294</v>
      </c>
      <c r="M29" s="86" t="s">
        <v>1272</v>
      </c>
      <c r="N29" s="76" t="s">
        <v>1343</v>
      </c>
      <c r="O29" s="36"/>
      <c r="P29" s="38" t="s">
        <v>1281</v>
      </c>
      <c r="Q29" s="14">
        <v>3</v>
      </c>
    </row>
    <row r="30" spans="1:17" ht="24" thickTop="1" thickBot="1" x14ac:dyDescent="0.3">
      <c r="A30" s="38" t="str">
        <f t="shared" si="0"/>
        <v>r</v>
      </c>
      <c r="B30" s="38" t="str">
        <f t="shared" si="1"/>
        <v>z</v>
      </c>
      <c r="C30" s="38" t="str">
        <f t="shared" si="2"/>
        <v>rz</v>
      </c>
      <c r="D30" s="38" t="s">
        <v>1298</v>
      </c>
      <c r="E30" s="73" t="s">
        <v>1344</v>
      </c>
      <c r="F30" s="74" t="s">
        <v>1279</v>
      </c>
      <c r="G30" s="75" t="s">
        <v>1269</v>
      </c>
      <c r="H30" s="84" t="s">
        <v>1300</v>
      </c>
      <c r="I30" s="38" t="s">
        <v>1289</v>
      </c>
      <c r="J30" s="38" t="s">
        <v>1301</v>
      </c>
      <c r="K30" s="38" t="s">
        <v>1272</v>
      </c>
      <c r="L30" s="38" t="s">
        <v>1273</v>
      </c>
      <c r="M30" s="38" t="s">
        <v>1272</v>
      </c>
      <c r="N30" s="38" t="s">
        <v>1345</v>
      </c>
      <c r="O30" s="36"/>
      <c r="P30" s="38" t="s">
        <v>1281</v>
      </c>
      <c r="Q30" s="14">
        <v>1</v>
      </c>
    </row>
    <row r="31" spans="1:17" ht="15.75" thickTop="1" x14ac:dyDescent="0.25">
      <c r="A31" s="38" t="str">
        <f t="shared" si="0"/>
        <v>q</v>
      </c>
      <c r="B31" s="38" t="str">
        <f t="shared" si="1"/>
        <v>d</v>
      </c>
      <c r="C31" s="38" t="str">
        <f t="shared" si="2"/>
        <v>qd</v>
      </c>
      <c r="D31" s="38" t="s">
        <v>1346</v>
      </c>
      <c r="E31" s="88" t="s">
        <v>1347</v>
      </c>
      <c r="F31" s="74" t="s">
        <v>1279</v>
      </c>
      <c r="G31" s="75" t="s">
        <v>1269</v>
      </c>
      <c r="H31" s="38" t="s">
        <v>1332</v>
      </c>
      <c r="I31" s="38" t="s">
        <v>1348</v>
      </c>
      <c r="J31" s="38" t="s">
        <v>1271</v>
      </c>
      <c r="K31" s="38" t="s">
        <v>1274</v>
      </c>
      <c r="L31" s="38" t="s">
        <v>1271</v>
      </c>
      <c r="M31" s="38" t="s">
        <v>1272</v>
      </c>
      <c r="N31" s="38" t="s">
        <v>1349</v>
      </c>
      <c r="O31" s="36"/>
      <c r="P31" s="38" t="s">
        <v>1281</v>
      </c>
      <c r="Q31" s="14">
        <v>1</v>
      </c>
    </row>
    <row r="32" spans="1:17" ht="22.5" x14ac:dyDescent="0.25">
      <c r="A32" s="38" t="str">
        <f t="shared" si="0"/>
        <v>f</v>
      </c>
      <c r="B32" s="38" t="str">
        <f t="shared" si="1"/>
        <v>s</v>
      </c>
      <c r="C32" s="38" t="str">
        <f t="shared" si="2"/>
        <v>fs</v>
      </c>
      <c r="D32" s="38" t="s">
        <v>1266</v>
      </c>
      <c r="E32" s="73" t="s">
        <v>1350</v>
      </c>
      <c r="F32" s="74" t="s">
        <v>1279</v>
      </c>
      <c r="G32" s="75" t="s">
        <v>1269</v>
      </c>
      <c r="H32" s="38" t="s">
        <v>1270</v>
      </c>
      <c r="I32" s="38" t="s">
        <v>1289</v>
      </c>
      <c r="J32" s="38" t="s">
        <v>1290</v>
      </c>
      <c r="K32" s="38" t="s">
        <v>1274</v>
      </c>
      <c r="L32" s="38" t="s">
        <v>1273</v>
      </c>
      <c r="M32" s="38" t="s">
        <v>1274</v>
      </c>
      <c r="N32" s="38" t="s">
        <v>1351</v>
      </c>
      <c r="O32" s="36"/>
      <c r="P32" s="38" t="s">
        <v>1281</v>
      </c>
      <c r="Q32" s="14">
        <v>1</v>
      </c>
    </row>
    <row r="33" spans="1:17" ht="22.5" x14ac:dyDescent="0.25">
      <c r="A33" s="38" t="str">
        <f t="shared" si="0"/>
        <v>ħ</v>
      </c>
      <c r="B33" s="38" t="str">
        <f t="shared" si="1"/>
        <v>b</v>
      </c>
      <c r="C33" s="38" t="str">
        <f t="shared" si="2"/>
        <v>ħb</v>
      </c>
      <c r="D33" s="38" t="s">
        <v>1312</v>
      </c>
      <c r="E33" s="73" t="s">
        <v>1352</v>
      </c>
      <c r="F33" s="74" t="s">
        <v>1279</v>
      </c>
      <c r="G33" s="75" t="s">
        <v>1269</v>
      </c>
      <c r="H33" s="36"/>
      <c r="I33" s="38" t="s">
        <v>1348</v>
      </c>
      <c r="J33" s="38" t="s">
        <v>1294</v>
      </c>
      <c r="K33" s="38" t="s">
        <v>1274</v>
      </c>
      <c r="L33" s="38" t="s">
        <v>1271</v>
      </c>
      <c r="M33" s="38" t="s">
        <v>1272</v>
      </c>
      <c r="N33" s="38" t="s">
        <v>1353</v>
      </c>
      <c r="O33" s="36"/>
      <c r="P33" s="38" t="s">
        <v>1281</v>
      </c>
      <c r="Q33" s="14">
        <v>1</v>
      </c>
    </row>
    <row r="34" spans="1:17" ht="22.5" x14ac:dyDescent="0.25">
      <c r="A34" s="38" t="str">
        <f t="shared" si="0"/>
        <v>z</v>
      </c>
      <c r="B34" s="38" t="str">
        <f t="shared" si="1"/>
        <v>q</v>
      </c>
      <c r="C34" s="38" t="str">
        <f t="shared" si="2"/>
        <v>zq</v>
      </c>
      <c r="D34" s="38" t="s">
        <v>1282</v>
      </c>
      <c r="E34" s="73" t="s">
        <v>1354</v>
      </c>
      <c r="F34" s="74" t="s">
        <v>1279</v>
      </c>
      <c r="G34" s="75" t="s">
        <v>1269</v>
      </c>
      <c r="H34" s="38" t="s">
        <v>1284</v>
      </c>
      <c r="I34" s="38" t="s">
        <v>199</v>
      </c>
      <c r="J34" s="38" t="s">
        <v>1273</v>
      </c>
      <c r="K34" s="38" t="s">
        <v>1272</v>
      </c>
      <c r="L34" s="38" t="s">
        <v>1271</v>
      </c>
      <c r="M34" s="38" t="s">
        <v>1274</v>
      </c>
      <c r="N34" s="38" t="s">
        <v>1355</v>
      </c>
      <c r="O34" s="36"/>
      <c r="P34" s="38" t="s">
        <v>1281</v>
      </c>
      <c r="Q34" s="14">
        <v>2</v>
      </c>
    </row>
    <row r="35" spans="1:17" ht="22.5" x14ac:dyDescent="0.25">
      <c r="A35" s="38" t="str">
        <f t="shared" si="0"/>
        <v>l</v>
      </c>
      <c r="B35" s="38" t="str">
        <f t="shared" si="1"/>
        <v>b</v>
      </c>
      <c r="C35" s="38" t="str">
        <f t="shared" si="2"/>
        <v>lb</v>
      </c>
      <c r="D35" s="38" t="s">
        <v>1298</v>
      </c>
      <c r="E35" s="73" t="s">
        <v>1356</v>
      </c>
      <c r="F35" s="74" t="s">
        <v>1279</v>
      </c>
      <c r="G35" s="75" t="s">
        <v>1269</v>
      </c>
      <c r="H35" s="38" t="s">
        <v>1288</v>
      </c>
      <c r="I35" s="38" t="s">
        <v>1289</v>
      </c>
      <c r="J35" s="38" t="s">
        <v>1301</v>
      </c>
      <c r="K35" s="38" t="s">
        <v>1272</v>
      </c>
      <c r="L35" s="38" t="s">
        <v>1271</v>
      </c>
      <c r="M35" s="38" t="s">
        <v>1272</v>
      </c>
      <c r="N35" s="38" t="s">
        <v>1357</v>
      </c>
      <c r="O35" s="36"/>
      <c r="P35" s="38" t="s">
        <v>1281</v>
      </c>
      <c r="Q35" s="67">
        <v>2</v>
      </c>
    </row>
    <row r="36" spans="1:17" ht="23.25" thickBot="1" x14ac:dyDescent="0.3">
      <c r="A36" s="38" t="str">
        <f t="shared" si="0"/>
        <v>l</v>
      </c>
      <c r="B36" s="38" t="str">
        <f t="shared" si="1"/>
        <v>b</v>
      </c>
      <c r="C36" s="38" t="str">
        <f t="shared" si="2"/>
        <v>lb</v>
      </c>
      <c r="D36" s="38" t="s">
        <v>1298</v>
      </c>
      <c r="E36" s="73" t="s">
        <v>1358</v>
      </c>
      <c r="F36" s="74" t="s">
        <v>1279</v>
      </c>
      <c r="G36" s="75" t="s">
        <v>1269</v>
      </c>
      <c r="H36" s="38" t="s">
        <v>1288</v>
      </c>
      <c r="I36" s="38" t="s">
        <v>1289</v>
      </c>
      <c r="J36" s="38" t="s">
        <v>1301</v>
      </c>
      <c r="K36" s="38" t="s">
        <v>1272</v>
      </c>
      <c r="L36" s="38" t="s">
        <v>1271</v>
      </c>
      <c r="M36" s="38" t="s">
        <v>1272</v>
      </c>
      <c r="N36" s="38" t="s">
        <v>1359</v>
      </c>
      <c r="O36" s="36"/>
      <c r="P36" s="38" t="s">
        <v>1281</v>
      </c>
      <c r="Q36" s="67">
        <v>2</v>
      </c>
    </row>
    <row r="37" spans="1:17" ht="24" thickTop="1" thickBot="1" x14ac:dyDescent="0.3">
      <c r="A37" s="38" t="str">
        <f t="shared" si="0"/>
        <v>q</v>
      </c>
      <c r="B37" s="38" t="str">
        <f t="shared" si="1"/>
        <v>f</v>
      </c>
      <c r="C37" s="38" t="str">
        <f t="shared" si="2"/>
        <v>qf</v>
      </c>
      <c r="D37" s="38" t="s">
        <v>1336</v>
      </c>
      <c r="E37" s="73" t="s">
        <v>1360</v>
      </c>
      <c r="F37" s="74" t="s">
        <v>1279</v>
      </c>
      <c r="G37" s="75" t="s">
        <v>1269</v>
      </c>
      <c r="H37" s="84" t="s">
        <v>1338</v>
      </c>
      <c r="I37" s="38" t="s">
        <v>1289</v>
      </c>
      <c r="J37" s="38" t="s">
        <v>1271</v>
      </c>
      <c r="K37" s="38" t="s">
        <v>1274</v>
      </c>
      <c r="L37" s="38" t="s">
        <v>1290</v>
      </c>
      <c r="M37" s="38" t="s">
        <v>1274</v>
      </c>
      <c r="N37" s="38" t="s">
        <v>1361</v>
      </c>
      <c r="O37" s="36"/>
      <c r="P37" s="38" t="s">
        <v>1281</v>
      </c>
      <c r="Q37" s="14">
        <v>1</v>
      </c>
    </row>
    <row r="38" spans="1:17" ht="23.25" thickTop="1" x14ac:dyDescent="0.25">
      <c r="A38" s="38" t="str">
        <f t="shared" si="0"/>
        <v>ɣ</v>
      </c>
      <c r="B38" s="38" t="str">
        <f t="shared" si="1"/>
        <v>d</v>
      </c>
      <c r="C38" s="38" t="str">
        <f t="shared" si="2"/>
        <v>ɣd</v>
      </c>
      <c r="D38" s="38" t="s">
        <v>1298</v>
      </c>
      <c r="E38" s="73" t="s">
        <v>1362</v>
      </c>
      <c r="F38" s="74" t="s">
        <v>1279</v>
      </c>
      <c r="G38" s="75" t="s">
        <v>1269</v>
      </c>
      <c r="H38" s="38" t="s">
        <v>1288</v>
      </c>
      <c r="I38" s="38" t="s">
        <v>1289</v>
      </c>
      <c r="J38" s="38" t="s">
        <v>1301</v>
      </c>
      <c r="K38" s="38" t="s">
        <v>1272</v>
      </c>
      <c r="L38" s="38" t="s">
        <v>1271</v>
      </c>
      <c r="M38" s="38" t="s">
        <v>1272</v>
      </c>
      <c r="N38" s="38" t="s">
        <v>1363</v>
      </c>
      <c r="O38" s="36"/>
      <c r="P38" s="38" t="s">
        <v>1281</v>
      </c>
      <c r="Q38" s="14">
        <v>4</v>
      </c>
    </row>
    <row r="39" spans="1:17" ht="22.5" x14ac:dyDescent="0.25">
      <c r="A39" s="38" t="str">
        <f t="shared" si="0"/>
        <v>f</v>
      </c>
      <c r="B39" s="38" t="str">
        <f>RIGHT(C39,2)</f>
        <v>tˁ</v>
      </c>
      <c r="C39" s="38" t="str">
        <f>RIGHT(E39,3)</f>
        <v>ftˁ</v>
      </c>
      <c r="D39" s="38" t="s">
        <v>1286</v>
      </c>
      <c r="E39" s="73" t="s">
        <v>1364</v>
      </c>
      <c r="F39" s="74" t="s">
        <v>1279</v>
      </c>
      <c r="G39" s="75" t="s">
        <v>1269</v>
      </c>
      <c r="H39" s="38" t="s">
        <v>1288</v>
      </c>
      <c r="I39" s="38" t="s">
        <v>1289</v>
      </c>
      <c r="J39" s="38" t="s">
        <v>1290</v>
      </c>
      <c r="K39" s="38" t="s">
        <v>1274</v>
      </c>
      <c r="L39" s="38" t="s">
        <v>1271</v>
      </c>
      <c r="M39" s="38" t="s">
        <v>1274</v>
      </c>
      <c r="N39" s="38" t="s">
        <v>1365</v>
      </c>
      <c r="O39" s="36"/>
      <c r="P39" s="38" t="s">
        <v>1281</v>
      </c>
      <c r="Q39" s="14">
        <v>1</v>
      </c>
    </row>
    <row r="40" spans="1:17" ht="22.5" x14ac:dyDescent="0.25">
      <c r="A40" s="38" t="str">
        <f t="shared" si="0"/>
        <v>q</v>
      </c>
      <c r="B40" s="38" t="str">
        <f t="shared" si="1"/>
        <v>ʃ</v>
      </c>
      <c r="C40" s="38" t="str">
        <f t="shared" si="2"/>
        <v>qʃ</v>
      </c>
      <c r="D40" s="38" t="s">
        <v>1266</v>
      </c>
      <c r="E40" s="73" t="s">
        <v>1366</v>
      </c>
      <c r="F40" s="74" t="s">
        <v>1279</v>
      </c>
      <c r="G40" s="75" t="s">
        <v>1269</v>
      </c>
      <c r="H40" s="38" t="s">
        <v>1270</v>
      </c>
      <c r="I40" s="38" t="s">
        <v>1289</v>
      </c>
      <c r="J40" s="38" t="s">
        <v>1271</v>
      </c>
      <c r="K40" s="38" t="s">
        <v>1274</v>
      </c>
      <c r="L40" s="38" t="s">
        <v>1273</v>
      </c>
      <c r="M40" s="38" t="s">
        <v>1274</v>
      </c>
      <c r="N40" s="38" t="s">
        <v>1367</v>
      </c>
      <c r="O40" s="36"/>
      <c r="P40" s="38" t="s">
        <v>1281</v>
      </c>
      <c r="Q40" s="14">
        <v>1</v>
      </c>
    </row>
    <row r="41" spans="1:17" ht="22.5" x14ac:dyDescent="0.25">
      <c r="A41" s="38" t="str">
        <f t="shared" si="0"/>
        <v>r</v>
      </c>
      <c r="B41" s="38" t="str">
        <f t="shared" si="1"/>
        <v>χ</v>
      </c>
      <c r="C41" s="38" t="str">
        <f t="shared" si="2"/>
        <v>rχ</v>
      </c>
      <c r="D41" s="38" t="s">
        <v>1298</v>
      </c>
      <c r="E41" s="73" t="s">
        <v>1368</v>
      </c>
      <c r="F41" s="74" t="s">
        <v>1279</v>
      </c>
      <c r="G41" s="75" t="s">
        <v>1269</v>
      </c>
      <c r="H41" s="38" t="s">
        <v>1288</v>
      </c>
      <c r="I41" s="38" t="s">
        <v>199</v>
      </c>
      <c r="J41" s="38" t="s">
        <v>1301</v>
      </c>
      <c r="K41" s="38" t="s">
        <v>1272</v>
      </c>
      <c r="L41" s="38" t="s">
        <v>1290</v>
      </c>
      <c r="M41" s="38" t="s">
        <v>1274</v>
      </c>
      <c r="N41" s="38" t="s">
        <v>1369</v>
      </c>
      <c r="O41" s="36"/>
      <c r="P41" s="38" t="s">
        <v>1281</v>
      </c>
      <c r="Q41" s="14">
        <v>2</v>
      </c>
    </row>
    <row r="42" spans="1:17" ht="22.5" x14ac:dyDescent="0.25">
      <c r="A42" s="38" t="str">
        <f t="shared" si="0"/>
        <v>k</v>
      </c>
      <c r="B42" s="38" t="str">
        <f>RIGHT(C42,2)</f>
        <v>ðˁ</v>
      </c>
      <c r="C42" s="38" t="str">
        <f>RIGHT(E42,3)</f>
        <v>kðˁ</v>
      </c>
      <c r="D42" s="38" t="s">
        <v>1336</v>
      </c>
      <c r="E42" s="73" t="s">
        <v>1370</v>
      </c>
      <c r="F42" s="74" t="s">
        <v>1279</v>
      </c>
      <c r="G42" s="75" t="s">
        <v>1269</v>
      </c>
      <c r="H42" s="38" t="s">
        <v>1270</v>
      </c>
      <c r="I42" s="38" t="s">
        <v>1371</v>
      </c>
      <c r="J42" s="38" t="s">
        <v>1271</v>
      </c>
      <c r="K42" s="38" t="s">
        <v>1274</v>
      </c>
      <c r="L42" s="38" t="s">
        <v>1290</v>
      </c>
      <c r="M42" s="38" t="s">
        <v>1272</v>
      </c>
      <c r="N42" s="38" t="s">
        <v>1372</v>
      </c>
      <c r="O42" s="36"/>
      <c r="P42" s="38" t="s">
        <v>1281</v>
      </c>
      <c r="Q42" s="14">
        <v>1</v>
      </c>
    </row>
    <row r="43" spans="1:17" ht="23.25" thickBot="1" x14ac:dyDescent="0.3">
      <c r="A43" s="38" t="str">
        <f t="shared" si="0"/>
        <v>r</v>
      </c>
      <c r="B43" s="38" t="str">
        <f t="shared" si="1"/>
        <v>d</v>
      </c>
      <c r="C43" s="38" t="str">
        <f t="shared" si="2"/>
        <v>rd</v>
      </c>
      <c r="D43" s="38" t="s">
        <v>1298</v>
      </c>
      <c r="E43" s="73" t="s">
        <v>1373</v>
      </c>
      <c r="F43" s="74" t="s">
        <v>1279</v>
      </c>
      <c r="G43" s="75" t="s">
        <v>1269</v>
      </c>
      <c r="H43" s="38" t="s">
        <v>1288</v>
      </c>
      <c r="I43" s="38" t="s">
        <v>1289</v>
      </c>
      <c r="J43" s="38" t="s">
        <v>1301</v>
      </c>
      <c r="K43" s="38" t="s">
        <v>1272</v>
      </c>
      <c r="L43" s="38" t="s">
        <v>1271</v>
      </c>
      <c r="M43" s="38" t="s">
        <v>1272</v>
      </c>
      <c r="N43" s="38" t="s">
        <v>1374</v>
      </c>
      <c r="O43" s="36" t="s">
        <v>1375</v>
      </c>
      <c r="P43" s="38" t="s">
        <v>1281</v>
      </c>
      <c r="Q43" s="14">
        <v>1</v>
      </c>
    </row>
    <row r="44" spans="1:17" ht="24" thickTop="1" thickBot="1" x14ac:dyDescent="0.3">
      <c r="A44" s="38" t="str">
        <f t="shared" si="0"/>
        <v>ɣ</v>
      </c>
      <c r="B44" s="38" t="str">
        <f t="shared" si="1"/>
        <v>z</v>
      </c>
      <c r="C44" s="38" t="str">
        <f t="shared" si="2"/>
        <v>ɣz</v>
      </c>
      <c r="D44" s="38" t="s">
        <v>1298</v>
      </c>
      <c r="E44" s="73" t="s">
        <v>1376</v>
      </c>
      <c r="F44" s="74" t="s">
        <v>1279</v>
      </c>
      <c r="G44" s="75" t="s">
        <v>1269</v>
      </c>
      <c r="H44" s="84" t="s">
        <v>1300</v>
      </c>
      <c r="I44" s="38" t="s">
        <v>1289</v>
      </c>
      <c r="J44" s="38" t="s">
        <v>1301</v>
      </c>
      <c r="K44" s="38" t="s">
        <v>1272</v>
      </c>
      <c r="L44" s="38" t="s">
        <v>1273</v>
      </c>
      <c r="M44" s="38" t="s">
        <v>1272</v>
      </c>
      <c r="N44" s="38" t="s">
        <v>1377</v>
      </c>
      <c r="O44" s="36"/>
      <c r="P44" s="38" t="s">
        <v>1281</v>
      </c>
      <c r="Q44" s="14">
        <v>1</v>
      </c>
    </row>
    <row r="45" spans="1:17" ht="24" thickTop="1" thickBot="1" x14ac:dyDescent="0.3">
      <c r="A45" s="38" t="str">
        <f t="shared" si="0"/>
        <v>ħ</v>
      </c>
      <c r="B45" s="38" t="str">
        <f t="shared" si="1"/>
        <v>f</v>
      </c>
      <c r="C45" s="38" t="str">
        <f t="shared" si="2"/>
        <v>ħf</v>
      </c>
      <c r="D45" s="38" t="s">
        <v>1312</v>
      </c>
      <c r="E45" s="73" t="s">
        <v>1378</v>
      </c>
      <c r="F45" s="74" t="s">
        <v>1279</v>
      </c>
      <c r="G45" s="75" t="s">
        <v>1269</v>
      </c>
      <c r="H45" s="36"/>
      <c r="I45" s="38" t="s">
        <v>1289</v>
      </c>
      <c r="J45" s="38" t="s">
        <v>1294</v>
      </c>
      <c r="K45" s="38" t="s">
        <v>1274</v>
      </c>
      <c r="L45" s="38" t="s">
        <v>1290</v>
      </c>
      <c r="M45" s="38" t="s">
        <v>1274</v>
      </c>
      <c r="N45" s="38" t="s">
        <v>1379</v>
      </c>
      <c r="O45" s="36"/>
      <c r="P45" s="38" t="s">
        <v>1281</v>
      </c>
      <c r="Q45" s="14">
        <v>1</v>
      </c>
    </row>
    <row r="46" spans="1:17" ht="24" thickTop="1" thickBot="1" x14ac:dyDescent="0.3">
      <c r="A46" s="38" t="str">
        <f t="shared" si="0"/>
        <v>l</v>
      </c>
      <c r="B46" s="38" t="str">
        <f>RIGHT(C46,3)</f>
        <v>d͡ʒ</v>
      </c>
      <c r="C46" s="38" t="str">
        <f>RIGHT(E46,4)</f>
        <v>ld͡ʒ</v>
      </c>
      <c r="D46" s="38" t="s">
        <v>1298</v>
      </c>
      <c r="E46" s="73" t="s">
        <v>1380</v>
      </c>
      <c r="F46" s="74" t="s">
        <v>1279</v>
      </c>
      <c r="G46" s="75" t="s">
        <v>1269</v>
      </c>
      <c r="H46" s="84" t="s">
        <v>1300</v>
      </c>
      <c r="I46" s="38" t="s">
        <v>1289</v>
      </c>
      <c r="J46" s="38" t="s">
        <v>1301</v>
      </c>
      <c r="K46" s="38" t="s">
        <v>1272</v>
      </c>
      <c r="L46" s="38" t="s">
        <v>1273</v>
      </c>
      <c r="M46" s="38" t="s">
        <v>1272</v>
      </c>
      <c r="N46" s="38" t="s">
        <v>1381</v>
      </c>
      <c r="O46" s="36"/>
      <c r="P46" s="38" t="s">
        <v>1281</v>
      </c>
      <c r="Q46" s="14">
        <v>2</v>
      </c>
    </row>
    <row r="47" spans="1:17" ht="23.25" thickTop="1" x14ac:dyDescent="0.25">
      <c r="A47" s="38" t="str">
        <f t="shared" si="0"/>
        <v>k</v>
      </c>
      <c r="B47" s="38" t="str">
        <f t="shared" si="1"/>
        <v>χ</v>
      </c>
      <c r="C47" s="38" t="str">
        <f t="shared" si="2"/>
        <v>kχ</v>
      </c>
      <c r="D47" s="38" t="s">
        <v>1336</v>
      </c>
      <c r="E47" s="73" t="s">
        <v>1382</v>
      </c>
      <c r="F47" s="74" t="s">
        <v>1279</v>
      </c>
      <c r="G47" s="75" t="s">
        <v>1269</v>
      </c>
      <c r="H47" s="38" t="s">
        <v>1270</v>
      </c>
      <c r="I47" s="38" t="s">
        <v>1289</v>
      </c>
      <c r="J47" s="38" t="s">
        <v>1271</v>
      </c>
      <c r="K47" s="38" t="s">
        <v>1274</v>
      </c>
      <c r="L47" s="38" t="s">
        <v>1290</v>
      </c>
      <c r="M47" s="38" t="s">
        <v>1274</v>
      </c>
      <c r="N47" s="38" t="s">
        <v>1383</v>
      </c>
      <c r="O47" s="36"/>
      <c r="P47" s="38" t="s">
        <v>1281</v>
      </c>
      <c r="Q47" s="14">
        <v>1</v>
      </c>
    </row>
    <row r="48" spans="1:17" ht="22.5" x14ac:dyDescent="0.25">
      <c r="A48" s="38" t="str">
        <f t="shared" si="0"/>
        <v>ɣ</v>
      </c>
      <c r="B48" s="38" t="str">
        <f t="shared" si="1"/>
        <v>d</v>
      </c>
      <c r="C48" s="38" t="str">
        <f t="shared" si="2"/>
        <v>ɣd</v>
      </c>
      <c r="D48" s="38" t="s">
        <v>1298</v>
      </c>
      <c r="E48" s="73" t="s">
        <v>1384</v>
      </c>
      <c r="F48" s="74" t="s">
        <v>1279</v>
      </c>
      <c r="G48" s="75" t="s">
        <v>1269</v>
      </c>
      <c r="H48" s="38" t="s">
        <v>1288</v>
      </c>
      <c r="I48" s="38" t="s">
        <v>1289</v>
      </c>
      <c r="J48" s="38" t="s">
        <v>1301</v>
      </c>
      <c r="K48" s="38" t="s">
        <v>1272</v>
      </c>
      <c r="L48" s="38" t="s">
        <v>1271</v>
      </c>
      <c r="M48" s="38" t="s">
        <v>1272</v>
      </c>
      <c r="N48" s="38" t="s">
        <v>1385</v>
      </c>
      <c r="O48" s="36"/>
      <c r="P48" s="38" t="s">
        <v>1281</v>
      </c>
      <c r="Q48" s="14">
        <v>4</v>
      </c>
    </row>
    <row r="49" spans="1:18" ht="22.5" x14ac:dyDescent="0.25">
      <c r="A49" s="38" t="str">
        <f t="shared" si="0"/>
        <v>χ</v>
      </c>
      <c r="B49" s="38" t="str">
        <f t="shared" si="1"/>
        <v>t</v>
      </c>
      <c r="C49" s="38" t="str">
        <f t="shared" si="2"/>
        <v>χt</v>
      </c>
      <c r="D49" s="38" t="s">
        <v>1286</v>
      </c>
      <c r="E49" s="73" t="s">
        <v>1386</v>
      </c>
      <c r="F49" s="74" t="s">
        <v>1279</v>
      </c>
      <c r="G49" s="75" t="s">
        <v>1269</v>
      </c>
      <c r="H49" s="38" t="s">
        <v>1288</v>
      </c>
      <c r="I49" s="38" t="s">
        <v>1289</v>
      </c>
      <c r="J49" s="38" t="s">
        <v>1290</v>
      </c>
      <c r="K49" s="38" t="s">
        <v>1274</v>
      </c>
      <c r="L49" s="38" t="s">
        <v>1271</v>
      </c>
      <c r="M49" s="38" t="s">
        <v>1274</v>
      </c>
      <c r="N49" s="38" t="s">
        <v>1387</v>
      </c>
      <c r="O49" s="36"/>
      <c r="P49" s="38" t="s">
        <v>1281</v>
      </c>
      <c r="Q49" s="14">
        <v>3</v>
      </c>
    </row>
    <row r="50" spans="1:18" ht="22.5" x14ac:dyDescent="0.25">
      <c r="A50" s="38" t="str">
        <f t="shared" si="0"/>
        <v>ħ</v>
      </c>
      <c r="B50" s="38" t="str">
        <f>RIGHT(C50,2)</f>
        <v>sˁ</v>
      </c>
      <c r="C50" s="38" t="str">
        <f>RIGHT(E50,3)</f>
        <v>ħsˁ</v>
      </c>
      <c r="D50" s="38" t="s">
        <v>1266</v>
      </c>
      <c r="E50" s="73" t="s">
        <v>1388</v>
      </c>
      <c r="F50" s="74" t="s">
        <v>1279</v>
      </c>
      <c r="G50" s="75" t="s">
        <v>1269</v>
      </c>
      <c r="H50" s="36"/>
      <c r="I50" s="38" t="s">
        <v>1289</v>
      </c>
      <c r="J50" s="38" t="s">
        <v>1294</v>
      </c>
      <c r="K50" s="38" t="s">
        <v>1274</v>
      </c>
      <c r="L50" s="38" t="s">
        <v>1273</v>
      </c>
      <c r="M50" s="38" t="s">
        <v>1274</v>
      </c>
      <c r="N50" s="38" t="s">
        <v>1389</v>
      </c>
      <c r="O50" s="36"/>
      <c r="P50" s="38" t="s">
        <v>1281</v>
      </c>
      <c r="Q50" s="14">
        <v>1</v>
      </c>
    </row>
    <row r="51" spans="1:18" ht="22.5" x14ac:dyDescent="0.25">
      <c r="A51" s="38" t="str">
        <f t="shared" si="0"/>
        <v>r</v>
      </c>
      <c r="B51" s="38" t="str">
        <f t="shared" si="1"/>
        <v>f</v>
      </c>
      <c r="C51" s="38" t="str">
        <f t="shared" si="2"/>
        <v>rf</v>
      </c>
      <c r="D51" s="38" t="s">
        <v>1298</v>
      </c>
      <c r="E51" s="73" t="s">
        <v>1390</v>
      </c>
      <c r="F51" s="74" t="s">
        <v>1279</v>
      </c>
      <c r="G51" s="75" t="s">
        <v>1269</v>
      </c>
      <c r="H51" s="38" t="s">
        <v>1288</v>
      </c>
      <c r="I51" s="38" t="s">
        <v>199</v>
      </c>
      <c r="J51" s="38" t="s">
        <v>1301</v>
      </c>
      <c r="K51" s="38" t="s">
        <v>1272</v>
      </c>
      <c r="L51" s="38" t="s">
        <v>1290</v>
      </c>
      <c r="M51" s="38" t="s">
        <v>1274</v>
      </c>
      <c r="N51" s="38" t="s">
        <v>1391</v>
      </c>
      <c r="O51" s="36"/>
      <c r="P51" s="38" t="s">
        <v>1281</v>
      </c>
      <c r="Q51" s="14">
        <v>3</v>
      </c>
    </row>
    <row r="52" spans="1:18" x14ac:dyDescent="0.25">
      <c r="A52" s="38" t="str">
        <f t="shared" si="0"/>
        <v>l</v>
      </c>
      <c r="B52" s="38" t="str">
        <f t="shared" si="1"/>
        <v>m</v>
      </c>
      <c r="C52" s="38" t="str">
        <f>RIGHT(E52,3)</f>
        <v>ləm</v>
      </c>
      <c r="D52" s="38" t="s">
        <v>1321</v>
      </c>
      <c r="E52" s="38" t="s">
        <v>1392</v>
      </c>
      <c r="F52" s="74" t="s">
        <v>1268</v>
      </c>
      <c r="G52" s="75" t="s">
        <v>319</v>
      </c>
      <c r="H52" s="38" t="s">
        <v>1288</v>
      </c>
      <c r="I52" s="38" t="s">
        <v>1289</v>
      </c>
      <c r="J52" s="38" t="s">
        <v>1301</v>
      </c>
      <c r="K52" s="38" t="s">
        <v>1272</v>
      </c>
      <c r="L52" s="38" t="s">
        <v>1301</v>
      </c>
      <c r="M52" s="38" t="s">
        <v>1272</v>
      </c>
      <c r="N52" s="38" t="s">
        <v>1393</v>
      </c>
      <c r="O52" s="36"/>
      <c r="P52" s="38" t="s">
        <v>1394</v>
      </c>
      <c r="Q52" s="14">
        <v>2</v>
      </c>
    </row>
    <row r="53" spans="1:18" ht="22.5" x14ac:dyDescent="0.25">
      <c r="A53" s="38" t="str">
        <f t="shared" si="0"/>
        <v>d</v>
      </c>
      <c r="B53" s="38" t="str">
        <f t="shared" si="1"/>
        <v>n</v>
      </c>
      <c r="C53" s="38" t="str">
        <f t="shared" ref="C53:C117" si="3">RIGHT(E53,3)</f>
        <v>dən</v>
      </c>
      <c r="D53" s="38" t="s">
        <v>1395</v>
      </c>
      <c r="E53" s="73" t="s">
        <v>1396</v>
      </c>
      <c r="F53" s="74" t="s">
        <v>1268</v>
      </c>
      <c r="G53" s="75" t="s">
        <v>319</v>
      </c>
      <c r="H53" s="38" t="s">
        <v>1270</v>
      </c>
      <c r="I53" s="38" t="s">
        <v>1289</v>
      </c>
      <c r="J53" s="38" t="s">
        <v>1271</v>
      </c>
      <c r="K53" s="38" t="s">
        <v>1272</v>
      </c>
      <c r="L53" s="38" t="s">
        <v>1301</v>
      </c>
      <c r="M53" s="38" t="s">
        <v>1272</v>
      </c>
      <c r="N53" s="38" t="s">
        <v>1397</v>
      </c>
      <c r="O53" s="36"/>
      <c r="P53" s="38" t="s">
        <v>1394</v>
      </c>
      <c r="Q53" s="14">
        <v>1</v>
      </c>
    </row>
    <row r="54" spans="1:18" x14ac:dyDescent="0.25">
      <c r="A54" s="38" t="str">
        <f t="shared" si="0"/>
        <v>b</v>
      </c>
      <c r="B54" s="38" t="str">
        <f t="shared" si="1"/>
        <v>z</v>
      </c>
      <c r="C54" s="38" t="str">
        <f t="shared" si="3"/>
        <v>bəz</v>
      </c>
      <c r="D54" s="38" t="s">
        <v>1266</v>
      </c>
      <c r="E54" s="38" t="s">
        <v>1398</v>
      </c>
      <c r="F54" s="74" t="s">
        <v>1268</v>
      </c>
      <c r="G54" s="75" t="s">
        <v>319</v>
      </c>
      <c r="H54" s="38" t="s">
        <v>1270</v>
      </c>
      <c r="I54" s="38" t="s">
        <v>1289</v>
      </c>
      <c r="J54" s="38" t="s">
        <v>1271</v>
      </c>
      <c r="K54" s="38" t="s">
        <v>1272</v>
      </c>
      <c r="L54" s="38" t="s">
        <v>1273</v>
      </c>
      <c r="M54" s="38" t="s">
        <v>1272</v>
      </c>
      <c r="N54" s="38" t="s">
        <v>1399</v>
      </c>
      <c r="O54" s="36"/>
      <c r="P54" s="38" t="s">
        <v>1394</v>
      </c>
      <c r="Q54" s="14">
        <v>1</v>
      </c>
    </row>
    <row r="55" spans="1:18" ht="22.5" x14ac:dyDescent="0.25">
      <c r="A55" s="38" t="str">
        <f>LEFT(C55,3)</f>
        <v>d͡ʒ</v>
      </c>
      <c r="B55" s="38" t="str">
        <f t="shared" si="1"/>
        <v>l</v>
      </c>
      <c r="C55" s="38" t="str">
        <f>RIGHT(E55,5)</f>
        <v>d͡ʒəl</v>
      </c>
      <c r="D55" s="38" t="s">
        <v>1395</v>
      </c>
      <c r="E55" s="73" t="s">
        <v>1400</v>
      </c>
      <c r="F55" s="74" t="s">
        <v>1268</v>
      </c>
      <c r="G55" s="75" t="s">
        <v>319</v>
      </c>
      <c r="H55" s="38" t="s">
        <v>1270</v>
      </c>
      <c r="I55" s="38" t="s">
        <v>1289</v>
      </c>
      <c r="J55" s="38" t="s">
        <v>1273</v>
      </c>
      <c r="K55" s="38" t="s">
        <v>1272</v>
      </c>
      <c r="L55" s="38" t="s">
        <v>1301</v>
      </c>
      <c r="M55" s="38" t="s">
        <v>1272</v>
      </c>
      <c r="N55" s="38" t="s">
        <v>1401</v>
      </c>
      <c r="O55" s="36"/>
      <c r="P55" s="38" t="s">
        <v>1394</v>
      </c>
      <c r="Q55" s="67">
        <v>3</v>
      </c>
    </row>
    <row r="56" spans="1:18" ht="22.5" x14ac:dyDescent="0.25">
      <c r="A56" s="38" t="str">
        <f>LEFT(C56,3)</f>
        <v>d͡ʒ</v>
      </c>
      <c r="B56" s="38" t="str">
        <f t="shared" si="1"/>
        <v>l</v>
      </c>
      <c r="C56" s="38" t="str">
        <f>RIGHT(E56,5)</f>
        <v>d͡ʒəl</v>
      </c>
      <c r="D56" s="38" t="s">
        <v>1395</v>
      </c>
      <c r="E56" s="73" t="s">
        <v>1402</v>
      </c>
      <c r="F56" s="74" t="s">
        <v>1268</v>
      </c>
      <c r="G56" s="75" t="s">
        <v>319</v>
      </c>
      <c r="H56" s="38" t="s">
        <v>1270</v>
      </c>
      <c r="I56" s="38" t="s">
        <v>1289</v>
      </c>
      <c r="J56" s="38" t="s">
        <v>1273</v>
      </c>
      <c r="K56" s="38" t="s">
        <v>1272</v>
      </c>
      <c r="L56" s="38" t="s">
        <v>1301</v>
      </c>
      <c r="M56" s="38" t="s">
        <v>1272</v>
      </c>
      <c r="N56" s="38" t="s">
        <v>1403</v>
      </c>
      <c r="O56" s="36"/>
      <c r="P56" s="38" t="s">
        <v>1394</v>
      </c>
      <c r="Q56" s="67">
        <v>3</v>
      </c>
    </row>
    <row r="57" spans="1:18" ht="22.5" x14ac:dyDescent="0.25">
      <c r="A57" s="38" t="str">
        <f t="shared" si="0"/>
        <v>h</v>
      </c>
      <c r="B57" s="38" t="str">
        <f t="shared" si="1"/>
        <v>m</v>
      </c>
      <c r="C57" s="38" t="str">
        <f t="shared" si="3"/>
        <v>həm</v>
      </c>
      <c r="D57" s="38" t="s">
        <v>1395</v>
      </c>
      <c r="E57" s="73" t="s">
        <v>1404</v>
      </c>
      <c r="F57" s="74" t="s">
        <v>1268</v>
      </c>
      <c r="G57" s="75" t="s">
        <v>319</v>
      </c>
      <c r="H57" s="36"/>
      <c r="I57" s="38" t="s">
        <v>1348</v>
      </c>
      <c r="J57" s="38" t="s">
        <v>1405</v>
      </c>
      <c r="K57" s="38" t="s">
        <v>1274</v>
      </c>
      <c r="L57" s="38" t="s">
        <v>1301</v>
      </c>
      <c r="M57" s="38" t="s">
        <v>1272</v>
      </c>
      <c r="N57" s="38" t="s">
        <v>1406</v>
      </c>
      <c r="O57" s="36"/>
      <c r="P57" s="38" t="s">
        <v>1394</v>
      </c>
      <c r="Q57" s="14">
        <v>1</v>
      </c>
    </row>
    <row r="58" spans="1:18" ht="22.5" x14ac:dyDescent="0.25">
      <c r="A58" s="38" t="str">
        <f t="shared" si="0"/>
        <v>q</v>
      </c>
      <c r="B58" s="38" t="str">
        <f t="shared" si="1"/>
        <v>b</v>
      </c>
      <c r="C58" s="38" t="str">
        <f t="shared" si="3"/>
        <v>qəb</v>
      </c>
      <c r="D58" s="38" t="s">
        <v>1346</v>
      </c>
      <c r="E58" s="73" t="s">
        <v>1407</v>
      </c>
      <c r="F58" s="74" t="s">
        <v>1268</v>
      </c>
      <c r="G58" s="75" t="s">
        <v>319</v>
      </c>
      <c r="H58" s="38" t="s">
        <v>1332</v>
      </c>
      <c r="I58" s="38" t="s">
        <v>1348</v>
      </c>
      <c r="J58" s="38" t="s">
        <v>1271</v>
      </c>
      <c r="K58" s="38" t="s">
        <v>1274</v>
      </c>
      <c r="L58" s="38" t="s">
        <v>1271</v>
      </c>
      <c r="M58" s="38" t="s">
        <v>1272</v>
      </c>
      <c r="N58" s="38" t="s">
        <v>1408</v>
      </c>
      <c r="O58" s="36"/>
      <c r="P58" s="38" t="s">
        <v>1394</v>
      </c>
      <c r="Q58" s="14">
        <v>2</v>
      </c>
    </row>
    <row r="59" spans="1:18" ht="22.5" x14ac:dyDescent="0.25">
      <c r="A59" s="38" t="str">
        <f t="shared" si="0"/>
        <v>h</v>
      </c>
      <c r="B59" s="38" t="str">
        <f t="shared" si="1"/>
        <v>ɣ</v>
      </c>
      <c r="C59" s="38" t="str">
        <f t="shared" si="3"/>
        <v>həɣ</v>
      </c>
      <c r="D59" s="38" t="s">
        <v>1395</v>
      </c>
      <c r="E59" s="73" t="s">
        <v>1409</v>
      </c>
      <c r="F59" s="74" t="s">
        <v>1268</v>
      </c>
      <c r="G59" s="75" t="s">
        <v>319</v>
      </c>
      <c r="H59" s="36"/>
      <c r="I59" s="38" t="s">
        <v>1348</v>
      </c>
      <c r="J59" s="38" t="s">
        <v>1405</v>
      </c>
      <c r="K59" s="38" t="s">
        <v>1274</v>
      </c>
      <c r="L59" s="38" t="s">
        <v>1301</v>
      </c>
      <c r="M59" s="38" t="s">
        <v>1272</v>
      </c>
      <c r="N59" s="38" t="s">
        <v>1410</v>
      </c>
      <c r="O59" s="36"/>
      <c r="P59" s="38" t="s">
        <v>1394</v>
      </c>
      <c r="Q59" s="14">
        <v>5</v>
      </c>
      <c r="R59" s="14">
        <v>5</v>
      </c>
    </row>
    <row r="60" spans="1:18" ht="22.5" x14ac:dyDescent="0.25">
      <c r="A60" s="38" t="str">
        <f t="shared" si="0"/>
        <v>h</v>
      </c>
      <c r="B60" s="38" t="str">
        <f t="shared" si="1"/>
        <v>ɣ</v>
      </c>
      <c r="C60" s="38" t="str">
        <f t="shared" si="3"/>
        <v>həɣ</v>
      </c>
      <c r="D60" s="38" t="s">
        <v>1395</v>
      </c>
      <c r="E60" s="73" t="s">
        <v>1411</v>
      </c>
      <c r="F60" s="74" t="s">
        <v>1268</v>
      </c>
      <c r="G60" s="75" t="s">
        <v>319</v>
      </c>
      <c r="H60" s="36"/>
      <c r="I60" s="38" t="s">
        <v>1348</v>
      </c>
      <c r="J60" s="38" t="s">
        <v>1405</v>
      </c>
      <c r="K60" s="38" t="s">
        <v>1274</v>
      </c>
      <c r="L60" s="38" t="s">
        <v>1301</v>
      </c>
      <c r="M60" s="38" t="s">
        <v>1272</v>
      </c>
      <c r="N60" s="38" t="s">
        <v>1412</v>
      </c>
      <c r="O60" s="36"/>
      <c r="P60" s="38" t="s">
        <v>1394</v>
      </c>
      <c r="Q60" s="14">
        <v>5</v>
      </c>
      <c r="R60" s="14">
        <v>5</v>
      </c>
    </row>
    <row r="61" spans="1:18" ht="23.25" thickBot="1" x14ac:dyDescent="0.3">
      <c r="A61" s="38" t="str">
        <f t="shared" si="0"/>
        <v>χ</v>
      </c>
      <c r="B61" s="38" t="str">
        <f t="shared" si="1"/>
        <v>d</v>
      </c>
      <c r="C61" s="38" t="str">
        <f t="shared" si="3"/>
        <v>χəd</v>
      </c>
      <c r="D61" s="38" t="s">
        <v>1286</v>
      </c>
      <c r="E61" s="73" t="s">
        <v>1413</v>
      </c>
      <c r="F61" s="74" t="s">
        <v>1268</v>
      </c>
      <c r="G61" s="75" t="s">
        <v>319</v>
      </c>
      <c r="H61" s="38" t="s">
        <v>1288</v>
      </c>
      <c r="I61" s="38" t="s">
        <v>1348</v>
      </c>
      <c r="J61" s="38" t="s">
        <v>1290</v>
      </c>
      <c r="K61" s="38" t="s">
        <v>1274</v>
      </c>
      <c r="L61" s="38" t="s">
        <v>1271</v>
      </c>
      <c r="M61" s="38" t="s">
        <v>1272</v>
      </c>
      <c r="N61" s="38" t="s">
        <v>1414</v>
      </c>
      <c r="O61" s="36"/>
      <c r="P61" s="38" t="s">
        <v>1394</v>
      </c>
      <c r="Q61" s="14">
        <v>1</v>
      </c>
    </row>
    <row r="62" spans="1:18" ht="24" thickTop="1" thickBot="1" x14ac:dyDescent="0.3">
      <c r="A62" s="38" t="str">
        <f t="shared" si="0"/>
        <v>b</v>
      </c>
      <c r="B62" s="38" t="str">
        <f t="shared" si="1"/>
        <v>ɣ</v>
      </c>
      <c r="C62" s="38" t="str">
        <f t="shared" si="3"/>
        <v>bəɣ</v>
      </c>
      <c r="D62" s="38" t="s">
        <v>1395</v>
      </c>
      <c r="E62" s="73" t="s">
        <v>1415</v>
      </c>
      <c r="F62" s="74" t="s">
        <v>1268</v>
      </c>
      <c r="G62" s="75" t="s">
        <v>319</v>
      </c>
      <c r="H62" s="84" t="s">
        <v>1338</v>
      </c>
      <c r="I62" s="38" t="s">
        <v>1289</v>
      </c>
      <c r="J62" s="38" t="s">
        <v>1271</v>
      </c>
      <c r="K62" s="38" t="s">
        <v>1272</v>
      </c>
      <c r="L62" s="38" t="s">
        <v>1301</v>
      </c>
      <c r="M62" s="38" t="s">
        <v>1272</v>
      </c>
      <c r="N62" s="38" t="s">
        <v>1416</v>
      </c>
      <c r="O62" s="36"/>
      <c r="P62" s="38" t="s">
        <v>1394</v>
      </c>
      <c r="Q62" s="14">
        <v>4</v>
      </c>
    </row>
    <row r="63" spans="1:18" ht="23.25" thickTop="1" x14ac:dyDescent="0.25">
      <c r="A63" s="38" t="str">
        <f>LEFT(C63,3)</f>
        <v>d͡ʒ</v>
      </c>
      <c r="B63" s="38" t="str">
        <f t="shared" si="1"/>
        <v>n</v>
      </c>
      <c r="C63" s="38" t="str">
        <f>RIGHT(E63,5)</f>
        <v>d͡ʒən</v>
      </c>
      <c r="D63" s="38" t="s">
        <v>1395</v>
      </c>
      <c r="E63" s="73" t="s">
        <v>1417</v>
      </c>
      <c r="F63" s="74" t="s">
        <v>1268</v>
      </c>
      <c r="G63" s="75" t="s">
        <v>319</v>
      </c>
      <c r="H63" s="38" t="s">
        <v>1270</v>
      </c>
      <c r="I63" s="38" t="s">
        <v>1289</v>
      </c>
      <c r="J63" s="38" t="s">
        <v>1273</v>
      </c>
      <c r="K63" s="38" t="s">
        <v>1272</v>
      </c>
      <c r="L63" s="38" t="s">
        <v>1301</v>
      </c>
      <c r="M63" s="38" t="s">
        <v>1272</v>
      </c>
      <c r="N63" s="38" t="s">
        <v>1418</v>
      </c>
      <c r="O63" s="36"/>
      <c r="P63" s="38" t="s">
        <v>1394</v>
      </c>
      <c r="Q63" s="14">
        <v>1</v>
      </c>
    </row>
    <row r="64" spans="1:18" ht="22.5" x14ac:dyDescent="0.25">
      <c r="A64" s="38" t="str">
        <f t="shared" si="0"/>
        <v>f</v>
      </c>
      <c r="B64" s="38" t="str">
        <f t="shared" si="1"/>
        <v>r</v>
      </c>
      <c r="C64" s="38" t="str">
        <f t="shared" si="3"/>
        <v>fər</v>
      </c>
      <c r="D64" s="38" t="s">
        <v>1395</v>
      </c>
      <c r="E64" s="73" t="s">
        <v>1419</v>
      </c>
      <c r="F64" s="74" t="s">
        <v>1268</v>
      </c>
      <c r="G64" s="75" t="s">
        <v>319</v>
      </c>
      <c r="H64" s="38" t="s">
        <v>1270</v>
      </c>
      <c r="I64" s="38" t="s">
        <v>1348</v>
      </c>
      <c r="J64" s="38" t="s">
        <v>1290</v>
      </c>
      <c r="K64" s="38" t="s">
        <v>1274</v>
      </c>
      <c r="L64" s="38" t="s">
        <v>1301</v>
      </c>
      <c r="M64" s="38" t="s">
        <v>1272</v>
      </c>
      <c r="N64" s="38" t="s">
        <v>1420</v>
      </c>
      <c r="O64" s="36"/>
      <c r="P64" s="38" t="s">
        <v>1394</v>
      </c>
      <c r="Q64" s="14">
        <v>1</v>
      </c>
    </row>
    <row r="65" spans="1:17" ht="22.5" x14ac:dyDescent="0.25">
      <c r="A65" s="38" t="str">
        <f t="shared" si="0"/>
        <v>f</v>
      </c>
      <c r="B65" s="38" t="str">
        <f t="shared" si="1"/>
        <v>ɣ</v>
      </c>
      <c r="C65" s="38" t="str">
        <f t="shared" si="3"/>
        <v>fəɣ</v>
      </c>
      <c r="D65" s="38" t="s">
        <v>1395</v>
      </c>
      <c r="E65" s="73" t="s">
        <v>1421</v>
      </c>
      <c r="F65" s="74" t="s">
        <v>1268</v>
      </c>
      <c r="G65" s="75" t="s">
        <v>319</v>
      </c>
      <c r="H65" s="38" t="s">
        <v>1270</v>
      </c>
      <c r="I65" s="38" t="s">
        <v>1348</v>
      </c>
      <c r="J65" s="38" t="s">
        <v>1290</v>
      </c>
      <c r="K65" s="38" t="s">
        <v>1274</v>
      </c>
      <c r="L65" s="38" t="s">
        <v>1301</v>
      </c>
      <c r="M65" s="38" t="s">
        <v>1272</v>
      </c>
      <c r="N65" s="38" t="s">
        <v>1422</v>
      </c>
      <c r="O65" s="36"/>
      <c r="P65" s="38" t="s">
        <v>1394</v>
      </c>
      <c r="Q65" s="14">
        <v>4</v>
      </c>
    </row>
    <row r="66" spans="1:17" ht="22.5" x14ac:dyDescent="0.25">
      <c r="A66" s="38" t="str">
        <f t="shared" si="0"/>
        <v>m</v>
      </c>
      <c r="B66" s="38" t="str">
        <f t="shared" si="1"/>
        <v>ɣ</v>
      </c>
      <c r="C66" s="38" t="str">
        <f t="shared" si="3"/>
        <v>məɣ</v>
      </c>
      <c r="D66" s="38" t="s">
        <v>1423</v>
      </c>
      <c r="E66" s="73" t="s">
        <v>1424</v>
      </c>
      <c r="F66" s="74" t="s">
        <v>1268</v>
      </c>
      <c r="G66" s="75" t="s">
        <v>319</v>
      </c>
      <c r="H66" s="38" t="s">
        <v>1270</v>
      </c>
      <c r="I66" s="38" t="s">
        <v>1289</v>
      </c>
      <c r="J66" s="38" t="s">
        <v>1301</v>
      </c>
      <c r="K66" s="38" t="s">
        <v>1272</v>
      </c>
      <c r="L66" s="38" t="s">
        <v>1301</v>
      </c>
      <c r="M66" s="38" t="s">
        <v>1272</v>
      </c>
      <c r="N66" s="38" t="s">
        <v>1425</v>
      </c>
      <c r="O66" s="36"/>
      <c r="P66" s="38" t="s">
        <v>1394</v>
      </c>
      <c r="Q66" s="14">
        <v>4</v>
      </c>
    </row>
    <row r="67" spans="1:17" x14ac:dyDescent="0.25">
      <c r="A67" s="38" t="str">
        <f>LEFT(C67,2)</f>
        <v>ðˁ</v>
      </c>
      <c r="B67" s="38" t="str">
        <f t="shared" si="1"/>
        <v>ɣ</v>
      </c>
      <c r="C67" s="38" t="str">
        <f>RIGHT(E67,4)</f>
        <v>ðˁəɣ</v>
      </c>
      <c r="D67" s="38" t="s">
        <v>1395</v>
      </c>
      <c r="E67" s="89" t="s">
        <v>1426</v>
      </c>
      <c r="F67" s="74" t="s">
        <v>1268</v>
      </c>
      <c r="G67" s="75" t="s">
        <v>319</v>
      </c>
      <c r="H67" s="38" t="s">
        <v>1270</v>
      </c>
      <c r="I67" s="38" t="s">
        <v>1289</v>
      </c>
      <c r="J67" s="38" t="s">
        <v>1290</v>
      </c>
      <c r="K67" s="38" t="s">
        <v>1272</v>
      </c>
      <c r="L67" s="38" t="s">
        <v>1301</v>
      </c>
      <c r="M67" s="38" t="s">
        <v>1272</v>
      </c>
      <c r="N67" s="38" t="s">
        <v>1427</v>
      </c>
      <c r="O67" s="36"/>
      <c r="P67" s="38" t="s">
        <v>1394</v>
      </c>
      <c r="Q67" s="14">
        <v>1</v>
      </c>
    </row>
    <row r="68" spans="1:17" ht="15.75" thickBot="1" x14ac:dyDescent="0.3">
      <c r="A68" s="38" t="str">
        <f t="shared" si="0"/>
        <v>q</v>
      </c>
      <c r="B68" s="38" t="str">
        <f t="shared" si="1"/>
        <v>b</v>
      </c>
      <c r="C68" s="38" t="str">
        <f t="shared" si="3"/>
        <v>qəb</v>
      </c>
      <c r="D68" s="38" t="s">
        <v>1346</v>
      </c>
      <c r="E68" s="38" t="s">
        <v>1428</v>
      </c>
      <c r="F68" s="74" t="s">
        <v>1268</v>
      </c>
      <c r="G68" s="75" t="s">
        <v>319</v>
      </c>
      <c r="H68" s="38" t="s">
        <v>1332</v>
      </c>
      <c r="I68" s="38" t="s">
        <v>1348</v>
      </c>
      <c r="J68" s="38" t="s">
        <v>1271</v>
      </c>
      <c r="K68" s="38" t="s">
        <v>1274</v>
      </c>
      <c r="L68" s="38" t="s">
        <v>1271</v>
      </c>
      <c r="M68" s="38" t="s">
        <v>1272</v>
      </c>
      <c r="N68" s="38" t="s">
        <v>1429</v>
      </c>
      <c r="O68" s="36"/>
      <c r="P68" s="38" t="s">
        <v>1394</v>
      </c>
      <c r="Q68" s="14">
        <v>2</v>
      </c>
    </row>
    <row r="69" spans="1:17" ht="24" thickTop="1" thickBot="1" x14ac:dyDescent="0.3">
      <c r="A69" s="38" t="str">
        <f t="shared" si="0"/>
        <v>b</v>
      </c>
      <c r="B69" s="38" t="str">
        <f t="shared" si="1"/>
        <v>n</v>
      </c>
      <c r="C69" s="38" t="str">
        <f t="shared" si="3"/>
        <v>bən</v>
      </c>
      <c r="D69" s="38" t="s">
        <v>1395</v>
      </c>
      <c r="E69" s="73" t="s">
        <v>1430</v>
      </c>
      <c r="F69" s="74" t="s">
        <v>1268</v>
      </c>
      <c r="G69" s="75" t="s">
        <v>319</v>
      </c>
      <c r="H69" s="84" t="s">
        <v>1338</v>
      </c>
      <c r="I69" s="38" t="s">
        <v>1289</v>
      </c>
      <c r="J69" s="38" t="s">
        <v>1271</v>
      </c>
      <c r="K69" s="38" t="s">
        <v>1272</v>
      </c>
      <c r="L69" s="38" t="s">
        <v>1301</v>
      </c>
      <c r="M69" s="38" t="s">
        <v>1272</v>
      </c>
      <c r="N69" s="38" t="s">
        <v>1431</v>
      </c>
      <c r="O69" s="36"/>
      <c r="P69" s="38" t="s">
        <v>1394</v>
      </c>
      <c r="Q69" s="14">
        <v>2</v>
      </c>
    </row>
    <row r="70" spans="1:17" ht="24" thickTop="1" thickBot="1" x14ac:dyDescent="0.3">
      <c r="A70" s="38" t="str">
        <f t="shared" si="0"/>
        <v>h</v>
      </c>
      <c r="B70" s="38" t="str">
        <f t="shared" si="1"/>
        <v>l</v>
      </c>
      <c r="C70" s="38" t="str">
        <f t="shared" si="3"/>
        <v>həl</v>
      </c>
      <c r="D70" s="38" t="s">
        <v>1395</v>
      </c>
      <c r="E70" s="73" t="s">
        <v>1432</v>
      </c>
      <c r="F70" s="74" t="s">
        <v>1268</v>
      </c>
      <c r="G70" s="75" t="s">
        <v>319</v>
      </c>
      <c r="H70" s="36"/>
      <c r="I70" s="38" t="s">
        <v>1348</v>
      </c>
      <c r="J70" s="38" t="s">
        <v>1405</v>
      </c>
      <c r="K70" s="38" t="s">
        <v>1274</v>
      </c>
      <c r="L70" s="38" t="s">
        <v>1301</v>
      </c>
      <c r="M70" s="38" t="s">
        <v>1272</v>
      </c>
      <c r="N70" s="38" t="s">
        <v>1433</v>
      </c>
      <c r="O70" s="36"/>
      <c r="P70" s="38" t="s">
        <v>1394</v>
      </c>
      <c r="Q70" s="14">
        <v>2</v>
      </c>
    </row>
    <row r="71" spans="1:17" ht="24" thickTop="1" thickBot="1" x14ac:dyDescent="0.3">
      <c r="A71" s="38" t="str">
        <f t="shared" ref="A71:A129" si="4">LEFT(C71,1)</f>
        <v>m</v>
      </c>
      <c r="B71" s="38" t="str">
        <f t="shared" ref="B71:B134" si="5">RIGHT(C71,1)</f>
        <v>n</v>
      </c>
      <c r="C71" s="38" t="str">
        <f t="shared" si="3"/>
        <v>mən</v>
      </c>
      <c r="D71" s="38" t="s">
        <v>1423</v>
      </c>
      <c r="E71" s="73" t="s">
        <v>1434</v>
      </c>
      <c r="F71" s="74" t="s">
        <v>1268</v>
      </c>
      <c r="G71" s="75" t="s">
        <v>319</v>
      </c>
      <c r="H71" s="84" t="s">
        <v>1332</v>
      </c>
      <c r="I71" s="38" t="s">
        <v>1289</v>
      </c>
      <c r="J71" s="38" t="s">
        <v>1301</v>
      </c>
      <c r="K71" s="38" t="s">
        <v>1272</v>
      </c>
      <c r="L71" s="38" t="s">
        <v>1301</v>
      </c>
      <c r="M71" s="38" t="s">
        <v>1272</v>
      </c>
      <c r="N71" s="38" t="s">
        <v>1435</v>
      </c>
      <c r="O71" s="36"/>
      <c r="P71" s="38" t="s">
        <v>1394</v>
      </c>
      <c r="Q71" s="14">
        <v>1</v>
      </c>
    </row>
    <row r="72" spans="1:17" ht="24" thickTop="1" thickBot="1" x14ac:dyDescent="0.3">
      <c r="A72" s="38" t="str">
        <f t="shared" si="4"/>
        <v>b</v>
      </c>
      <c r="B72" s="38" t="str">
        <f t="shared" si="5"/>
        <v>ɣ</v>
      </c>
      <c r="C72" s="38" t="str">
        <f t="shared" si="3"/>
        <v>bəɣ</v>
      </c>
      <c r="D72" s="38" t="s">
        <v>1395</v>
      </c>
      <c r="E72" s="73" t="s">
        <v>1436</v>
      </c>
      <c r="F72" s="74" t="s">
        <v>1268</v>
      </c>
      <c r="G72" s="75" t="s">
        <v>319</v>
      </c>
      <c r="H72" s="84" t="s">
        <v>1338</v>
      </c>
      <c r="I72" s="38" t="s">
        <v>1289</v>
      </c>
      <c r="J72" s="38" t="s">
        <v>1271</v>
      </c>
      <c r="K72" s="38" t="s">
        <v>1272</v>
      </c>
      <c r="L72" s="38" t="s">
        <v>1301</v>
      </c>
      <c r="M72" s="38" t="s">
        <v>1272</v>
      </c>
      <c r="N72" s="38" t="s">
        <v>1437</v>
      </c>
      <c r="O72" s="36"/>
      <c r="P72" s="38" t="s">
        <v>1394</v>
      </c>
      <c r="Q72" s="14">
        <v>4</v>
      </c>
    </row>
    <row r="73" spans="1:17" ht="23.25" thickTop="1" x14ac:dyDescent="0.25">
      <c r="A73" s="38" t="str">
        <f t="shared" si="4"/>
        <v>f</v>
      </c>
      <c r="B73" s="38" t="str">
        <f t="shared" si="5"/>
        <v>ɣ</v>
      </c>
      <c r="C73" s="38" t="str">
        <f t="shared" si="3"/>
        <v>fəɣ</v>
      </c>
      <c r="D73" s="38" t="s">
        <v>1395</v>
      </c>
      <c r="E73" s="73" t="s">
        <v>1438</v>
      </c>
      <c r="F73" s="74" t="s">
        <v>1268</v>
      </c>
      <c r="G73" s="75" t="s">
        <v>319</v>
      </c>
      <c r="H73" s="38" t="s">
        <v>1270</v>
      </c>
      <c r="I73" s="38" t="s">
        <v>1348</v>
      </c>
      <c r="J73" s="38" t="s">
        <v>1290</v>
      </c>
      <c r="K73" s="38" t="s">
        <v>1274</v>
      </c>
      <c r="L73" s="38" t="s">
        <v>1301</v>
      </c>
      <c r="M73" s="38" t="s">
        <v>1272</v>
      </c>
      <c r="N73" s="38" t="s">
        <v>1439</v>
      </c>
      <c r="O73" s="36"/>
      <c r="P73" s="38" t="s">
        <v>1394</v>
      </c>
      <c r="Q73" s="14">
        <v>4</v>
      </c>
    </row>
    <row r="74" spans="1:17" ht="23.25" thickBot="1" x14ac:dyDescent="0.3">
      <c r="A74" s="38" t="str">
        <f t="shared" si="4"/>
        <v>f</v>
      </c>
      <c r="B74" s="38" t="str">
        <f t="shared" si="5"/>
        <v>ɣ</v>
      </c>
      <c r="C74" s="38" t="str">
        <f t="shared" si="3"/>
        <v>fəɣ</v>
      </c>
      <c r="D74" s="38" t="s">
        <v>1395</v>
      </c>
      <c r="E74" s="73" t="s">
        <v>1440</v>
      </c>
      <c r="F74" s="74" t="s">
        <v>1268</v>
      </c>
      <c r="G74" s="75" t="s">
        <v>319</v>
      </c>
      <c r="H74" s="38" t="s">
        <v>1270</v>
      </c>
      <c r="I74" s="38" t="s">
        <v>1348</v>
      </c>
      <c r="J74" s="38" t="s">
        <v>1290</v>
      </c>
      <c r="K74" s="38" t="s">
        <v>1274</v>
      </c>
      <c r="L74" s="38" t="s">
        <v>1301</v>
      </c>
      <c r="M74" s="38" t="s">
        <v>1272</v>
      </c>
      <c r="N74" s="38" t="s">
        <v>1441</v>
      </c>
      <c r="O74" s="36"/>
      <c r="P74" s="38" t="s">
        <v>1394</v>
      </c>
      <c r="Q74" s="14">
        <v>4</v>
      </c>
    </row>
    <row r="75" spans="1:17" ht="24" thickTop="1" thickBot="1" x14ac:dyDescent="0.3">
      <c r="A75" s="38" t="str">
        <f t="shared" si="4"/>
        <v>b</v>
      </c>
      <c r="B75" s="38" t="str">
        <f t="shared" si="5"/>
        <v>ɣ</v>
      </c>
      <c r="C75" s="38" t="str">
        <f t="shared" si="3"/>
        <v>bəɣ</v>
      </c>
      <c r="D75" s="38" t="s">
        <v>1395</v>
      </c>
      <c r="E75" s="73" t="s">
        <v>1442</v>
      </c>
      <c r="F75" s="74" t="s">
        <v>1268</v>
      </c>
      <c r="G75" s="75" t="s">
        <v>319</v>
      </c>
      <c r="H75" s="84" t="s">
        <v>1338</v>
      </c>
      <c r="I75" s="38" t="s">
        <v>1289</v>
      </c>
      <c r="J75" s="38" t="s">
        <v>1271</v>
      </c>
      <c r="K75" s="38" t="s">
        <v>1272</v>
      </c>
      <c r="L75" s="38" t="s">
        <v>1301</v>
      </c>
      <c r="M75" s="38" t="s">
        <v>1272</v>
      </c>
      <c r="N75" s="38" t="s">
        <v>1443</v>
      </c>
      <c r="O75" s="36"/>
      <c r="P75" s="38" t="s">
        <v>1394</v>
      </c>
      <c r="Q75" s="14">
        <v>4</v>
      </c>
    </row>
    <row r="76" spans="1:17" ht="23.25" thickTop="1" x14ac:dyDescent="0.25">
      <c r="A76" s="38" t="str">
        <f>LEFT(C76,2)</f>
        <v>tˁ</v>
      </c>
      <c r="B76" s="38" t="str">
        <f t="shared" si="5"/>
        <v>f</v>
      </c>
      <c r="C76" s="38" t="str">
        <f>RIGHT(E76,4)</f>
        <v>tˁəf</v>
      </c>
      <c r="D76" s="38" t="s">
        <v>1336</v>
      </c>
      <c r="E76" s="90" t="s">
        <v>1444</v>
      </c>
      <c r="F76" s="74" t="s">
        <v>1268</v>
      </c>
      <c r="G76" s="75" t="s">
        <v>319</v>
      </c>
      <c r="H76" s="38" t="s">
        <v>1270</v>
      </c>
      <c r="I76" s="38" t="s">
        <v>1289</v>
      </c>
      <c r="J76" s="38" t="s">
        <v>1271</v>
      </c>
      <c r="K76" s="38" t="s">
        <v>1274</v>
      </c>
      <c r="L76" s="38" t="s">
        <v>1290</v>
      </c>
      <c r="M76" s="38" t="s">
        <v>1274</v>
      </c>
      <c r="N76" s="38" t="s">
        <v>1445</v>
      </c>
      <c r="O76" s="36"/>
      <c r="P76" s="38" t="s">
        <v>1394</v>
      </c>
      <c r="Q76" s="14">
        <v>1</v>
      </c>
    </row>
    <row r="77" spans="1:17" ht="22.5" x14ac:dyDescent="0.25">
      <c r="A77" s="38" t="str">
        <f t="shared" si="4"/>
        <v>f</v>
      </c>
      <c r="B77" s="38" t="str">
        <f t="shared" si="5"/>
        <v>l</v>
      </c>
      <c r="C77" s="38" t="str">
        <f t="shared" si="3"/>
        <v>fəl</v>
      </c>
      <c r="D77" s="38" t="s">
        <v>1395</v>
      </c>
      <c r="E77" s="73" t="s">
        <v>1446</v>
      </c>
      <c r="F77" s="74" t="s">
        <v>1268</v>
      </c>
      <c r="G77" s="75" t="s">
        <v>319</v>
      </c>
      <c r="H77" s="38" t="s">
        <v>1270</v>
      </c>
      <c r="I77" s="38" t="s">
        <v>1348</v>
      </c>
      <c r="J77" s="38" t="s">
        <v>1290</v>
      </c>
      <c r="K77" s="38" t="s">
        <v>1274</v>
      </c>
      <c r="L77" s="38" t="s">
        <v>1301</v>
      </c>
      <c r="M77" s="38" t="s">
        <v>1272</v>
      </c>
      <c r="N77" s="38" t="s">
        <v>1447</v>
      </c>
      <c r="O77" s="36"/>
      <c r="P77" s="38" t="s">
        <v>1394</v>
      </c>
      <c r="Q77" s="14">
        <v>2</v>
      </c>
    </row>
    <row r="78" spans="1:17" ht="23.25" thickBot="1" x14ac:dyDescent="0.3">
      <c r="A78" s="38" t="str">
        <f t="shared" si="4"/>
        <v>ʕ</v>
      </c>
      <c r="B78" s="38" t="str">
        <f t="shared" si="5"/>
        <v>r</v>
      </c>
      <c r="C78" s="38" t="str">
        <f t="shared" si="3"/>
        <v>ʕər</v>
      </c>
      <c r="D78" s="38" t="s">
        <v>1395</v>
      </c>
      <c r="E78" s="73" t="s">
        <v>1448</v>
      </c>
      <c r="F78" s="74" t="s">
        <v>1268</v>
      </c>
      <c r="G78" s="75" t="s">
        <v>319</v>
      </c>
      <c r="H78" s="36"/>
      <c r="I78" s="38" t="s">
        <v>1289</v>
      </c>
      <c r="J78" s="38" t="s">
        <v>1294</v>
      </c>
      <c r="K78" s="38" t="s">
        <v>1272</v>
      </c>
      <c r="L78" s="38" t="s">
        <v>1301</v>
      </c>
      <c r="M78" s="38" t="s">
        <v>1272</v>
      </c>
      <c r="N78" s="38" t="s">
        <v>1449</v>
      </c>
      <c r="O78" s="36"/>
      <c r="P78" s="38" t="s">
        <v>1394</v>
      </c>
      <c r="Q78" s="14">
        <v>2</v>
      </c>
    </row>
    <row r="79" spans="1:17" ht="24" thickTop="1" thickBot="1" x14ac:dyDescent="0.3">
      <c r="A79" s="38" t="str">
        <f t="shared" si="4"/>
        <v>k</v>
      </c>
      <c r="B79" s="38" t="str">
        <f t="shared" si="5"/>
        <v>t</v>
      </c>
      <c r="C79" s="38" t="str">
        <f t="shared" si="3"/>
        <v>kət</v>
      </c>
      <c r="D79" s="38" t="s">
        <v>1330</v>
      </c>
      <c r="E79" s="91" t="s">
        <v>1450</v>
      </c>
      <c r="F79" s="74" t="s">
        <v>1268</v>
      </c>
      <c r="G79" s="75" t="s">
        <v>319</v>
      </c>
      <c r="H79" s="84" t="s">
        <v>1332</v>
      </c>
      <c r="I79" s="38" t="s">
        <v>1289</v>
      </c>
      <c r="J79" s="38" t="s">
        <v>1271</v>
      </c>
      <c r="K79" s="38" t="s">
        <v>1274</v>
      </c>
      <c r="L79" s="38" t="s">
        <v>1271</v>
      </c>
      <c r="M79" s="38" t="s">
        <v>1274</v>
      </c>
      <c r="N79" s="38" t="s">
        <v>1451</v>
      </c>
      <c r="O79" s="36"/>
      <c r="P79" s="38" t="s">
        <v>1394</v>
      </c>
      <c r="Q79" s="14">
        <v>1</v>
      </c>
    </row>
    <row r="80" spans="1:17" ht="23.25" thickTop="1" x14ac:dyDescent="0.25">
      <c r="A80" s="38" t="str">
        <f t="shared" si="4"/>
        <v>s</v>
      </c>
      <c r="B80" s="38" t="str">
        <f t="shared" si="5"/>
        <v>ɣ</v>
      </c>
      <c r="C80" s="38" t="str">
        <f t="shared" si="3"/>
        <v>səɣ</v>
      </c>
      <c r="D80" s="38" t="s">
        <v>1395</v>
      </c>
      <c r="E80" s="73" t="s">
        <v>1452</v>
      </c>
      <c r="F80" s="74" t="s">
        <v>1268</v>
      </c>
      <c r="G80" s="75" t="s">
        <v>319</v>
      </c>
      <c r="H80" s="38" t="s">
        <v>1270</v>
      </c>
      <c r="I80" s="38" t="s">
        <v>1348</v>
      </c>
      <c r="J80" s="38" t="s">
        <v>1273</v>
      </c>
      <c r="K80" s="38" t="s">
        <v>1274</v>
      </c>
      <c r="L80" s="38" t="s">
        <v>1301</v>
      </c>
      <c r="M80" s="38" t="s">
        <v>1272</v>
      </c>
      <c r="N80" s="38" t="s">
        <v>1453</v>
      </c>
      <c r="O80" s="36"/>
      <c r="P80" s="38" t="s">
        <v>1394</v>
      </c>
      <c r="Q80" s="14">
        <v>2</v>
      </c>
    </row>
    <row r="81" spans="1:17" ht="22.5" x14ac:dyDescent="0.25">
      <c r="A81" s="38" t="str">
        <f t="shared" si="4"/>
        <v>h</v>
      </c>
      <c r="B81" s="38" t="str">
        <f t="shared" si="5"/>
        <v>n</v>
      </c>
      <c r="C81" s="38" t="str">
        <f t="shared" si="3"/>
        <v>hən</v>
      </c>
      <c r="D81" s="38" t="s">
        <v>1395</v>
      </c>
      <c r="E81" s="73" t="s">
        <v>1454</v>
      </c>
      <c r="F81" s="74" t="s">
        <v>1268</v>
      </c>
      <c r="G81" s="75" t="s">
        <v>319</v>
      </c>
      <c r="H81" s="36"/>
      <c r="I81" s="38" t="s">
        <v>1348</v>
      </c>
      <c r="J81" s="38" t="s">
        <v>1405</v>
      </c>
      <c r="K81" s="38" t="s">
        <v>1274</v>
      </c>
      <c r="L81" s="38" t="s">
        <v>1301</v>
      </c>
      <c r="M81" s="38" t="s">
        <v>1272</v>
      </c>
      <c r="N81" s="38" t="s">
        <v>1455</v>
      </c>
      <c r="O81" s="36"/>
      <c r="P81" s="38" t="s">
        <v>1394</v>
      </c>
      <c r="Q81" s="14">
        <v>1</v>
      </c>
    </row>
    <row r="82" spans="1:17" ht="22.5" x14ac:dyDescent="0.25">
      <c r="A82" s="38" t="str">
        <f t="shared" si="4"/>
        <v>f</v>
      </c>
      <c r="B82" s="38" t="str">
        <f t="shared" si="5"/>
        <v>n</v>
      </c>
      <c r="C82" s="38" t="str">
        <f t="shared" si="3"/>
        <v>fən</v>
      </c>
      <c r="D82" s="38" t="s">
        <v>1395</v>
      </c>
      <c r="E82" s="73" t="s">
        <v>1456</v>
      </c>
      <c r="F82" s="74" t="s">
        <v>1268</v>
      </c>
      <c r="G82" s="75" t="s">
        <v>319</v>
      </c>
      <c r="H82" s="38" t="s">
        <v>1270</v>
      </c>
      <c r="I82" s="38" t="s">
        <v>1348</v>
      </c>
      <c r="J82" s="38" t="s">
        <v>1290</v>
      </c>
      <c r="K82" s="38" t="s">
        <v>1274</v>
      </c>
      <c r="L82" s="38" t="s">
        <v>1301</v>
      </c>
      <c r="M82" s="38" t="s">
        <v>1272</v>
      </c>
      <c r="N82" s="38" t="s">
        <v>1457</v>
      </c>
      <c r="O82" s="36"/>
      <c r="P82" s="38" t="s">
        <v>1394</v>
      </c>
      <c r="Q82" s="14">
        <v>1</v>
      </c>
    </row>
    <row r="83" spans="1:17" ht="23.25" thickBot="1" x14ac:dyDescent="0.3">
      <c r="A83" s="38" t="str">
        <f t="shared" si="4"/>
        <v>f</v>
      </c>
      <c r="B83" s="38" t="str">
        <f t="shared" si="5"/>
        <v>l</v>
      </c>
      <c r="C83" s="38" t="str">
        <f t="shared" si="3"/>
        <v>fəl</v>
      </c>
      <c r="D83" s="38" t="s">
        <v>1395</v>
      </c>
      <c r="E83" s="73" t="s">
        <v>1458</v>
      </c>
      <c r="F83" s="74" t="s">
        <v>1268</v>
      </c>
      <c r="G83" s="75" t="s">
        <v>319</v>
      </c>
      <c r="H83" s="38" t="s">
        <v>1270</v>
      </c>
      <c r="I83" s="38" t="s">
        <v>1348</v>
      </c>
      <c r="J83" s="38" t="s">
        <v>1290</v>
      </c>
      <c r="K83" s="38" t="s">
        <v>1274</v>
      </c>
      <c r="L83" s="38" t="s">
        <v>1301</v>
      </c>
      <c r="M83" s="38" t="s">
        <v>1272</v>
      </c>
      <c r="N83" s="38" t="s">
        <v>1459</v>
      </c>
      <c r="O83" s="36"/>
      <c r="P83" s="38" t="s">
        <v>1394</v>
      </c>
      <c r="Q83" s="14">
        <v>2</v>
      </c>
    </row>
    <row r="84" spans="1:17" ht="24" thickTop="1" thickBot="1" x14ac:dyDescent="0.3">
      <c r="A84" s="38" t="str">
        <f t="shared" si="4"/>
        <v>b</v>
      </c>
      <c r="B84" s="38" t="str">
        <f t="shared" si="5"/>
        <v>ɣ</v>
      </c>
      <c r="C84" s="38" t="str">
        <f t="shared" si="3"/>
        <v>bəɣ</v>
      </c>
      <c r="D84" s="38" t="s">
        <v>1395</v>
      </c>
      <c r="E84" s="73" t="s">
        <v>1460</v>
      </c>
      <c r="F84" s="74" t="s">
        <v>1268</v>
      </c>
      <c r="G84" s="75" t="s">
        <v>319</v>
      </c>
      <c r="H84" s="84" t="s">
        <v>1338</v>
      </c>
      <c r="I84" s="38" t="s">
        <v>1289</v>
      </c>
      <c r="J84" s="38" t="s">
        <v>1271</v>
      </c>
      <c r="K84" s="38" t="s">
        <v>1272</v>
      </c>
      <c r="L84" s="38" t="s">
        <v>1301</v>
      </c>
      <c r="M84" s="38" t="s">
        <v>1272</v>
      </c>
      <c r="N84" s="38" t="s">
        <v>1461</v>
      </c>
      <c r="O84" s="36"/>
      <c r="P84" s="38" t="s">
        <v>1394</v>
      </c>
      <c r="Q84" s="14">
        <v>4</v>
      </c>
    </row>
    <row r="85" spans="1:17" ht="23.25" thickTop="1" x14ac:dyDescent="0.25">
      <c r="A85" s="38" t="str">
        <f t="shared" si="4"/>
        <v>s</v>
      </c>
      <c r="B85" s="38" t="str">
        <f t="shared" si="5"/>
        <v>m</v>
      </c>
      <c r="C85" s="38" t="str">
        <f t="shared" si="3"/>
        <v>səm</v>
      </c>
      <c r="D85" s="38" t="s">
        <v>1395</v>
      </c>
      <c r="E85" s="73" t="s">
        <v>1462</v>
      </c>
      <c r="F85" s="74" t="s">
        <v>1268</v>
      </c>
      <c r="G85" s="75" t="s">
        <v>319</v>
      </c>
      <c r="H85" s="38" t="s">
        <v>1270</v>
      </c>
      <c r="I85" s="38" t="s">
        <v>1348</v>
      </c>
      <c r="J85" s="38" t="s">
        <v>1273</v>
      </c>
      <c r="K85" s="38" t="s">
        <v>1274</v>
      </c>
      <c r="L85" s="38" t="s">
        <v>1301</v>
      </c>
      <c r="M85" s="38" t="s">
        <v>1272</v>
      </c>
      <c r="N85" s="38" t="s">
        <v>1463</v>
      </c>
      <c r="O85" s="36"/>
      <c r="P85" s="38" t="s">
        <v>1394</v>
      </c>
      <c r="Q85" s="14">
        <v>2</v>
      </c>
    </row>
    <row r="86" spans="1:17" ht="23.25" thickBot="1" x14ac:dyDescent="0.3">
      <c r="A86" s="38" t="str">
        <f t="shared" si="4"/>
        <v>q</v>
      </c>
      <c r="B86" s="38" t="str">
        <f t="shared" si="5"/>
        <v>ɣ</v>
      </c>
      <c r="C86" s="38" t="str">
        <f t="shared" si="3"/>
        <v>qəɣ</v>
      </c>
      <c r="D86" s="38" t="s">
        <v>1395</v>
      </c>
      <c r="E86" s="73" t="s">
        <v>1464</v>
      </c>
      <c r="F86" s="92" t="s">
        <v>1268</v>
      </c>
      <c r="G86" s="75" t="s">
        <v>319</v>
      </c>
      <c r="H86" s="38" t="s">
        <v>1270</v>
      </c>
      <c r="I86" s="38" t="s">
        <v>1348</v>
      </c>
      <c r="J86" s="38" t="s">
        <v>1271</v>
      </c>
      <c r="K86" s="38" t="s">
        <v>1274</v>
      </c>
      <c r="L86" s="38" t="s">
        <v>1301</v>
      </c>
      <c r="M86" s="38" t="s">
        <v>1272</v>
      </c>
      <c r="N86" s="38" t="s">
        <v>1465</v>
      </c>
      <c r="O86" s="36"/>
      <c r="P86" s="38" t="s">
        <v>1394</v>
      </c>
      <c r="Q86" s="67">
        <v>2</v>
      </c>
    </row>
    <row r="87" spans="1:17" ht="24" thickTop="1" thickBot="1" x14ac:dyDescent="0.3">
      <c r="A87" s="38" t="str">
        <f t="shared" si="4"/>
        <v>q</v>
      </c>
      <c r="B87" s="38" t="str">
        <f t="shared" si="5"/>
        <v>ɣ</v>
      </c>
      <c r="C87" s="38" t="str">
        <f t="shared" si="3"/>
        <v>qəɣ</v>
      </c>
      <c r="D87" s="38" t="s">
        <v>1395</v>
      </c>
      <c r="E87" s="73" t="s">
        <v>1466</v>
      </c>
      <c r="F87" s="74" t="s">
        <v>1268</v>
      </c>
      <c r="G87" s="75" t="s">
        <v>319</v>
      </c>
      <c r="H87" s="84" t="s">
        <v>1338</v>
      </c>
      <c r="I87" s="38" t="s">
        <v>1348</v>
      </c>
      <c r="J87" s="38" t="s">
        <v>1271</v>
      </c>
      <c r="K87" s="38" t="s">
        <v>1274</v>
      </c>
      <c r="L87" s="38" t="s">
        <v>1301</v>
      </c>
      <c r="M87" s="38" t="s">
        <v>1272</v>
      </c>
      <c r="N87" s="38" t="s">
        <v>1467</v>
      </c>
      <c r="O87" s="36"/>
      <c r="P87" s="38" t="s">
        <v>1394</v>
      </c>
      <c r="Q87" s="67">
        <v>2</v>
      </c>
    </row>
    <row r="88" spans="1:17" ht="23.25" thickTop="1" x14ac:dyDescent="0.25">
      <c r="A88" s="38" t="str">
        <f t="shared" si="4"/>
        <v>h</v>
      </c>
      <c r="B88" s="38" t="str">
        <f t="shared" si="5"/>
        <v>l</v>
      </c>
      <c r="C88" s="38" t="str">
        <f t="shared" si="3"/>
        <v>həl</v>
      </c>
      <c r="D88" s="38" t="s">
        <v>1395</v>
      </c>
      <c r="E88" s="73" t="s">
        <v>1468</v>
      </c>
      <c r="F88" s="74" t="s">
        <v>1279</v>
      </c>
      <c r="G88" s="75" t="s">
        <v>319</v>
      </c>
      <c r="H88" s="36"/>
      <c r="I88" s="38" t="s">
        <v>1348</v>
      </c>
      <c r="J88" s="38" t="s">
        <v>1405</v>
      </c>
      <c r="K88" s="38" t="s">
        <v>1274</v>
      </c>
      <c r="L88" s="38" t="s">
        <v>1301</v>
      </c>
      <c r="M88" s="38" t="s">
        <v>1272</v>
      </c>
      <c r="N88" s="38" t="s">
        <v>1469</v>
      </c>
      <c r="O88" s="36"/>
      <c r="P88" s="38" t="s">
        <v>1470</v>
      </c>
      <c r="Q88" s="14">
        <v>2</v>
      </c>
    </row>
    <row r="89" spans="1:17" ht="22.5" x14ac:dyDescent="0.25">
      <c r="A89" s="38" t="str">
        <f t="shared" si="4"/>
        <v>ʕ</v>
      </c>
      <c r="B89" s="38" t="str">
        <f t="shared" si="5"/>
        <v>m</v>
      </c>
      <c r="C89" s="38" t="str">
        <f t="shared" si="3"/>
        <v>ʕəm</v>
      </c>
      <c r="D89" s="38" t="s">
        <v>1395</v>
      </c>
      <c r="E89" s="73" t="s">
        <v>1471</v>
      </c>
      <c r="F89" s="74" t="s">
        <v>1279</v>
      </c>
      <c r="G89" s="75" t="s">
        <v>319</v>
      </c>
      <c r="H89" s="36"/>
      <c r="I89" s="38" t="s">
        <v>1289</v>
      </c>
      <c r="J89" s="38" t="s">
        <v>1294</v>
      </c>
      <c r="K89" s="38" t="s">
        <v>1272</v>
      </c>
      <c r="L89" s="38" t="s">
        <v>1301</v>
      </c>
      <c r="M89" s="38" t="s">
        <v>1272</v>
      </c>
      <c r="N89" s="38" t="s">
        <v>1472</v>
      </c>
      <c r="O89" s="36"/>
      <c r="P89" s="38" t="s">
        <v>1470</v>
      </c>
      <c r="Q89" s="14">
        <v>1</v>
      </c>
    </row>
    <row r="90" spans="1:17" ht="22.5" x14ac:dyDescent="0.25">
      <c r="A90" s="38" t="str">
        <f t="shared" si="4"/>
        <v>ʕ</v>
      </c>
      <c r="B90" s="38" t="str">
        <f t="shared" si="5"/>
        <v>n</v>
      </c>
      <c r="C90" s="38" t="str">
        <f t="shared" si="3"/>
        <v>ʕən</v>
      </c>
      <c r="D90" s="38" t="s">
        <v>1395</v>
      </c>
      <c r="E90" s="73" t="s">
        <v>1473</v>
      </c>
      <c r="F90" s="74" t="s">
        <v>1279</v>
      </c>
      <c r="G90" s="75" t="s">
        <v>319</v>
      </c>
      <c r="H90" s="36"/>
      <c r="I90" s="38" t="s">
        <v>1289</v>
      </c>
      <c r="J90" s="38" t="s">
        <v>1294</v>
      </c>
      <c r="K90" s="38" t="s">
        <v>1272</v>
      </c>
      <c r="L90" s="38" t="s">
        <v>1301</v>
      </c>
      <c r="M90" s="38" t="s">
        <v>1272</v>
      </c>
      <c r="N90" s="38" t="s">
        <v>1474</v>
      </c>
      <c r="O90" s="36"/>
      <c r="P90" s="38" t="s">
        <v>1470</v>
      </c>
      <c r="Q90" s="14">
        <v>1</v>
      </c>
    </row>
    <row r="91" spans="1:17" ht="22.5" x14ac:dyDescent="0.25">
      <c r="A91" s="38" t="str">
        <f t="shared" si="4"/>
        <v>s</v>
      </c>
      <c r="B91" s="38" t="str">
        <f t="shared" si="5"/>
        <v>r</v>
      </c>
      <c r="C91" s="38" t="str">
        <f t="shared" si="3"/>
        <v>sər</v>
      </c>
      <c r="D91" s="38" t="s">
        <v>1395</v>
      </c>
      <c r="E91" s="73" t="s">
        <v>1475</v>
      </c>
      <c r="F91" s="74" t="s">
        <v>1279</v>
      </c>
      <c r="G91" s="75" t="s">
        <v>319</v>
      </c>
      <c r="H91" s="38" t="s">
        <v>1270</v>
      </c>
      <c r="I91" s="38" t="s">
        <v>1348</v>
      </c>
      <c r="J91" s="38" t="s">
        <v>1273</v>
      </c>
      <c r="K91" s="38" t="s">
        <v>1274</v>
      </c>
      <c r="L91" s="38" t="s">
        <v>1301</v>
      </c>
      <c r="M91" s="38" t="s">
        <v>1272</v>
      </c>
      <c r="N91" s="38" t="s">
        <v>1476</v>
      </c>
      <c r="O91" s="36"/>
      <c r="P91" s="38" t="s">
        <v>1470</v>
      </c>
      <c r="Q91" s="14">
        <v>1</v>
      </c>
    </row>
    <row r="92" spans="1:17" ht="22.5" x14ac:dyDescent="0.25">
      <c r="A92" s="38" t="str">
        <f t="shared" si="4"/>
        <v>ʕ</v>
      </c>
      <c r="B92" s="38" t="str">
        <f t="shared" si="5"/>
        <v>ɣ</v>
      </c>
      <c r="C92" s="38" t="str">
        <f t="shared" si="3"/>
        <v>ʕəɣ</v>
      </c>
      <c r="D92" s="38" t="s">
        <v>1395</v>
      </c>
      <c r="E92" s="73" t="s">
        <v>1477</v>
      </c>
      <c r="F92" s="74" t="s">
        <v>1279</v>
      </c>
      <c r="G92" s="75" t="s">
        <v>319</v>
      </c>
      <c r="H92" s="36"/>
      <c r="I92" s="38" t="s">
        <v>1289</v>
      </c>
      <c r="J92" s="38" t="s">
        <v>1294</v>
      </c>
      <c r="K92" s="38" t="s">
        <v>1272</v>
      </c>
      <c r="L92" s="38" t="s">
        <v>1301</v>
      </c>
      <c r="M92" s="38" t="s">
        <v>1272</v>
      </c>
      <c r="N92" s="38" t="s">
        <v>1478</v>
      </c>
      <c r="O92" s="36"/>
      <c r="P92" s="38" t="s">
        <v>1470</v>
      </c>
      <c r="Q92" s="14">
        <v>1</v>
      </c>
    </row>
    <row r="93" spans="1:17" ht="22.5" x14ac:dyDescent="0.25">
      <c r="A93" s="38" t="str">
        <f t="shared" si="4"/>
        <v>ʕ</v>
      </c>
      <c r="B93" s="38" t="str">
        <f t="shared" si="5"/>
        <v>b</v>
      </c>
      <c r="C93" s="38" t="str">
        <f t="shared" si="3"/>
        <v>ʕəb</v>
      </c>
      <c r="D93" s="38" t="s">
        <v>1312</v>
      </c>
      <c r="E93" s="73" t="s">
        <v>1479</v>
      </c>
      <c r="F93" s="74" t="s">
        <v>1279</v>
      </c>
      <c r="G93" s="75" t="s">
        <v>319</v>
      </c>
      <c r="H93" s="36"/>
      <c r="I93" s="38" t="s">
        <v>1289</v>
      </c>
      <c r="J93" s="38" t="s">
        <v>1294</v>
      </c>
      <c r="K93" s="38" t="s">
        <v>1272</v>
      </c>
      <c r="L93" s="38" t="s">
        <v>1271</v>
      </c>
      <c r="M93" s="38" t="s">
        <v>1272</v>
      </c>
      <c r="N93" s="38" t="s">
        <v>1480</v>
      </c>
      <c r="O93" s="36"/>
      <c r="P93" s="38" t="s">
        <v>1470</v>
      </c>
      <c r="Q93" s="14">
        <v>1</v>
      </c>
    </row>
    <row r="94" spans="1:17" ht="23.25" thickBot="1" x14ac:dyDescent="0.3">
      <c r="A94" s="38" t="str">
        <f t="shared" si="4"/>
        <v>b</v>
      </c>
      <c r="B94" s="38" t="str">
        <f t="shared" si="5"/>
        <v>l</v>
      </c>
      <c r="C94" s="38" t="str">
        <f t="shared" si="3"/>
        <v>bəl</v>
      </c>
      <c r="D94" s="38" t="s">
        <v>1395</v>
      </c>
      <c r="E94" s="73" t="s">
        <v>1481</v>
      </c>
      <c r="F94" s="74" t="s">
        <v>1279</v>
      </c>
      <c r="G94" s="75" t="s">
        <v>319</v>
      </c>
      <c r="H94" s="38" t="s">
        <v>1270</v>
      </c>
      <c r="I94" s="38" t="s">
        <v>1289</v>
      </c>
      <c r="J94" s="38" t="s">
        <v>1271</v>
      </c>
      <c r="K94" s="38" t="s">
        <v>1272</v>
      </c>
      <c r="L94" s="38" t="s">
        <v>1301</v>
      </c>
      <c r="M94" s="38" t="s">
        <v>1272</v>
      </c>
      <c r="N94" s="38" t="s">
        <v>1482</v>
      </c>
      <c r="O94" s="36"/>
      <c r="P94" s="38" t="s">
        <v>1470</v>
      </c>
      <c r="Q94" s="14">
        <v>4</v>
      </c>
    </row>
    <row r="95" spans="1:17" ht="24" thickTop="1" thickBot="1" x14ac:dyDescent="0.3">
      <c r="A95" s="38" t="str">
        <f t="shared" si="4"/>
        <v>t</v>
      </c>
      <c r="B95" s="38" t="str">
        <f t="shared" si="5"/>
        <v>m</v>
      </c>
      <c r="C95" s="38" t="str">
        <f t="shared" si="3"/>
        <v>təm</v>
      </c>
      <c r="D95" s="38" t="s">
        <v>1395</v>
      </c>
      <c r="E95" s="73" t="s">
        <v>1483</v>
      </c>
      <c r="F95" s="74" t="s">
        <v>1279</v>
      </c>
      <c r="G95" s="75" t="s">
        <v>319</v>
      </c>
      <c r="H95" s="84" t="s">
        <v>1338</v>
      </c>
      <c r="I95" s="38" t="s">
        <v>1348</v>
      </c>
      <c r="J95" s="38" t="s">
        <v>1271</v>
      </c>
      <c r="K95" s="38" t="s">
        <v>1274</v>
      </c>
      <c r="L95" s="38" t="s">
        <v>1301</v>
      </c>
      <c r="M95" s="38" t="s">
        <v>1272</v>
      </c>
      <c r="N95" s="38" t="s">
        <v>1484</v>
      </c>
      <c r="O95" s="36"/>
      <c r="P95" s="38" t="s">
        <v>1470</v>
      </c>
      <c r="Q95" s="14">
        <v>1</v>
      </c>
    </row>
    <row r="96" spans="1:17" ht="23.25" thickTop="1" x14ac:dyDescent="0.25">
      <c r="A96" s="38" t="str">
        <f t="shared" si="4"/>
        <v>ħ</v>
      </c>
      <c r="B96" s="38" t="str">
        <f t="shared" si="5"/>
        <v>l</v>
      </c>
      <c r="C96" s="38" t="str">
        <f t="shared" si="3"/>
        <v>ħəl</v>
      </c>
      <c r="D96" s="38" t="s">
        <v>1395</v>
      </c>
      <c r="E96" s="73" t="s">
        <v>1485</v>
      </c>
      <c r="F96" s="74" t="s">
        <v>1279</v>
      </c>
      <c r="G96" s="75" t="s">
        <v>319</v>
      </c>
      <c r="H96" s="36"/>
      <c r="I96" s="38" t="s">
        <v>1348</v>
      </c>
      <c r="J96" s="38" t="s">
        <v>1294</v>
      </c>
      <c r="K96" s="38" t="s">
        <v>1274</v>
      </c>
      <c r="L96" s="38" t="s">
        <v>1301</v>
      </c>
      <c r="M96" s="38" t="s">
        <v>1272</v>
      </c>
      <c r="N96" s="38" t="s">
        <v>1486</v>
      </c>
      <c r="O96" s="36"/>
      <c r="P96" s="38" t="s">
        <v>1470</v>
      </c>
      <c r="Q96" s="14">
        <v>2</v>
      </c>
    </row>
    <row r="97" spans="1:18" ht="22.5" x14ac:dyDescent="0.25">
      <c r="A97" s="38" t="str">
        <f t="shared" si="4"/>
        <v>ħ</v>
      </c>
      <c r="B97" s="38" t="str">
        <f t="shared" si="5"/>
        <v>m</v>
      </c>
      <c r="C97" s="38" t="str">
        <f t="shared" si="3"/>
        <v>ħəm</v>
      </c>
      <c r="D97" s="38" t="s">
        <v>1395</v>
      </c>
      <c r="E97" s="73" t="s">
        <v>1487</v>
      </c>
      <c r="F97" s="74" t="s">
        <v>1279</v>
      </c>
      <c r="G97" s="75" t="s">
        <v>319</v>
      </c>
      <c r="H97" s="36"/>
      <c r="I97" s="38" t="s">
        <v>1348</v>
      </c>
      <c r="J97" s="38" t="s">
        <v>1294</v>
      </c>
      <c r="K97" s="38" t="s">
        <v>1274</v>
      </c>
      <c r="L97" s="38" t="s">
        <v>1301</v>
      </c>
      <c r="M97" s="38" t="s">
        <v>1272</v>
      </c>
      <c r="N97" s="38" t="s">
        <v>1488</v>
      </c>
      <c r="O97" s="36"/>
      <c r="P97" s="38" t="s">
        <v>1470</v>
      </c>
      <c r="Q97" s="14">
        <v>2</v>
      </c>
    </row>
    <row r="98" spans="1:18" ht="22.5" x14ac:dyDescent="0.25">
      <c r="A98" s="38" t="str">
        <f t="shared" si="4"/>
        <v>ʕ</v>
      </c>
      <c r="B98" s="38" t="str">
        <f t="shared" si="5"/>
        <v>l</v>
      </c>
      <c r="C98" s="38" t="str">
        <f t="shared" si="3"/>
        <v>ʕəl</v>
      </c>
      <c r="D98" s="38" t="s">
        <v>1395</v>
      </c>
      <c r="E98" s="73" t="s">
        <v>1489</v>
      </c>
      <c r="F98" s="74" t="s">
        <v>1279</v>
      </c>
      <c r="G98" s="75" t="s">
        <v>319</v>
      </c>
      <c r="H98" s="36"/>
      <c r="I98" s="38" t="s">
        <v>1289</v>
      </c>
      <c r="J98" s="38" t="s">
        <v>1294</v>
      </c>
      <c r="K98" s="38" t="s">
        <v>1272</v>
      </c>
      <c r="L98" s="38" t="s">
        <v>1301</v>
      </c>
      <c r="M98" s="38" t="s">
        <v>1272</v>
      </c>
      <c r="N98" s="38" t="s">
        <v>1490</v>
      </c>
      <c r="O98" s="36"/>
      <c r="P98" s="38" t="s">
        <v>1470</v>
      </c>
      <c r="Q98" s="14">
        <v>1</v>
      </c>
    </row>
    <row r="99" spans="1:18" ht="23.25" thickBot="1" x14ac:dyDescent="0.3">
      <c r="A99" s="38" t="str">
        <f t="shared" si="4"/>
        <v>b</v>
      </c>
      <c r="B99" s="38" t="str">
        <f t="shared" si="5"/>
        <v>ʕ</v>
      </c>
      <c r="C99" s="38" t="str">
        <f t="shared" si="3"/>
        <v>bəʕ</v>
      </c>
      <c r="D99" s="38" t="s">
        <v>1292</v>
      </c>
      <c r="E99" s="73" t="s">
        <v>1491</v>
      </c>
      <c r="F99" s="74" t="s">
        <v>1279</v>
      </c>
      <c r="G99" s="75" t="s">
        <v>319</v>
      </c>
      <c r="H99" s="36"/>
      <c r="I99" s="38" t="s">
        <v>1289</v>
      </c>
      <c r="J99" s="38" t="s">
        <v>1271</v>
      </c>
      <c r="K99" s="38" t="s">
        <v>1272</v>
      </c>
      <c r="L99" s="14" t="s">
        <v>1294</v>
      </c>
      <c r="M99" s="86" t="s">
        <v>1272</v>
      </c>
      <c r="N99" s="38" t="s">
        <v>1492</v>
      </c>
      <c r="O99" s="36" t="s">
        <v>1493</v>
      </c>
      <c r="P99" s="38" t="s">
        <v>1470</v>
      </c>
      <c r="Q99" s="14">
        <v>1</v>
      </c>
    </row>
    <row r="100" spans="1:18" ht="24" thickTop="1" thickBot="1" x14ac:dyDescent="0.3">
      <c r="A100" s="38" t="str">
        <f t="shared" si="4"/>
        <v>ɣ</v>
      </c>
      <c r="B100" s="38" t="str">
        <f t="shared" si="5"/>
        <v>l</v>
      </c>
      <c r="C100" s="38" t="str">
        <f t="shared" si="3"/>
        <v>ɣəl</v>
      </c>
      <c r="D100" s="38" t="s">
        <v>1423</v>
      </c>
      <c r="E100" s="73" t="s">
        <v>1494</v>
      </c>
      <c r="F100" s="74" t="s">
        <v>1279</v>
      </c>
      <c r="G100" s="75" t="s">
        <v>319</v>
      </c>
      <c r="H100" s="84" t="s">
        <v>1338</v>
      </c>
      <c r="I100" s="38" t="s">
        <v>1289</v>
      </c>
      <c r="J100" s="38" t="s">
        <v>1301</v>
      </c>
      <c r="K100" s="38" t="s">
        <v>1272</v>
      </c>
      <c r="L100" s="38" t="s">
        <v>1301</v>
      </c>
      <c r="M100" s="38" t="s">
        <v>1272</v>
      </c>
      <c r="N100" s="38" t="s">
        <v>1495</v>
      </c>
      <c r="O100" s="36"/>
      <c r="P100" s="38" t="s">
        <v>1470</v>
      </c>
      <c r="Q100" s="14">
        <v>2</v>
      </c>
    </row>
    <row r="101" spans="1:18" ht="23.25" thickTop="1" x14ac:dyDescent="0.25">
      <c r="A101" s="38" t="str">
        <f t="shared" si="4"/>
        <v>b</v>
      </c>
      <c r="B101" s="38" t="str">
        <f t="shared" si="5"/>
        <v>l</v>
      </c>
      <c r="C101" s="38" t="str">
        <f t="shared" si="3"/>
        <v>bəl</v>
      </c>
      <c r="D101" s="38" t="s">
        <v>1395</v>
      </c>
      <c r="E101" s="73" t="s">
        <v>1496</v>
      </c>
      <c r="F101" s="74" t="s">
        <v>1279</v>
      </c>
      <c r="G101" s="75" t="s">
        <v>319</v>
      </c>
      <c r="H101" s="38" t="s">
        <v>1270</v>
      </c>
      <c r="I101" s="38" t="s">
        <v>1289</v>
      </c>
      <c r="J101" s="38" t="s">
        <v>1271</v>
      </c>
      <c r="K101" s="38" t="s">
        <v>1272</v>
      </c>
      <c r="L101" s="38" t="s">
        <v>1301</v>
      </c>
      <c r="M101" s="38" t="s">
        <v>1272</v>
      </c>
      <c r="N101" s="38" t="s">
        <v>1497</v>
      </c>
      <c r="O101" s="36"/>
      <c r="P101" s="38" t="s">
        <v>1470</v>
      </c>
      <c r="Q101" s="14">
        <v>4</v>
      </c>
    </row>
    <row r="102" spans="1:18" ht="22.5" x14ac:dyDescent="0.25">
      <c r="A102" s="38" t="str">
        <f t="shared" si="4"/>
        <v>ʕ</v>
      </c>
      <c r="B102" s="38" t="str">
        <f t="shared" si="5"/>
        <v>d</v>
      </c>
      <c r="C102" s="38" t="str">
        <f t="shared" si="3"/>
        <v>ʕəd</v>
      </c>
      <c r="D102" s="38" t="s">
        <v>1312</v>
      </c>
      <c r="E102" s="73" t="s">
        <v>1498</v>
      </c>
      <c r="F102" s="74" t="s">
        <v>1279</v>
      </c>
      <c r="G102" s="75" t="s">
        <v>319</v>
      </c>
      <c r="H102" s="36"/>
      <c r="I102" s="38" t="s">
        <v>1289</v>
      </c>
      <c r="J102" s="38" t="s">
        <v>1294</v>
      </c>
      <c r="K102" s="38" t="s">
        <v>1272</v>
      </c>
      <c r="L102" s="38" t="s">
        <v>1271</v>
      </c>
      <c r="M102" s="38" t="s">
        <v>1272</v>
      </c>
      <c r="N102" s="38" t="s">
        <v>1499</v>
      </c>
      <c r="O102" s="36"/>
      <c r="P102" s="38" t="s">
        <v>1470</v>
      </c>
      <c r="Q102" s="14">
        <v>1</v>
      </c>
    </row>
    <row r="103" spans="1:18" ht="22.5" x14ac:dyDescent="0.25">
      <c r="A103" s="38" t="str">
        <f>LEFT(C103,2)</f>
        <v>sˁ</v>
      </c>
      <c r="B103" s="38" t="str">
        <f t="shared" si="5"/>
        <v>l</v>
      </c>
      <c r="C103" s="38" t="str">
        <f>RIGHT(E103,4)</f>
        <v>sˁəl</v>
      </c>
      <c r="D103" s="38" t="s">
        <v>1395</v>
      </c>
      <c r="E103" s="73" t="s">
        <v>1500</v>
      </c>
      <c r="F103" s="74" t="s">
        <v>1279</v>
      </c>
      <c r="G103" s="75" t="s">
        <v>319</v>
      </c>
      <c r="H103" s="38" t="s">
        <v>1270</v>
      </c>
      <c r="I103" s="38" t="s">
        <v>1348</v>
      </c>
      <c r="J103" s="38" t="s">
        <v>1273</v>
      </c>
      <c r="K103" s="38" t="s">
        <v>1274</v>
      </c>
      <c r="L103" s="38" t="s">
        <v>1301</v>
      </c>
      <c r="M103" s="38" t="s">
        <v>1272</v>
      </c>
      <c r="N103" s="38" t="s">
        <v>1501</v>
      </c>
      <c r="O103" s="36"/>
      <c r="P103" s="38" t="s">
        <v>1470</v>
      </c>
      <c r="Q103" s="14">
        <v>3</v>
      </c>
    </row>
    <row r="104" spans="1:18" ht="22.5" x14ac:dyDescent="0.25">
      <c r="A104" s="38" t="str">
        <f t="shared" si="4"/>
        <v>ħ</v>
      </c>
      <c r="B104" s="38" t="str">
        <f t="shared" si="5"/>
        <v>ɣ</v>
      </c>
      <c r="C104" s="38" t="str">
        <f t="shared" si="3"/>
        <v>ħəɣ</v>
      </c>
      <c r="D104" s="38" t="s">
        <v>1395</v>
      </c>
      <c r="E104" s="73" t="s">
        <v>1502</v>
      </c>
      <c r="F104" s="74" t="s">
        <v>1279</v>
      </c>
      <c r="G104" s="75" t="s">
        <v>319</v>
      </c>
      <c r="H104" s="36"/>
      <c r="I104" s="38" t="s">
        <v>1348</v>
      </c>
      <c r="J104" s="38" t="s">
        <v>1294</v>
      </c>
      <c r="K104" s="38" t="s">
        <v>1274</v>
      </c>
      <c r="L104" s="38" t="s">
        <v>1301</v>
      </c>
      <c r="M104" s="38" t="s">
        <v>1272</v>
      </c>
      <c r="N104" s="38" t="s">
        <v>1503</v>
      </c>
      <c r="O104" s="36"/>
      <c r="P104" s="38" t="s">
        <v>1470</v>
      </c>
      <c r="Q104" s="67">
        <v>2</v>
      </c>
    </row>
    <row r="105" spans="1:18" ht="23.25" thickBot="1" x14ac:dyDescent="0.3">
      <c r="A105" s="38" t="str">
        <f t="shared" si="4"/>
        <v>s</v>
      </c>
      <c r="B105" s="38" t="str">
        <f t="shared" si="5"/>
        <v>l</v>
      </c>
      <c r="C105" s="38" t="str">
        <f t="shared" si="3"/>
        <v>səl</v>
      </c>
      <c r="D105" s="38" t="s">
        <v>1395</v>
      </c>
      <c r="E105" s="73" t="s">
        <v>1504</v>
      </c>
      <c r="F105" s="74" t="s">
        <v>1279</v>
      </c>
      <c r="G105" s="75" t="s">
        <v>319</v>
      </c>
      <c r="H105" s="38" t="s">
        <v>1270</v>
      </c>
      <c r="I105" s="38" t="s">
        <v>1348</v>
      </c>
      <c r="J105" s="38" t="s">
        <v>1273</v>
      </c>
      <c r="K105" s="38" t="s">
        <v>1274</v>
      </c>
      <c r="L105" s="38" t="s">
        <v>1301</v>
      </c>
      <c r="M105" s="38" t="s">
        <v>1272</v>
      </c>
      <c r="N105" s="38" t="s">
        <v>1505</v>
      </c>
      <c r="O105" s="36"/>
      <c r="P105" s="38" t="s">
        <v>1470</v>
      </c>
      <c r="Q105" s="14">
        <v>1</v>
      </c>
    </row>
    <row r="106" spans="1:18" ht="24" thickTop="1" thickBot="1" x14ac:dyDescent="0.3">
      <c r="A106" s="38" t="str">
        <f t="shared" si="4"/>
        <v>b</v>
      </c>
      <c r="B106" s="38" t="str">
        <f t="shared" si="5"/>
        <v>r</v>
      </c>
      <c r="C106" s="38" t="str">
        <f t="shared" si="3"/>
        <v>bər</v>
      </c>
      <c r="D106" s="38" t="s">
        <v>1395</v>
      </c>
      <c r="E106" s="73" t="s">
        <v>1506</v>
      </c>
      <c r="F106" s="74" t="s">
        <v>1279</v>
      </c>
      <c r="G106" s="75" t="s">
        <v>319</v>
      </c>
      <c r="H106" s="84" t="s">
        <v>1338</v>
      </c>
      <c r="I106" s="38" t="s">
        <v>1289</v>
      </c>
      <c r="J106" s="38" t="s">
        <v>1271</v>
      </c>
      <c r="K106" s="38" t="s">
        <v>1272</v>
      </c>
      <c r="L106" s="38" t="s">
        <v>1301</v>
      </c>
      <c r="M106" s="38" t="s">
        <v>1272</v>
      </c>
      <c r="N106" s="38" t="s">
        <v>1507</v>
      </c>
      <c r="O106" s="36"/>
      <c r="P106" s="38" t="s">
        <v>1470</v>
      </c>
      <c r="Q106" s="14">
        <v>1</v>
      </c>
    </row>
    <row r="107" spans="1:18" ht="23.25" thickTop="1" x14ac:dyDescent="0.25">
      <c r="A107" s="38" t="str">
        <f t="shared" si="4"/>
        <v>m</v>
      </c>
      <c r="B107" s="38" t="str">
        <f t="shared" si="5"/>
        <v>l</v>
      </c>
      <c r="C107" s="38" t="str">
        <f t="shared" si="3"/>
        <v>məl</v>
      </c>
      <c r="D107" s="38" t="s">
        <v>1423</v>
      </c>
      <c r="E107" s="73" t="s">
        <v>1508</v>
      </c>
      <c r="F107" s="74" t="s">
        <v>1279</v>
      </c>
      <c r="G107" s="75" t="s">
        <v>319</v>
      </c>
      <c r="H107" s="38" t="s">
        <v>1270</v>
      </c>
      <c r="I107" s="38" t="s">
        <v>1289</v>
      </c>
      <c r="J107" s="38" t="s">
        <v>1301</v>
      </c>
      <c r="K107" s="38" t="s">
        <v>1272</v>
      </c>
      <c r="L107" s="38" t="s">
        <v>1301</v>
      </c>
      <c r="M107" s="38" t="s">
        <v>1272</v>
      </c>
      <c r="N107" s="38" t="s">
        <v>1509</v>
      </c>
      <c r="O107" s="36"/>
      <c r="P107" s="38" t="s">
        <v>1470</v>
      </c>
      <c r="Q107" s="14">
        <v>3</v>
      </c>
    </row>
    <row r="108" spans="1:18" ht="22.5" x14ac:dyDescent="0.25">
      <c r="A108" s="38" t="str">
        <f t="shared" si="4"/>
        <v>h</v>
      </c>
      <c r="B108" s="38" t="str">
        <f t="shared" si="5"/>
        <v>ɣ</v>
      </c>
      <c r="C108" s="38" t="str">
        <f t="shared" si="3"/>
        <v>həɣ</v>
      </c>
      <c r="D108" s="38" t="s">
        <v>1395</v>
      </c>
      <c r="E108" s="73" t="s">
        <v>1510</v>
      </c>
      <c r="F108" s="74" t="s">
        <v>1279</v>
      </c>
      <c r="G108" s="75" t="s">
        <v>319</v>
      </c>
      <c r="H108" s="36"/>
      <c r="I108" s="38" t="s">
        <v>1348</v>
      </c>
      <c r="J108" s="38" t="s">
        <v>1405</v>
      </c>
      <c r="K108" s="38" t="s">
        <v>1274</v>
      </c>
      <c r="L108" s="38" t="s">
        <v>1301</v>
      </c>
      <c r="M108" s="38" t="s">
        <v>1272</v>
      </c>
      <c r="N108" s="38" t="s">
        <v>1511</v>
      </c>
      <c r="O108" s="36"/>
      <c r="P108" s="38" t="s">
        <v>1470</v>
      </c>
      <c r="Q108" s="14">
        <v>5</v>
      </c>
      <c r="R108" s="14">
        <v>5</v>
      </c>
    </row>
    <row r="109" spans="1:18" ht="23.25" thickBot="1" x14ac:dyDescent="0.3">
      <c r="A109" s="38" t="str">
        <f t="shared" si="4"/>
        <v>m</v>
      </c>
      <c r="B109" s="38" t="str">
        <f t="shared" si="5"/>
        <v>ɣ</v>
      </c>
      <c r="C109" s="38" t="str">
        <f t="shared" si="3"/>
        <v>məɣ</v>
      </c>
      <c r="D109" s="38" t="s">
        <v>1423</v>
      </c>
      <c r="E109" s="73" t="s">
        <v>1512</v>
      </c>
      <c r="F109" s="74" t="s">
        <v>1279</v>
      </c>
      <c r="G109" s="75" t="s">
        <v>319</v>
      </c>
      <c r="H109" s="38" t="s">
        <v>1270</v>
      </c>
      <c r="I109" s="38" t="s">
        <v>1289</v>
      </c>
      <c r="J109" s="38" t="s">
        <v>1301</v>
      </c>
      <c r="K109" s="38" t="s">
        <v>1272</v>
      </c>
      <c r="L109" s="38" t="s">
        <v>1301</v>
      </c>
      <c r="M109" s="38" t="s">
        <v>1272</v>
      </c>
      <c r="N109" s="38" t="s">
        <v>1513</v>
      </c>
      <c r="O109" s="36"/>
      <c r="P109" s="38" t="s">
        <v>1470</v>
      </c>
      <c r="Q109" s="14">
        <v>4</v>
      </c>
    </row>
    <row r="110" spans="1:18" ht="24" thickTop="1" thickBot="1" x14ac:dyDescent="0.3">
      <c r="A110" s="38" t="str">
        <f>LEFT(C110,2)</f>
        <v>tˁ</v>
      </c>
      <c r="B110" s="38" t="str">
        <f t="shared" si="5"/>
        <v>ɣ</v>
      </c>
      <c r="C110" s="38" t="str">
        <f>RIGHT(E110,4)</f>
        <v>tˁəɣ</v>
      </c>
      <c r="D110" s="38" t="s">
        <v>1395</v>
      </c>
      <c r="E110" s="73" t="s">
        <v>1514</v>
      </c>
      <c r="F110" s="74" t="s">
        <v>1279</v>
      </c>
      <c r="G110" s="75" t="s">
        <v>319</v>
      </c>
      <c r="H110" s="84" t="s">
        <v>1338</v>
      </c>
      <c r="I110" s="38" t="s">
        <v>1348</v>
      </c>
      <c r="J110" s="38" t="s">
        <v>1271</v>
      </c>
      <c r="K110" s="38" t="s">
        <v>1274</v>
      </c>
      <c r="L110" s="38" t="s">
        <v>1301</v>
      </c>
      <c r="M110" s="38" t="s">
        <v>1272</v>
      </c>
      <c r="N110" s="38" t="s">
        <v>1515</v>
      </c>
      <c r="O110" s="36"/>
      <c r="P110" s="38" t="s">
        <v>1470</v>
      </c>
      <c r="Q110" s="14">
        <v>1</v>
      </c>
    </row>
    <row r="111" spans="1:18" ht="23.25" thickTop="1" x14ac:dyDescent="0.25">
      <c r="A111" s="38" t="str">
        <f t="shared" si="4"/>
        <v>d</v>
      </c>
      <c r="B111" s="38" t="str">
        <f t="shared" si="5"/>
        <v>ɣ</v>
      </c>
      <c r="C111" s="38" t="str">
        <f t="shared" si="3"/>
        <v>dəɣ</v>
      </c>
      <c r="D111" s="38" t="s">
        <v>1395</v>
      </c>
      <c r="E111" s="73" t="s">
        <v>1516</v>
      </c>
      <c r="F111" s="74" t="s">
        <v>1279</v>
      </c>
      <c r="G111" s="75" t="s">
        <v>319</v>
      </c>
      <c r="H111" s="38" t="s">
        <v>1270</v>
      </c>
      <c r="I111" s="38" t="s">
        <v>1348</v>
      </c>
      <c r="J111" s="38" t="s">
        <v>1271</v>
      </c>
      <c r="K111" s="38" t="s">
        <v>1274</v>
      </c>
      <c r="L111" s="38" t="s">
        <v>1301</v>
      </c>
      <c r="M111" s="38" t="s">
        <v>1272</v>
      </c>
      <c r="N111" s="38" t="s">
        <v>1517</v>
      </c>
      <c r="O111" s="36"/>
      <c r="P111" s="38" t="s">
        <v>1470</v>
      </c>
      <c r="Q111" s="14">
        <v>2</v>
      </c>
    </row>
    <row r="112" spans="1:18" ht="23.25" thickBot="1" x14ac:dyDescent="0.3">
      <c r="A112" s="38" t="str">
        <f t="shared" si="4"/>
        <v>χ</v>
      </c>
      <c r="B112" s="38" t="str">
        <f t="shared" si="5"/>
        <v>r</v>
      </c>
      <c r="C112" s="38" t="str">
        <f t="shared" si="3"/>
        <v>χər</v>
      </c>
      <c r="D112" s="38" t="s">
        <v>1395</v>
      </c>
      <c r="E112" s="73" t="s">
        <v>1518</v>
      </c>
      <c r="F112" s="74" t="s">
        <v>1279</v>
      </c>
      <c r="G112" s="75" t="s">
        <v>319</v>
      </c>
      <c r="H112" s="38" t="s">
        <v>1270</v>
      </c>
      <c r="I112" s="38" t="s">
        <v>1348</v>
      </c>
      <c r="J112" s="38" t="s">
        <v>1290</v>
      </c>
      <c r="K112" s="38" t="s">
        <v>1274</v>
      </c>
      <c r="L112" s="38" t="s">
        <v>1301</v>
      </c>
      <c r="M112" s="38" t="s">
        <v>1272</v>
      </c>
      <c r="N112" s="38" t="s">
        <v>1519</v>
      </c>
      <c r="O112" s="36"/>
      <c r="P112" s="38" t="s">
        <v>1470</v>
      </c>
      <c r="Q112" s="14">
        <v>2</v>
      </c>
    </row>
    <row r="113" spans="1:18" ht="24" thickTop="1" thickBot="1" x14ac:dyDescent="0.3">
      <c r="A113" s="38" t="str">
        <f t="shared" si="4"/>
        <v>ɣ</v>
      </c>
      <c r="B113" s="38" t="str">
        <f t="shared" si="5"/>
        <v>l</v>
      </c>
      <c r="C113" s="38" t="str">
        <f t="shared" si="3"/>
        <v>ɣəl</v>
      </c>
      <c r="D113" s="38" t="s">
        <v>1423</v>
      </c>
      <c r="E113" s="73" t="s">
        <v>1520</v>
      </c>
      <c r="F113" s="74" t="s">
        <v>1279</v>
      </c>
      <c r="G113" s="75" t="s">
        <v>319</v>
      </c>
      <c r="H113" s="84" t="s">
        <v>1338</v>
      </c>
      <c r="I113" s="38" t="s">
        <v>1289</v>
      </c>
      <c r="J113" s="38" t="s">
        <v>1301</v>
      </c>
      <c r="K113" s="38" t="s">
        <v>1272</v>
      </c>
      <c r="L113" s="38" t="s">
        <v>1301</v>
      </c>
      <c r="M113" s="38" t="s">
        <v>1272</v>
      </c>
      <c r="N113" s="38" t="s">
        <v>1521</v>
      </c>
      <c r="O113" s="36"/>
      <c r="P113" s="38" t="s">
        <v>1470</v>
      </c>
      <c r="Q113" s="14">
        <v>2</v>
      </c>
    </row>
    <row r="114" spans="1:18" ht="24" thickTop="1" thickBot="1" x14ac:dyDescent="0.3">
      <c r="A114" s="38" t="str">
        <f>LEFT(C114,2)</f>
        <v>tˁ</v>
      </c>
      <c r="B114" s="38" t="str">
        <f t="shared" si="5"/>
        <v>l</v>
      </c>
      <c r="C114" s="38" t="str">
        <f>RIGHT(E114,4)</f>
        <v>tˁəl</v>
      </c>
      <c r="D114" s="38" t="s">
        <v>1395</v>
      </c>
      <c r="E114" s="73" t="s">
        <v>1522</v>
      </c>
      <c r="F114" s="74" t="s">
        <v>1279</v>
      </c>
      <c r="G114" s="75" t="s">
        <v>319</v>
      </c>
      <c r="H114" s="84" t="s">
        <v>1338</v>
      </c>
      <c r="I114" s="38" t="s">
        <v>1348</v>
      </c>
      <c r="J114" s="38" t="s">
        <v>1271</v>
      </c>
      <c r="K114" s="38" t="s">
        <v>1274</v>
      </c>
      <c r="L114" s="38" t="s">
        <v>1301</v>
      </c>
      <c r="M114" s="38" t="s">
        <v>1272</v>
      </c>
      <c r="N114" s="38" t="s">
        <v>1523</v>
      </c>
      <c r="O114" s="36"/>
      <c r="P114" s="38" t="s">
        <v>1470</v>
      </c>
      <c r="Q114" s="14">
        <v>1</v>
      </c>
    </row>
    <row r="115" spans="1:18" ht="23.25" thickTop="1" x14ac:dyDescent="0.25">
      <c r="A115" s="38" t="str">
        <f t="shared" si="4"/>
        <v>h</v>
      </c>
      <c r="B115" s="38" t="str">
        <f t="shared" si="5"/>
        <v>ɣ</v>
      </c>
      <c r="C115" s="38" t="str">
        <f t="shared" si="3"/>
        <v>həɣ</v>
      </c>
      <c r="D115" s="38" t="s">
        <v>1395</v>
      </c>
      <c r="E115" s="73" t="s">
        <v>1524</v>
      </c>
      <c r="F115" s="74" t="s">
        <v>1279</v>
      </c>
      <c r="G115" s="75" t="s">
        <v>319</v>
      </c>
      <c r="H115" s="36"/>
      <c r="I115" s="38" t="s">
        <v>1348</v>
      </c>
      <c r="J115" s="38" t="s">
        <v>1405</v>
      </c>
      <c r="K115" s="38" t="s">
        <v>1274</v>
      </c>
      <c r="L115" s="38" t="s">
        <v>1301</v>
      </c>
      <c r="M115" s="38" t="s">
        <v>1272</v>
      </c>
      <c r="N115" s="38" t="s">
        <v>1525</v>
      </c>
      <c r="O115" s="36"/>
      <c r="P115" s="38" t="s">
        <v>1470</v>
      </c>
      <c r="Q115" s="14">
        <v>5</v>
      </c>
      <c r="R115" s="14">
        <v>5</v>
      </c>
    </row>
    <row r="116" spans="1:18" x14ac:dyDescent="0.25">
      <c r="A116" s="38" t="str">
        <f t="shared" si="4"/>
        <v>l</v>
      </c>
      <c r="B116" s="38" t="str">
        <f t="shared" si="5"/>
        <v>k</v>
      </c>
      <c r="C116" s="38" t="str">
        <f t="shared" si="3"/>
        <v>lək</v>
      </c>
      <c r="D116" s="38" t="s">
        <v>1526</v>
      </c>
      <c r="E116" s="93" t="s">
        <v>1527</v>
      </c>
      <c r="F116" s="74" t="s">
        <v>1279</v>
      </c>
      <c r="G116" s="94" t="s">
        <v>319</v>
      </c>
      <c r="H116" s="38" t="s">
        <v>1288</v>
      </c>
      <c r="I116" s="38" t="s">
        <v>199</v>
      </c>
      <c r="J116" s="38" t="s">
        <v>1301</v>
      </c>
      <c r="K116" s="38" t="s">
        <v>1272</v>
      </c>
      <c r="L116" s="38" t="s">
        <v>1271</v>
      </c>
      <c r="M116" s="38" t="s">
        <v>1274</v>
      </c>
      <c r="N116" s="38" t="s">
        <v>1528</v>
      </c>
      <c r="O116" s="36"/>
      <c r="P116" s="38" t="s">
        <v>1470</v>
      </c>
      <c r="Q116" s="14">
        <v>1</v>
      </c>
    </row>
    <row r="117" spans="1:18" ht="22.5" x14ac:dyDescent="0.25">
      <c r="A117" s="38" t="str">
        <f t="shared" si="4"/>
        <v>ɣ</v>
      </c>
      <c r="B117" s="38" t="str">
        <f t="shared" si="5"/>
        <v>d</v>
      </c>
      <c r="C117" s="38" t="str">
        <f t="shared" si="3"/>
        <v>ɣəd</v>
      </c>
      <c r="D117" s="38" t="s">
        <v>1526</v>
      </c>
      <c r="E117" s="91" t="s">
        <v>1529</v>
      </c>
      <c r="F117" s="74" t="s">
        <v>1279</v>
      </c>
      <c r="G117" s="75" t="s">
        <v>319</v>
      </c>
      <c r="H117" s="38" t="s">
        <v>1288</v>
      </c>
      <c r="I117" s="38" t="s">
        <v>1289</v>
      </c>
      <c r="J117" s="38" t="s">
        <v>1301</v>
      </c>
      <c r="K117" s="38" t="s">
        <v>1272</v>
      </c>
      <c r="L117" s="38" t="s">
        <v>1271</v>
      </c>
      <c r="M117" s="38" t="s">
        <v>1272</v>
      </c>
      <c r="N117" s="38" t="s">
        <v>1530</v>
      </c>
      <c r="O117" s="36" t="s">
        <v>1531</v>
      </c>
      <c r="P117" s="38" t="s">
        <v>1470</v>
      </c>
      <c r="Q117" s="14">
        <v>1</v>
      </c>
    </row>
    <row r="118" spans="1:18" ht="22.5" x14ac:dyDescent="0.25">
      <c r="A118" s="38" t="str">
        <f t="shared" si="4"/>
        <v>z</v>
      </c>
      <c r="B118" s="38" t="str">
        <f t="shared" si="5"/>
        <v>l</v>
      </c>
      <c r="C118" s="38" t="str">
        <f t="shared" ref="C118:C119" si="6">RIGHT(E118,3)</f>
        <v>zəl</v>
      </c>
      <c r="D118" s="38" t="s">
        <v>1395</v>
      </c>
      <c r="E118" s="73" t="s">
        <v>1532</v>
      </c>
      <c r="F118" s="74" t="s">
        <v>1279</v>
      </c>
      <c r="G118" s="75" t="s">
        <v>319</v>
      </c>
      <c r="H118" s="38" t="s">
        <v>1270</v>
      </c>
      <c r="I118" s="38" t="s">
        <v>1289</v>
      </c>
      <c r="J118" s="38" t="s">
        <v>1273</v>
      </c>
      <c r="K118" s="38" t="s">
        <v>1272</v>
      </c>
      <c r="L118" s="38" t="s">
        <v>1301</v>
      </c>
      <c r="M118" s="38" t="s">
        <v>1272</v>
      </c>
      <c r="N118" s="38" t="s">
        <v>1533</v>
      </c>
      <c r="O118" s="36"/>
      <c r="P118" s="38" t="s">
        <v>1470</v>
      </c>
      <c r="Q118" s="14">
        <v>1</v>
      </c>
    </row>
    <row r="119" spans="1:18" ht="23.25" thickBot="1" x14ac:dyDescent="0.3">
      <c r="A119" s="38" t="str">
        <f t="shared" si="4"/>
        <v>s</v>
      </c>
      <c r="B119" s="38" t="str">
        <f t="shared" si="5"/>
        <v>ħ</v>
      </c>
      <c r="C119" s="38" t="str">
        <f t="shared" si="6"/>
        <v>səħ</v>
      </c>
      <c r="D119" s="38" t="s">
        <v>1292</v>
      </c>
      <c r="E119" s="73" t="s">
        <v>1534</v>
      </c>
      <c r="F119" s="74" t="s">
        <v>1279</v>
      </c>
      <c r="G119" s="75" t="s">
        <v>319</v>
      </c>
      <c r="H119" s="36"/>
      <c r="I119" s="38" t="s">
        <v>1289</v>
      </c>
      <c r="J119" s="85" t="s">
        <v>1273</v>
      </c>
      <c r="K119" s="67" t="s">
        <v>1274</v>
      </c>
      <c r="L119" s="14" t="s">
        <v>1294</v>
      </c>
      <c r="M119" s="86" t="s">
        <v>1274</v>
      </c>
      <c r="N119" s="38" t="s">
        <v>1535</v>
      </c>
      <c r="O119" s="36"/>
      <c r="P119" s="38" t="s">
        <v>1470</v>
      </c>
      <c r="Q119" s="14">
        <v>1</v>
      </c>
    </row>
    <row r="120" spans="1:18" ht="23.25" thickBot="1" x14ac:dyDescent="0.3">
      <c r="A120" s="38" t="str">
        <f t="shared" si="4"/>
        <v>l</v>
      </c>
      <c r="B120" s="38" t="str">
        <f t="shared" si="5"/>
        <v>s</v>
      </c>
      <c r="C120" s="38" t="str">
        <f>RIGHT(E120,2)</f>
        <v>ls</v>
      </c>
      <c r="D120" s="38" t="s">
        <v>1298</v>
      </c>
      <c r="E120" s="95" t="s">
        <v>1536</v>
      </c>
      <c r="F120" s="96" t="s">
        <v>1268</v>
      </c>
      <c r="G120" s="97" t="s">
        <v>1269</v>
      </c>
      <c r="H120" s="38" t="s">
        <v>1284</v>
      </c>
      <c r="I120" s="38" t="s">
        <v>199</v>
      </c>
      <c r="J120" s="38" t="s">
        <v>1301</v>
      </c>
      <c r="K120" s="38" t="s">
        <v>1272</v>
      </c>
      <c r="L120" s="38" t="s">
        <v>1273</v>
      </c>
      <c r="M120" s="38" t="s">
        <v>1274</v>
      </c>
      <c r="N120" s="38" t="s">
        <v>1537</v>
      </c>
      <c r="O120" s="98" t="s">
        <v>1538</v>
      </c>
      <c r="P120" s="38" t="s">
        <v>1277</v>
      </c>
      <c r="Q120" s="14">
        <v>1</v>
      </c>
    </row>
    <row r="121" spans="1:18" ht="23.25" thickBot="1" x14ac:dyDescent="0.3">
      <c r="A121" s="38" t="str">
        <f t="shared" si="4"/>
        <v>ħ</v>
      </c>
      <c r="B121" s="38" t="str">
        <f t="shared" si="5"/>
        <v>m</v>
      </c>
      <c r="C121" s="38" t="str">
        <f t="shared" ref="C121" si="7">RIGHT(E121,3)</f>
        <v>ħəm</v>
      </c>
      <c r="D121" s="38" t="s">
        <v>1395</v>
      </c>
      <c r="E121" s="95" t="s">
        <v>1539</v>
      </c>
      <c r="F121" s="96" t="s">
        <v>1279</v>
      </c>
      <c r="G121" s="97" t="s">
        <v>319</v>
      </c>
      <c r="H121" s="36"/>
      <c r="I121" s="38" t="s">
        <v>1348</v>
      </c>
      <c r="J121" s="38" t="s">
        <v>1294</v>
      </c>
      <c r="K121" s="38" t="s">
        <v>1274</v>
      </c>
      <c r="L121" s="38" t="s">
        <v>1301</v>
      </c>
      <c r="M121" s="38" t="s">
        <v>1272</v>
      </c>
      <c r="N121" s="38" t="s">
        <v>1540</v>
      </c>
      <c r="O121" s="98"/>
      <c r="P121" s="38" t="s">
        <v>1470</v>
      </c>
      <c r="Q121" s="14">
        <v>2</v>
      </c>
    </row>
    <row r="122" spans="1:18" ht="23.25" thickBot="1" x14ac:dyDescent="0.3">
      <c r="A122" s="38" t="str">
        <f t="shared" si="4"/>
        <v>ɣ</v>
      </c>
      <c r="B122" s="38" t="str">
        <f t="shared" si="5"/>
        <v>b</v>
      </c>
      <c r="C122" s="38" t="str">
        <f t="shared" ref="C122:C138" si="8">RIGHT(E122,2)</f>
        <v>ɣb</v>
      </c>
      <c r="D122" s="38" t="s">
        <v>1298</v>
      </c>
      <c r="E122" s="73" t="s">
        <v>1541</v>
      </c>
      <c r="F122" s="96" t="s">
        <v>1268</v>
      </c>
      <c r="G122" s="99" t="s">
        <v>1269</v>
      </c>
      <c r="H122" s="38" t="s">
        <v>1288</v>
      </c>
      <c r="I122" s="38" t="s">
        <v>1289</v>
      </c>
      <c r="J122" s="38" t="s">
        <v>1301</v>
      </c>
      <c r="K122" s="38" t="s">
        <v>1272</v>
      </c>
      <c r="L122" s="38" t="s">
        <v>1271</v>
      </c>
      <c r="M122" s="38" t="s">
        <v>1272</v>
      </c>
      <c r="N122" s="38" t="s">
        <v>1542</v>
      </c>
      <c r="O122" s="98" t="s">
        <v>1543</v>
      </c>
      <c r="P122" s="38" t="s">
        <v>1277</v>
      </c>
      <c r="Q122" s="14">
        <v>3</v>
      </c>
    </row>
    <row r="123" spans="1:18" ht="23.25" thickBot="1" x14ac:dyDescent="0.3">
      <c r="A123" s="38" t="str">
        <f t="shared" si="4"/>
        <v>t</v>
      </c>
      <c r="B123" s="38" t="str">
        <f t="shared" si="5"/>
        <v>f</v>
      </c>
      <c r="C123" s="38" t="str">
        <f t="shared" si="8"/>
        <v>tf</v>
      </c>
      <c r="D123" s="38" t="s">
        <v>1336</v>
      </c>
      <c r="E123" s="95" t="s">
        <v>1544</v>
      </c>
      <c r="F123" s="100" t="s">
        <v>1268</v>
      </c>
      <c r="G123" s="101" t="s">
        <v>1269</v>
      </c>
      <c r="H123" s="38" t="s">
        <v>1270</v>
      </c>
      <c r="I123" s="38" t="s">
        <v>1289</v>
      </c>
      <c r="J123" s="38" t="s">
        <v>1271</v>
      </c>
      <c r="K123" s="38" t="s">
        <v>1274</v>
      </c>
      <c r="L123" s="38" t="s">
        <v>1290</v>
      </c>
      <c r="M123" s="38" t="s">
        <v>1274</v>
      </c>
      <c r="N123" s="38" t="s">
        <v>1545</v>
      </c>
      <c r="O123" s="98" t="s">
        <v>1546</v>
      </c>
      <c r="P123" s="38" t="s">
        <v>1277</v>
      </c>
      <c r="Q123" s="14">
        <v>1</v>
      </c>
    </row>
    <row r="124" spans="1:18" ht="23.25" thickBot="1" x14ac:dyDescent="0.3">
      <c r="A124" s="38" t="str">
        <f t="shared" si="4"/>
        <v>l</v>
      </c>
      <c r="B124" s="38" t="str">
        <f t="shared" si="5"/>
        <v>f</v>
      </c>
      <c r="C124" s="38" t="str">
        <f t="shared" si="8"/>
        <v>lf</v>
      </c>
      <c r="D124" s="38" t="s">
        <v>1298</v>
      </c>
      <c r="E124" s="95" t="s">
        <v>1547</v>
      </c>
      <c r="F124" s="100" t="s">
        <v>1268</v>
      </c>
      <c r="G124" s="101" t="s">
        <v>1269</v>
      </c>
      <c r="H124" s="38" t="s">
        <v>1288</v>
      </c>
      <c r="I124" s="38" t="s">
        <v>199</v>
      </c>
      <c r="J124" s="38" t="s">
        <v>1301</v>
      </c>
      <c r="K124" s="38" t="s">
        <v>1272</v>
      </c>
      <c r="L124" s="38" t="s">
        <v>1290</v>
      </c>
      <c r="M124" s="38" t="s">
        <v>1274</v>
      </c>
      <c r="N124" s="38" t="s">
        <v>1548</v>
      </c>
      <c r="O124" s="98" t="s">
        <v>1549</v>
      </c>
      <c r="P124" s="38" t="s">
        <v>1277</v>
      </c>
      <c r="Q124" s="14">
        <v>5</v>
      </c>
      <c r="R124" s="14">
        <v>5</v>
      </c>
    </row>
    <row r="125" spans="1:18" ht="23.25" thickBot="1" x14ac:dyDescent="0.3">
      <c r="A125" s="38" t="str">
        <f t="shared" si="4"/>
        <v>r</v>
      </c>
      <c r="B125" s="38" t="str">
        <f t="shared" si="5"/>
        <v>ħ</v>
      </c>
      <c r="C125" s="38" t="str">
        <f t="shared" si="8"/>
        <v>rħ</v>
      </c>
      <c r="D125" s="38" t="s">
        <v>1307</v>
      </c>
      <c r="E125" s="95" t="s">
        <v>1550</v>
      </c>
      <c r="F125" s="100" t="s">
        <v>1279</v>
      </c>
      <c r="G125" s="101" t="s">
        <v>1269</v>
      </c>
      <c r="H125" s="36"/>
      <c r="I125" s="38" t="s">
        <v>199</v>
      </c>
      <c r="J125" s="85" t="s">
        <v>1301</v>
      </c>
      <c r="K125" s="67" t="s">
        <v>1272</v>
      </c>
      <c r="L125" s="14" t="s">
        <v>1294</v>
      </c>
      <c r="M125" s="86" t="s">
        <v>1274</v>
      </c>
      <c r="N125" s="38" t="s">
        <v>1551</v>
      </c>
      <c r="O125" s="98" t="s">
        <v>1552</v>
      </c>
      <c r="P125" s="38" t="s">
        <v>1281</v>
      </c>
      <c r="Q125" s="14">
        <v>1</v>
      </c>
    </row>
    <row r="126" spans="1:18" ht="24" thickTop="1" thickBot="1" x14ac:dyDescent="0.3">
      <c r="A126" s="38" t="str">
        <f>LEFT(C126,3)</f>
        <v>d͡ʒ</v>
      </c>
      <c r="B126" s="38" t="str">
        <f t="shared" si="5"/>
        <v>f</v>
      </c>
      <c r="C126" s="38" t="str">
        <f>RIGHT(E126,4)</f>
        <v>d͡ʒf</v>
      </c>
      <c r="D126" s="38" t="s">
        <v>1282</v>
      </c>
      <c r="E126" s="73" t="s">
        <v>1553</v>
      </c>
      <c r="F126" s="100" t="s">
        <v>1279</v>
      </c>
      <c r="G126" s="101" t="s">
        <v>1269</v>
      </c>
      <c r="H126" s="84" t="s">
        <v>1300</v>
      </c>
      <c r="I126" s="38" t="s">
        <v>199</v>
      </c>
      <c r="J126" s="38" t="s">
        <v>1273</v>
      </c>
      <c r="K126" s="38" t="s">
        <v>1272</v>
      </c>
      <c r="L126" s="38" t="s">
        <v>1290</v>
      </c>
      <c r="M126" s="38" t="s">
        <v>1274</v>
      </c>
      <c r="N126" s="38" t="s">
        <v>1554</v>
      </c>
      <c r="O126" s="98" t="s">
        <v>1555</v>
      </c>
      <c r="P126" s="38" t="s">
        <v>1281</v>
      </c>
      <c r="Q126" s="14">
        <v>1</v>
      </c>
    </row>
    <row r="127" spans="1:18" ht="24" thickTop="1" thickBot="1" x14ac:dyDescent="0.3">
      <c r="A127" s="38" t="str">
        <f t="shared" si="4"/>
        <v>ʃ</v>
      </c>
      <c r="B127" s="38" t="str">
        <f t="shared" si="5"/>
        <v>χ</v>
      </c>
      <c r="C127" s="102" t="str">
        <f t="shared" si="8"/>
        <v>ʃχ</v>
      </c>
      <c r="D127" s="38" t="s">
        <v>1282</v>
      </c>
      <c r="E127" s="95" t="s">
        <v>1556</v>
      </c>
      <c r="F127" s="100" t="s">
        <v>1279</v>
      </c>
      <c r="G127" s="103" t="s">
        <v>1269</v>
      </c>
      <c r="H127" s="84" t="s">
        <v>1300</v>
      </c>
      <c r="I127" s="38" t="s">
        <v>1289</v>
      </c>
      <c r="J127" s="38" t="s">
        <v>1273</v>
      </c>
      <c r="K127" s="38" t="s">
        <v>1274</v>
      </c>
      <c r="L127" s="38" t="s">
        <v>1290</v>
      </c>
      <c r="M127" s="38" t="s">
        <v>1274</v>
      </c>
      <c r="N127" s="38" t="s">
        <v>1557</v>
      </c>
      <c r="O127" s="104" t="s">
        <v>1558</v>
      </c>
      <c r="P127" s="38" t="s">
        <v>1281</v>
      </c>
      <c r="Q127" s="14">
        <v>1</v>
      </c>
    </row>
    <row r="128" spans="1:18" ht="23.25" thickBot="1" x14ac:dyDescent="0.3">
      <c r="A128" s="38" t="str">
        <f t="shared" si="4"/>
        <v>ɣ</v>
      </c>
      <c r="B128" s="38" t="str">
        <f>RIGHT(C128,2)</f>
        <v>tˁ</v>
      </c>
      <c r="C128" s="38" t="str">
        <f>RIGHT(E128,3)</f>
        <v>ɣtˁ</v>
      </c>
      <c r="D128" s="38" t="s">
        <v>1298</v>
      </c>
      <c r="E128" s="89" t="s">
        <v>1559</v>
      </c>
      <c r="F128" s="100" t="s">
        <v>1279</v>
      </c>
      <c r="G128" s="101" t="s">
        <v>1269</v>
      </c>
      <c r="H128" s="38" t="s">
        <v>1288</v>
      </c>
      <c r="I128" s="38" t="s">
        <v>199</v>
      </c>
      <c r="J128" s="38" t="s">
        <v>1301</v>
      </c>
      <c r="K128" s="38" t="s">
        <v>1272</v>
      </c>
      <c r="L128" s="38" t="s">
        <v>1271</v>
      </c>
      <c r="M128" s="38" t="s">
        <v>1274</v>
      </c>
      <c r="N128" s="38" t="s">
        <v>1560</v>
      </c>
      <c r="O128" s="98" t="s">
        <v>1561</v>
      </c>
      <c r="P128" s="38" t="s">
        <v>1281</v>
      </c>
      <c r="Q128" s="14">
        <v>2</v>
      </c>
    </row>
    <row r="129" spans="1:18" ht="23.25" thickBot="1" x14ac:dyDescent="0.3">
      <c r="A129" s="38" t="str">
        <f t="shared" si="4"/>
        <v>ɣ</v>
      </c>
      <c r="B129" s="38" t="str">
        <f t="shared" si="5"/>
        <v>ʕ</v>
      </c>
      <c r="C129" s="38" t="str">
        <f t="shared" si="8"/>
        <v>ɣʕ</v>
      </c>
      <c r="D129" s="38" t="s">
        <v>1307</v>
      </c>
      <c r="E129" s="95" t="s">
        <v>1562</v>
      </c>
      <c r="F129" s="100" t="s">
        <v>1279</v>
      </c>
      <c r="G129" s="101" t="s">
        <v>1269</v>
      </c>
      <c r="H129" s="36"/>
      <c r="I129" s="38" t="s">
        <v>1289</v>
      </c>
      <c r="J129" s="85" t="s">
        <v>1301</v>
      </c>
      <c r="K129" s="67" t="s">
        <v>1272</v>
      </c>
      <c r="L129" s="14" t="s">
        <v>1294</v>
      </c>
      <c r="M129" s="86" t="s">
        <v>1272</v>
      </c>
      <c r="N129" s="38" t="s">
        <v>1563</v>
      </c>
      <c r="O129" s="104" t="s">
        <v>1564</v>
      </c>
      <c r="P129" s="38" t="s">
        <v>1281</v>
      </c>
      <c r="Q129" s="14">
        <v>2</v>
      </c>
    </row>
    <row r="130" spans="1:18" ht="24" thickTop="1" thickBot="1" x14ac:dyDescent="0.3">
      <c r="A130" s="38" t="str">
        <f t="shared" ref="A130:A131" si="9">LEFT(C130,3)</f>
        <v>d͡ʒ</v>
      </c>
      <c r="B130" s="38" t="str">
        <f t="shared" si="5"/>
        <v>l</v>
      </c>
      <c r="C130" s="38" t="str">
        <f>RIGHT(E130,5)</f>
        <v>d͡ʒəl</v>
      </c>
      <c r="D130" s="38" t="s">
        <v>1395</v>
      </c>
      <c r="E130" s="73" t="s">
        <v>1565</v>
      </c>
      <c r="F130" s="100" t="s">
        <v>1268</v>
      </c>
      <c r="G130" s="103" t="s">
        <v>319</v>
      </c>
      <c r="H130" s="84" t="s">
        <v>1338</v>
      </c>
      <c r="I130" s="38" t="s">
        <v>1289</v>
      </c>
      <c r="J130" s="38" t="s">
        <v>1273</v>
      </c>
      <c r="K130" s="38" t="s">
        <v>1272</v>
      </c>
      <c r="L130" s="38" t="s">
        <v>1301</v>
      </c>
      <c r="M130" s="38" t="s">
        <v>1272</v>
      </c>
      <c r="N130" s="38" t="s">
        <v>1566</v>
      </c>
      <c r="O130" s="98" t="s">
        <v>1567</v>
      </c>
      <c r="P130" s="38" t="s">
        <v>1394</v>
      </c>
      <c r="Q130" s="67">
        <v>3</v>
      </c>
    </row>
    <row r="131" spans="1:18" ht="24" thickTop="1" thickBot="1" x14ac:dyDescent="0.3">
      <c r="A131" s="38" t="str">
        <f t="shared" si="9"/>
        <v>d͡ʒ</v>
      </c>
      <c r="B131" s="38" t="str">
        <f t="shared" si="5"/>
        <v>q</v>
      </c>
      <c r="C131" s="102" t="str">
        <f>RIGHT(E131,5)</f>
        <v>d͡ʒəq</v>
      </c>
      <c r="D131" s="38" t="s">
        <v>1282</v>
      </c>
      <c r="E131" s="105" t="s">
        <v>1568</v>
      </c>
      <c r="F131" s="100" t="s">
        <v>1268</v>
      </c>
      <c r="G131" s="101" t="s">
        <v>319</v>
      </c>
      <c r="H131" s="84" t="s">
        <v>1300</v>
      </c>
      <c r="I131" s="38" t="s">
        <v>199</v>
      </c>
      <c r="J131" s="38" t="s">
        <v>1273</v>
      </c>
      <c r="K131" s="38" t="s">
        <v>1272</v>
      </c>
      <c r="L131" s="38" t="s">
        <v>1271</v>
      </c>
      <c r="M131" s="38" t="s">
        <v>1274</v>
      </c>
      <c r="N131" s="38" t="s">
        <v>1569</v>
      </c>
      <c r="O131" s="104" t="s">
        <v>1570</v>
      </c>
      <c r="P131" s="38" t="s">
        <v>1394</v>
      </c>
      <c r="Q131" s="14">
        <v>1</v>
      </c>
    </row>
    <row r="132" spans="1:18" ht="23.25" thickBot="1" x14ac:dyDescent="0.3">
      <c r="A132" s="38" t="str">
        <f t="shared" ref="A132:A163" si="10">LEFT(C132,1)</f>
        <v>χ</v>
      </c>
      <c r="B132" s="38" t="str">
        <f t="shared" si="5"/>
        <v>m</v>
      </c>
      <c r="C132" s="102" t="str">
        <f>RIGHT(E132,3)</f>
        <v>χəm</v>
      </c>
      <c r="D132" s="38" t="s">
        <v>1395</v>
      </c>
      <c r="E132" s="95" t="s">
        <v>1571</v>
      </c>
      <c r="F132" s="100" t="s">
        <v>1268</v>
      </c>
      <c r="G132" s="101" t="s">
        <v>319</v>
      </c>
      <c r="H132" s="38" t="s">
        <v>1270</v>
      </c>
      <c r="I132" s="38" t="s">
        <v>1348</v>
      </c>
      <c r="J132" s="38" t="s">
        <v>1290</v>
      </c>
      <c r="K132" s="38" t="s">
        <v>1274</v>
      </c>
      <c r="L132" s="38" t="s">
        <v>1301</v>
      </c>
      <c r="M132" s="38" t="s">
        <v>1272</v>
      </c>
      <c r="N132" s="38" t="s">
        <v>1572</v>
      </c>
      <c r="O132" s="104" t="s">
        <v>1573</v>
      </c>
      <c r="P132" s="38" t="s">
        <v>1394</v>
      </c>
      <c r="Q132" s="14">
        <v>1</v>
      </c>
    </row>
    <row r="133" spans="1:18" ht="23.25" thickBot="1" x14ac:dyDescent="0.3">
      <c r="A133" s="38" t="str">
        <f t="shared" si="10"/>
        <v>ħ</v>
      </c>
      <c r="B133" s="38" t="str">
        <f t="shared" si="5"/>
        <v>ɣ</v>
      </c>
      <c r="C133" s="38" t="str">
        <f>RIGHT(E133,3)</f>
        <v>ħəɣ</v>
      </c>
      <c r="D133" s="38" t="s">
        <v>1395</v>
      </c>
      <c r="E133" s="95" t="s">
        <v>1574</v>
      </c>
      <c r="F133" s="100" t="s">
        <v>1268</v>
      </c>
      <c r="G133" s="101" t="s">
        <v>319</v>
      </c>
      <c r="H133" s="36"/>
      <c r="I133" s="38" t="s">
        <v>1348</v>
      </c>
      <c r="J133" s="38" t="s">
        <v>1294</v>
      </c>
      <c r="K133" s="38" t="s">
        <v>1274</v>
      </c>
      <c r="L133" s="38" t="s">
        <v>1301</v>
      </c>
      <c r="M133" s="38" t="s">
        <v>1272</v>
      </c>
      <c r="N133" s="38" t="s">
        <v>1575</v>
      </c>
      <c r="O133" s="98" t="s">
        <v>1576</v>
      </c>
      <c r="P133" s="38" t="s">
        <v>1394</v>
      </c>
      <c r="Q133" s="67">
        <v>2</v>
      </c>
    </row>
    <row r="134" spans="1:18" ht="23.25" thickBot="1" x14ac:dyDescent="0.3">
      <c r="A134" s="38" t="str">
        <f t="shared" si="10"/>
        <v>b</v>
      </c>
      <c r="B134" s="38" t="str">
        <f t="shared" si="5"/>
        <v>ħ</v>
      </c>
      <c r="C134" s="38" t="str">
        <f t="shared" si="8"/>
        <v>bħ</v>
      </c>
      <c r="D134" s="38" t="s">
        <v>1292</v>
      </c>
      <c r="E134" s="95" t="s">
        <v>1577</v>
      </c>
      <c r="F134" s="100" t="s">
        <v>1279</v>
      </c>
      <c r="G134" s="103" t="s">
        <v>1269</v>
      </c>
      <c r="H134" s="36"/>
      <c r="I134" s="38" t="s">
        <v>199</v>
      </c>
      <c r="J134" s="38" t="s">
        <v>1271</v>
      </c>
      <c r="K134" s="38" t="s">
        <v>1272</v>
      </c>
      <c r="L134" s="14" t="s">
        <v>1294</v>
      </c>
      <c r="M134" s="80" t="s">
        <v>1274</v>
      </c>
      <c r="N134" s="38" t="s">
        <v>1578</v>
      </c>
      <c r="O134" s="98" t="s">
        <v>1579</v>
      </c>
      <c r="P134" s="38" t="s">
        <v>1281</v>
      </c>
      <c r="Q134" s="14">
        <v>2</v>
      </c>
    </row>
    <row r="135" spans="1:18" ht="23.25" thickBot="1" x14ac:dyDescent="0.3">
      <c r="A135" s="38" t="str">
        <f t="shared" si="10"/>
        <v>m</v>
      </c>
      <c r="B135" s="38" t="str">
        <f t="shared" ref="B135:B240" si="11">RIGHT(C135,1)</f>
        <v>ʕ</v>
      </c>
      <c r="C135" s="38" t="str">
        <f t="shared" si="8"/>
        <v>mʕ</v>
      </c>
      <c r="D135" s="38" t="s">
        <v>1307</v>
      </c>
      <c r="E135" s="95" t="s">
        <v>1580</v>
      </c>
      <c r="F135" s="100" t="s">
        <v>1279</v>
      </c>
      <c r="G135" s="101" t="s">
        <v>1269</v>
      </c>
      <c r="H135" s="36"/>
      <c r="I135" s="38" t="s">
        <v>1289</v>
      </c>
      <c r="J135" s="81" t="s">
        <v>1301</v>
      </c>
      <c r="K135" s="82" t="s">
        <v>1272</v>
      </c>
      <c r="L135" s="14" t="s">
        <v>1294</v>
      </c>
      <c r="M135" s="83" t="s">
        <v>1272</v>
      </c>
      <c r="N135" s="38" t="s">
        <v>1581</v>
      </c>
      <c r="O135" s="104" t="s">
        <v>1582</v>
      </c>
      <c r="P135" s="38" t="s">
        <v>1281</v>
      </c>
      <c r="Q135" s="14">
        <v>2</v>
      </c>
    </row>
    <row r="136" spans="1:18" ht="23.25" thickBot="1" x14ac:dyDescent="0.3">
      <c r="A136" s="38" t="str">
        <f t="shared" si="10"/>
        <v>r</v>
      </c>
      <c r="B136" s="38" t="str">
        <f t="shared" si="11"/>
        <v>f</v>
      </c>
      <c r="C136" s="102" t="str">
        <f t="shared" si="8"/>
        <v>rf</v>
      </c>
      <c r="D136" s="38" t="s">
        <v>1298</v>
      </c>
      <c r="E136" s="95" t="s">
        <v>1583</v>
      </c>
      <c r="F136" s="100" t="s">
        <v>1279</v>
      </c>
      <c r="G136" s="101" t="s">
        <v>1269</v>
      </c>
      <c r="H136" s="38" t="s">
        <v>1288</v>
      </c>
      <c r="I136" s="38" t="s">
        <v>199</v>
      </c>
      <c r="J136" s="38" t="s">
        <v>1301</v>
      </c>
      <c r="K136" s="38" t="s">
        <v>1272</v>
      </c>
      <c r="L136" s="38" t="s">
        <v>1290</v>
      </c>
      <c r="M136" s="38" t="s">
        <v>1274</v>
      </c>
      <c r="N136" s="38" t="s">
        <v>1584</v>
      </c>
      <c r="O136" s="104" t="s">
        <v>1585</v>
      </c>
      <c r="P136" s="38" t="s">
        <v>1281</v>
      </c>
      <c r="Q136" s="14">
        <v>3</v>
      </c>
    </row>
    <row r="137" spans="1:18" ht="23.25" thickBot="1" x14ac:dyDescent="0.3">
      <c r="A137" s="38" t="str">
        <f t="shared" si="10"/>
        <v>d</v>
      </c>
      <c r="B137" s="38" t="str">
        <f t="shared" si="11"/>
        <v>ħ</v>
      </c>
      <c r="C137" s="38" t="str">
        <f t="shared" si="8"/>
        <v>dħ</v>
      </c>
      <c r="D137" s="38" t="s">
        <v>1292</v>
      </c>
      <c r="E137" s="95" t="s">
        <v>1586</v>
      </c>
      <c r="F137" s="100" t="s">
        <v>1279</v>
      </c>
      <c r="G137" s="101" t="s">
        <v>1269</v>
      </c>
      <c r="H137" s="36"/>
      <c r="I137" s="38" t="s">
        <v>199</v>
      </c>
      <c r="J137" s="38" t="s">
        <v>1271</v>
      </c>
      <c r="K137" s="38" t="s">
        <v>1272</v>
      </c>
      <c r="L137" s="14" t="s">
        <v>1294</v>
      </c>
      <c r="M137" s="86" t="s">
        <v>1274</v>
      </c>
      <c r="N137" s="38" t="s">
        <v>1587</v>
      </c>
      <c r="O137" s="98" t="s">
        <v>1588</v>
      </c>
      <c r="P137" s="38" t="s">
        <v>1281</v>
      </c>
      <c r="Q137" s="14">
        <v>1</v>
      </c>
    </row>
    <row r="138" spans="1:18" ht="23.25" thickBot="1" x14ac:dyDescent="0.3">
      <c r="A138" s="38" t="str">
        <f t="shared" si="10"/>
        <v>b</v>
      </c>
      <c r="B138" s="38" t="str">
        <f t="shared" si="11"/>
        <v>z</v>
      </c>
      <c r="C138" s="38" t="str">
        <f t="shared" si="8"/>
        <v>bz</v>
      </c>
      <c r="D138" s="38" t="s">
        <v>1266</v>
      </c>
      <c r="E138" s="95" t="s">
        <v>1589</v>
      </c>
      <c r="F138" s="100" t="s">
        <v>1279</v>
      </c>
      <c r="G138" s="101" t="s">
        <v>1269</v>
      </c>
      <c r="H138" s="38" t="s">
        <v>1270</v>
      </c>
      <c r="I138" s="38" t="s">
        <v>1289</v>
      </c>
      <c r="J138" s="38" t="s">
        <v>1271</v>
      </c>
      <c r="K138" s="38" t="s">
        <v>1272</v>
      </c>
      <c r="L138" s="38" t="s">
        <v>1273</v>
      </c>
      <c r="M138" s="38" t="s">
        <v>1272</v>
      </c>
      <c r="N138" s="38" t="s">
        <v>1590</v>
      </c>
      <c r="O138" s="98" t="s">
        <v>1591</v>
      </c>
      <c r="P138" s="38" t="s">
        <v>1281</v>
      </c>
      <c r="Q138" s="14">
        <v>1</v>
      </c>
    </row>
    <row r="139" spans="1:18" ht="24" thickTop="1" thickBot="1" x14ac:dyDescent="0.3">
      <c r="A139" s="38" t="str">
        <f t="shared" si="10"/>
        <v>l</v>
      </c>
      <c r="B139" s="38" t="str">
        <f>RIGHT(C139,3)</f>
        <v>d͡ʒ</v>
      </c>
      <c r="C139" s="38" t="str">
        <f>RIGHT(E139,4)</f>
        <v>ld͡ʒ</v>
      </c>
      <c r="D139" s="38" t="s">
        <v>1298</v>
      </c>
      <c r="E139" s="95" t="s">
        <v>1592</v>
      </c>
      <c r="F139" s="100" t="s">
        <v>1279</v>
      </c>
      <c r="G139" s="101" t="s">
        <v>1269</v>
      </c>
      <c r="H139" s="84" t="s">
        <v>1300</v>
      </c>
      <c r="I139" s="38" t="s">
        <v>1289</v>
      </c>
      <c r="J139" s="38" t="s">
        <v>1301</v>
      </c>
      <c r="K139" s="38" t="s">
        <v>1272</v>
      </c>
      <c r="L139" s="38" t="s">
        <v>1273</v>
      </c>
      <c r="M139" s="38" t="s">
        <v>1272</v>
      </c>
      <c r="N139" s="38" t="s">
        <v>1593</v>
      </c>
      <c r="O139" s="98" t="s">
        <v>1594</v>
      </c>
      <c r="P139" s="38" t="s">
        <v>1281</v>
      </c>
      <c r="Q139" s="14">
        <v>2</v>
      </c>
    </row>
    <row r="140" spans="1:18" ht="24" thickTop="1" thickBot="1" x14ac:dyDescent="0.3">
      <c r="A140" s="38" t="str">
        <f t="shared" si="10"/>
        <v>q</v>
      </c>
      <c r="B140" s="38" t="str">
        <f t="shared" si="11"/>
        <v>l</v>
      </c>
      <c r="C140" s="38" t="str">
        <f>RIGHT(E140,3)</f>
        <v>qəl</v>
      </c>
      <c r="D140" s="38" t="s">
        <v>1395</v>
      </c>
      <c r="E140" s="73" t="s">
        <v>1595</v>
      </c>
      <c r="F140" s="100" t="s">
        <v>1279</v>
      </c>
      <c r="G140" s="103" t="s">
        <v>319</v>
      </c>
      <c r="H140" s="84" t="s">
        <v>1338</v>
      </c>
      <c r="I140" s="38" t="s">
        <v>1348</v>
      </c>
      <c r="J140" s="38" t="s">
        <v>1271</v>
      </c>
      <c r="K140" s="38" t="s">
        <v>1274</v>
      </c>
      <c r="L140" s="38" t="s">
        <v>1301</v>
      </c>
      <c r="M140" s="38" t="s">
        <v>1272</v>
      </c>
      <c r="N140" s="38" t="s">
        <v>1596</v>
      </c>
      <c r="O140" s="98" t="s">
        <v>1597</v>
      </c>
      <c r="P140" s="38" t="s">
        <v>1470</v>
      </c>
      <c r="Q140" s="14">
        <v>1</v>
      </c>
      <c r="R140" s="106" t="s">
        <v>1598</v>
      </c>
    </row>
    <row r="141" spans="1:18" ht="24" thickTop="1" thickBot="1" x14ac:dyDescent="0.3">
      <c r="A141" s="38" t="str">
        <f>LEFT(C141,2)</f>
        <v>sˁ</v>
      </c>
      <c r="B141" s="38" t="str">
        <f t="shared" si="11"/>
        <v>ɣ</v>
      </c>
      <c r="C141" s="102" t="str">
        <f>RIGHT(E141,4)</f>
        <v>sˁəɣ</v>
      </c>
      <c r="D141" s="38" t="s">
        <v>1395</v>
      </c>
      <c r="E141" s="73" t="s">
        <v>1599</v>
      </c>
      <c r="F141" s="100" t="s">
        <v>1279</v>
      </c>
      <c r="G141" s="101" t="s">
        <v>319</v>
      </c>
      <c r="H141" s="84" t="s">
        <v>1338</v>
      </c>
      <c r="I141" s="38" t="s">
        <v>1348</v>
      </c>
      <c r="J141" s="38" t="s">
        <v>1273</v>
      </c>
      <c r="K141" s="38" t="s">
        <v>1274</v>
      </c>
      <c r="L141" s="38" t="s">
        <v>1301</v>
      </c>
      <c r="M141" s="38" t="s">
        <v>1272</v>
      </c>
      <c r="N141" s="38" t="s">
        <v>1600</v>
      </c>
      <c r="O141" s="104" t="s">
        <v>1601</v>
      </c>
      <c r="P141" s="38" t="s">
        <v>1470</v>
      </c>
      <c r="Q141" s="14">
        <v>2</v>
      </c>
    </row>
    <row r="142" spans="1:18" ht="24" thickTop="1" thickBot="1" x14ac:dyDescent="0.3">
      <c r="A142" s="38" t="str">
        <f t="shared" si="10"/>
        <v>k</v>
      </c>
      <c r="B142" s="38" t="str">
        <f t="shared" si="11"/>
        <v>l</v>
      </c>
      <c r="C142" s="38" t="str">
        <f>RIGHT(E142,3)</f>
        <v>kəl</v>
      </c>
      <c r="D142" s="38" t="s">
        <v>1395</v>
      </c>
      <c r="E142" s="73" t="s">
        <v>1602</v>
      </c>
      <c r="F142" s="100" t="s">
        <v>1279</v>
      </c>
      <c r="G142" s="101" t="s">
        <v>319</v>
      </c>
      <c r="H142" s="84" t="s">
        <v>1338</v>
      </c>
      <c r="I142" s="38" t="s">
        <v>1348</v>
      </c>
      <c r="J142" s="38" t="s">
        <v>1271</v>
      </c>
      <c r="K142" s="38" t="s">
        <v>1274</v>
      </c>
      <c r="L142" s="38" t="s">
        <v>1301</v>
      </c>
      <c r="M142" s="38" t="s">
        <v>1272</v>
      </c>
      <c r="N142" s="38" t="s">
        <v>1603</v>
      </c>
      <c r="O142" s="98" t="s">
        <v>1604</v>
      </c>
      <c r="P142" s="38" t="s">
        <v>1470</v>
      </c>
      <c r="Q142" s="14">
        <v>1</v>
      </c>
    </row>
    <row r="143" spans="1:18" ht="23.25" thickBot="1" x14ac:dyDescent="0.3">
      <c r="A143" s="38" t="str">
        <f t="shared" si="10"/>
        <v>ħ</v>
      </c>
      <c r="B143" s="38" t="str">
        <f t="shared" si="11"/>
        <v>k</v>
      </c>
      <c r="C143" s="38" t="str">
        <f>RIGHT(E143,2)</f>
        <v>ħk</v>
      </c>
      <c r="D143" s="38" t="s">
        <v>1312</v>
      </c>
      <c r="E143" s="95" t="s">
        <v>1605</v>
      </c>
      <c r="F143" s="100" t="s">
        <v>1268</v>
      </c>
      <c r="G143" s="75" t="s">
        <v>1269</v>
      </c>
      <c r="H143" s="36"/>
      <c r="I143" s="38" t="s">
        <v>1289</v>
      </c>
      <c r="J143" s="38" t="s">
        <v>1294</v>
      </c>
      <c r="K143" s="38" t="s">
        <v>1274</v>
      </c>
      <c r="L143" s="38" t="s">
        <v>1271</v>
      </c>
      <c r="M143" s="38" t="s">
        <v>1274</v>
      </c>
      <c r="N143" s="38" t="s">
        <v>1606</v>
      </c>
      <c r="O143" s="36"/>
      <c r="P143" s="38" t="s">
        <v>1277</v>
      </c>
      <c r="Q143" s="14">
        <v>1</v>
      </c>
    </row>
    <row r="144" spans="1:18" ht="17.25" thickTop="1" thickBot="1" x14ac:dyDescent="0.3">
      <c r="A144" s="38" t="str">
        <f t="shared" si="10"/>
        <v>ɣ</v>
      </c>
      <c r="B144" s="38" t="str">
        <f>RIGHT(C144,2)</f>
        <v>sˁ</v>
      </c>
      <c r="C144" s="38" t="str">
        <f>RIGHT(E144,3)</f>
        <v>ɣsˁ</v>
      </c>
      <c r="D144" s="38" t="s">
        <v>1298</v>
      </c>
      <c r="E144" s="95" t="s">
        <v>1607</v>
      </c>
      <c r="F144" s="74" t="s">
        <v>1268</v>
      </c>
      <c r="G144" s="75" t="s">
        <v>1269</v>
      </c>
      <c r="H144" s="84" t="s">
        <v>1300</v>
      </c>
      <c r="I144" s="38" t="s">
        <v>199</v>
      </c>
      <c r="J144" s="38" t="s">
        <v>1301</v>
      </c>
      <c r="K144" s="38" t="s">
        <v>1272</v>
      </c>
      <c r="L144" s="38" t="s">
        <v>1273</v>
      </c>
      <c r="M144" s="38" t="s">
        <v>1274</v>
      </c>
      <c r="N144" s="38" t="s">
        <v>1608</v>
      </c>
      <c r="O144" s="36"/>
      <c r="P144" s="38" t="s">
        <v>1277</v>
      </c>
      <c r="Q144" s="14">
        <v>1</v>
      </c>
    </row>
    <row r="145" spans="1:17" ht="16.5" thickTop="1" x14ac:dyDescent="0.25">
      <c r="A145" s="38" t="str">
        <f t="shared" si="10"/>
        <v>ɣ</v>
      </c>
      <c r="B145" s="38" t="str">
        <f t="shared" si="11"/>
        <v>q</v>
      </c>
      <c r="C145" s="38" t="str">
        <f>RIGHT(E145,2)</f>
        <v>ɣq</v>
      </c>
      <c r="D145" s="38" t="s">
        <v>1298</v>
      </c>
      <c r="E145" s="95" t="s">
        <v>1609</v>
      </c>
      <c r="F145" s="74" t="s">
        <v>1268</v>
      </c>
      <c r="G145" s="75" t="s">
        <v>1269</v>
      </c>
      <c r="H145" s="38" t="s">
        <v>1288</v>
      </c>
      <c r="I145" s="38" t="s">
        <v>199</v>
      </c>
      <c r="J145" s="38" t="s">
        <v>1301</v>
      </c>
      <c r="K145" s="38" t="s">
        <v>1272</v>
      </c>
      <c r="L145" s="38" t="s">
        <v>1271</v>
      </c>
      <c r="M145" s="38" t="s">
        <v>1274</v>
      </c>
      <c r="N145" s="38" t="s">
        <v>1610</v>
      </c>
      <c r="O145" s="36"/>
      <c r="P145" s="38" t="s">
        <v>1277</v>
      </c>
      <c r="Q145" s="14">
        <v>1</v>
      </c>
    </row>
    <row r="146" spans="1:17" ht="15.75" x14ac:dyDescent="0.25">
      <c r="A146" s="38" t="str">
        <f t="shared" si="10"/>
        <v>ð</v>
      </c>
      <c r="B146" s="38" t="str">
        <f t="shared" si="11"/>
        <v>b</v>
      </c>
      <c r="C146" s="38" t="str">
        <f t="shared" ref="C146:C154" si="12">RIGHT(E146,3)</f>
        <v>ðəb</v>
      </c>
      <c r="D146" s="38" t="s">
        <v>1286</v>
      </c>
      <c r="E146" s="95" t="s">
        <v>1611</v>
      </c>
      <c r="F146" s="74" t="s">
        <v>1268</v>
      </c>
      <c r="G146" s="75" t="s">
        <v>319</v>
      </c>
      <c r="H146" s="38" t="s">
        <v>1288</v>
      </c>
      <c r="I146" s="38" t="s">
        <v>1289</v>
      </c>
      <c r="J146" s="38" t="s">
        <v>1290</v>
      </c>
      <c r="K146" s="38" t="s">
        <v>1272</v>
      </c>
      <c r="L146" s="38" t="s">
        <v>1271</v>
      </c>
      <c r="M146" s="38" t="s">
        <v>1272</v>
      </c>
      <c r="N146" s="38" t="s">
        <v>1612</v>
      </c>
      <c r="O146" s="36"/>
      <c r="P146" s="38" t="s">
        <v>1277</v>
      </c>
      <c r="Q146" s="14">
        <v>1</v>
      </c>
    </row>
    <row r="147" spans="1:17" ht="16.5" thickBot="1" x14ac:dyDescent="0.3">
      <c r="A147" s="38" t="str">
        <f t="shared" si="10"/>
        <v>m</v>
      </c>
      <c r="B147" s="38" t="str">
        <f t="shared" si="11"/>
        <v>ɣ</v>
      </c>
      <c r="C147" s="38" t="str">
        <f t="shared" si="12"/>
        <v>məɣ</v>
      </c>
      <c r="D147" s="38" t="s">
        <v>1423</v>
      </c>
      <c r="E147" s="95" t="s">
        <v>1613</v>
      </c>
      <c r="F147" s="74" t="s">
        <v>1268</v>
      </c>
      <c r="G147" s="75" t="s">
        <v>319</v>
      </c>
      <c r="H147" s="38" t="s">
        <v>1270</v>
      </c>
      <c r="I147" s="38" t="s">
        <v>1289</v>
      </c>
      <c r="J147" s="38" t="s">
        <v>1301</v>
      </c>
      <c r="K147" s="38" t="s">
        <v>1272</v>
      </c>
      <c r="L147" s="38" t="s">
        <v>1301</v>
      </c>
      <c r="M147" s="38" t="s">
        <v>1272</v>
      </c>
      <c r="N147" s="38" t="s">
        <v>1614</v>
      </c>
      <c r="O147" s="36"/>
      <c r="P147" s="38" t="s">
        <v>1277</v>
      </c>
      <c r="Q147" s="14">
        <v>4</v>
      </c>
    </row>
    <row r="148" spans="1:17" ht="17.25" thickTop="1" thickBot="1" x14ac:dyDescent="0.3">
      <c r="A148" s="38" t="str">
        <f t="shared" si="10"/>
        <v>s</v>
      </c>
      <c r="B148" s="38" t="str">
        <f t="shared" si="11"/>
        <v>χ</v>
      </c>
      <c r="C148" s="38" t="str">
        <f t="shared" si="12"/>
        <v>səχ</v>
      </c>
      <c r="D148" s="38" t="s">
        <v>1282</v>
      </c>
      <c r="E148" s="105" t="s">
        <v>1615</v>
      </c>
      <c r="F148" s="74" t="s">
        <v>1268</v>
      </c>
      <c r="G148" s="75" t="s">
        <v>319</v>
      </c>
      <c r="H148" s="84" t="s">
        <v>1300</v>
      </c>
      <c r="I148" s="38" t="s">
        <v>1289</v>
      </c>
      <c r="J148" s="38" t="s">
        <v>1273</v>
      </c>
      <c r="K148" s="38" t="s">
        <v>1274</v>
      </c>
      <c r="L148" s="38" t="s">
        <v>1290</v>
      </c>
      <c r="M148" s="38" t="s">
        <v>1274</v>
      </c>
      <c r="N148" s="38" t="s">
        <v>1616</v>
      </c>
      <c r="O148" s="36"/>
      <c r="P148" s="38" t="s">
        <v>1394</v>
      </c>
      <c r="Q148" s="14">
        <v>1</v>
      </c>
    </row>
    <row r="149" spans="1:17" ht="17.25" thickTop="1" thickBot="1" x14ac:dyDescent="0.3">
      <c r="A149" s="38" t="str">
        <f>LEFT(C149,3)</f>
        <v>d͡ʒ</v>
      </c>
      <c r="B149" s="38" t="str">
        <f t="shared" si="11"/>
        <v>s</v>
      </c>
      <c r="C149" s="38" t="str">
        <f>RIGHT(E149,5)</f>
        <v>d͡ʒəs</v>
      </c>
      <c r="D149" s="38" t="s">
        <v>1266</v>
      </c>
      <c r="E149" s="95" t="s">
        <v>1617</v>
      </c>
      <c r="F149" s="74" t="s">
        <v>1268</v>
      </c>
      <c r="G149" s="75" t="s">
        <v>319</v>
      </c>
      <c r="H149" s="84" t="s">
        <v>1332</v>
      </c>
      <c r="I149" s="38" t="s">
        <v>199</v>
      </c>
      <c r="J149" s="38" t="s">
        <v>1273</v>
      </c>
      <c r="K149" s="38" t="s">
        <v>1272</v>
      </c>
      <c r="L149" s="38" t="s">
        <v>1273</v>
      </c>
      <c r="M149" s="38" t="s">
        <v>1274</v>
      </c>
      <c r="N149" s="38" t="s">
        <v>1618</v>
      </c>
      <c r="O149" s="36"/>
      <c r="P149" s="38" t="s">
        <v>1394</v>
      </c>
      <c r="Q149" s="14">
        <v>1</v>
      </c>
    </row>
    <row r="150" spans="1:17" ht="17.25" thickTop="1" thickBot="1" x14ac:dyDescent="0.3">
      <c r="A150" s="38" t="str">
        <f t="shared" si="10"/>
        <v>d</v>
      </c>
      <c r="B150" s="38" t="str">
        <f t="shared" si="11"/>
        <v>q</v>
      </c>
      <c r="C150" s="38" t="str">
        <f t="shared" si="12"/>
        <v>dəq</v>
      </c>
      <c r="D150" s="38" t="s">
        <v>1346</v>
      </c>
      <c r="E150" s="95" t="s">
        <v>1619</v>
      </c>
      <c r="F150" s="74" t="s">
        <v>1268</v>
      </c>
      <c r="G150" s="75" t="s">
        <v>319</v>
      </c>
      <c r="H150" s="84" t="s">
        <v>1332</v>
      </c>
      <c r="I150" s="38" t="s">
        <v>199</v>
      </c>
      <c r="J150" s="38" t="s">
        <v>1271</v>
      </c>
      <c r="K150" s="38" t="s">
        <v>1272</v>
      </c>
      <c r="L150" s="38" t="s">
        <v>1271</v>
      </c>
      <c r="M150" s="38" t="s">
        <v>1274</v>
      </c>
      <c r="N150" s="38" t="s">
        <v>1620</v>
      </c>
      <c r="O150" s="36"/>
      <c r="P150" s="38" t="s">
        <v>1394</v>
      </c>
      <c r="Q150" s="14">
        <v>1</v>
      </c>
    </row>
    <row r="151" spans="1:17" ht="24" thickTop="1" thickBot="1" x14ac:dyDescent="0.3">
      <c r="A151" s="38" t="str">
        <f>LEFT(C151,2)</f>
        <v>tˁ</v>
      </c>
      <c r="B151" s="38" t="str">
        <f t="shared" si="11"/>
        <v>ħ</v>
      </c>
      <c r="C151" s="38" t="str">
        <f t="shared" si="12"/>
        <v>tˁħ</v>
      </c>
      <c r="D151" s="38" t="s">
        <v>1292</v>
      </c>
      <c r="E151" s="95" t="s">
        <v>1621</v>
      </c>
      <c r="F151" s="100" t="s">
        <v>1279</v>
      </c>
      <c r="G151" s="101" t="s">
        <v>1269</v>
      </c>
      <c r="H151" s="36"/>
      <c r="I151" s="38" t="s">
        <v>1289</v>
      </c>
      <c r="J151" s="85" t="s">
        <v>1271</v>
      </c>
      <c r="K151" s="67" t="s">
        <v>1274</v>
      </c>
      <c r="L151" s="14" t="s">
        <v>1294</v>
      </c>
      <c r="M151" s="86" t="s">
        <v>1274</v>
      </c>
      <c r="N151" s="38" t="s">
        <v>1622</v>
      </c>
      <c r="O151" s="36"/>
      <c r="P151" s="38" t="s">
        <v>1281</v>
      </c>
      <c r="Q151" s="14">
        <v>1</v>
      </c>
    </row>
    <row r="152" spans="1:17" ht="24" thickTop="1" thickBot="1" x14ac:dyDescent="0.3">
      <c r="A152" s="38" t="str">
        <f t="shared" si="10"/>
        <v>q</v>
      </c>
      <c r="B152" s="38" t="str">
        <f t="shared" si="11"/>
        <v>t</v>
      </c>
      <c r="C152" s="38" t="str">
        <f>RIGHT(E152,2)</f>
        <v>qt</v>
      </c>
      <c r="D152" s="38" t="s">
        <v>1330</v>
      </c>
      <c r="E152" s="95" t="s">
        <v>1623</v>
      </c>
      <c r="F152" s="100" t="s">
        <v>1279</v>
      </c>
      <c r="G152" s="101" t="s">
        <v>1269</v>
      </c>
      <c r="H152" s="84" t="s">
        <v>1332</v>
      </c>
      <c r="I152" s="38" t="s">
        <v>1289</v>
      </c>
      <c r="J152" s="38" t="s">
        <v>1271</v>
      </c>
      <c r="K152" s="38" t="s">
        <v>1274</v>
      </c>
      <c r="L152" s="38" t="s">
        <v>1271</v>
      </c>
      <c r="M152" s="38" t="s">
        <v>1274</v>
      </c>
      <c r="N152" s="38" t="s">
        <v>1624</v>
      </c>
      <c r="O152" s="36"/>
      <c r="P152" s="38" t="s">
        <v>1281</v>
      </c>
      <c r="Q152" s="14">
        <v>1</v>
      </c>
    </row>
    <row r="153" spans="1:17" ht="15.75" x14ac:dyDescent="0.25">
      <c r="A153" s="38" t="str">
        <f t="shared" si="10"/>
        <v>f</v>
      </c>
      <c r="B153" s="38" t="str">
        <f>RIGHT(C153,2)</f>
        <v>ðˁ</v>
      </c>
      <c r="C153" s="38" t="str">
        <f t="shared" si="12"/>
        <v>fðˁ</v>
      </c>
      <c r="D153" s="38" t="s">
        <v>1286</v>
      </c>
      <c r="E153" s="95" t="s">
        <v>1625</v>
      </c>
      <c r="F153" s="74" t="s">
        <v>1279</v>
      </c>
      <c r="G153" s="75" t="s">
        <v>1269</v>
      </c>
      <c r="H153" s="38" t="s">
        <v>1332</v>
      </c>
      <c r="I153" s="38" t="s">
        <v>1348</v>
      </c>
      <c r="J153" s="38" t="s">
        <v>1290</v>
      </c>
      <c r="K153" s="38" t="s">
        <v>1274</v>
      </c>
      <c r="L153" s="38" t="s">
        <v>1290</v>
      </c>
      <c r="M153" s="38" t="s">
        <v>1272</v>
      </c>
      <c r="N153" s="38" t="s">
        <v>1626</v>
      </c>
      <c r="O153" s="36"/>
      <c r="P153" s="38" t="s">
        <v>1281</v>
      </c>
      <c r="Q153" s="14">
        <v>1</v>
      </c>
    </row>
    <row r="154" spans="1:17" ht="16.5" thickBot="1" x14ac:dyDescent="0.3">
      <c r="A154" s="38" t="str">
        <f t="shared" si="10"/>
        <v>b</v>
      </c>
      <c r="B154" s="38" t="str">
        <f t="shared" si="11"/>
        <v>l</v>
      </c>
      <c r="C154" s="38" t="str">
        <f t="shared" si="12"/>
        <v>bəl</v>
      </c>
      <c r="D154" s="38" t="s">
        <v>1395</v>
      </c>
      <c r="E154" s="95" t="s">
        <v>1627</v>
      </c>
      <c r="F154" s="74" t="s">
        <v>1279</v>
      </c>
      <c r="G154" s="75" t="s">
        <v>319</v>
      </c>
      <c r="H154" s="38" t="s">
        <v>1270</v>
      </c>
      <c r="I154" s="38" t="s">
        <v>1289</v>
      </c>
      <c r="J154" s="38" t="s">
        <v>1271</v>
      </c>
      <c r="K154" s="38" t="s">
        <v>1272</v>
      </c>
      <c r="L154" s="38" t="s">
        <v>1301</v>
      </c>
      <c r="M154" s="38" t="s">
        <v>1272</v>
      </c>
      <c r="N154" s="38" t="s">
        <v>1628</v>
      </c>
      <c r="O154" s="36"/>
      <c r="P154" s="38" t="s">
        <v>1470</v>
      </c>
      <c r="Q154" s="14">
        <v>4</v>
      </c>
    </row>
    <row r="155" spans="1:17" ht="17.25" thickTop="1" thickBot="1" x14ac:dyDescent="0.3">
      <c r="A155" s="38" t="str">
        <f>LEFT(C155,2)</f>
        <v>tˁ</v>
      </c>
      <c r="B155" s="38" t="str">
        <f>RIGHT(C155,1)</f>
        <v>n</v>
      </c>
      <c r="C155" s="38" t="str">
        <f>RIGHT(E155,4)</f>
        <v>tˁən</v>
      </c>
      <c r="D155" s="38" t="s">
        <v>1395</v>
      </c>
      <c r="E155" s="95" t="s">
        <v>1629</v>
      </c>
      <c r="F155" s="74" t="s">
        <v>1279</v>
      </c>
      <c r="G155" s="75" t="s">
        <v>319</v>
      </c>
      <c r="H155" s="84" t="s">
        <v>1338</v>
      </c>
      <c r="I155" s="38" t="s">
        <v>1348</v>
      </c>
      <c r="J155" s="38" t="s">
        <v>1271</v>
      </c>
      <c r="K155" s="38" t="s">
        <v>1274</v>
      </c>
      <c r="L155" s="38" t="s">
        <v>1301</v>
      </c>
      <c r="M155" s="38" t="s">
        <v>1272</v>
      </c>
      <c r="N155" s="38" t="s">
        <v>1630</v>
      </c>
      <c r="O155" s="36"/>
      <c r="P155" s="38" t="s">
        <v>1470</v>
      </c>
      <c r="Q155" s="14">
        <v>1</v>
      </c>
    </row>
    <row r="156" spans="1:17" ht="17.25" thickTop="1" thickBot="1" x14ac:dyDescent="0.3">
      <c r="A156" s="38" t="str">
        <f t="shared" si="10"/>
        <v>r</v>
      </c>
      <c r="B156" s="38" t="str">
        <f t="shared" ref="B156:B160" si="13">RIGHT(C156,1)</f>
        <v>f</v>
      </c>
      <c r="C156" s="38" t="str">
        <f>RIGHT(E156,2)</f>
        <v>rf</v>
      </c>
      <c r="D156" s="38" t="s">
        <v>1298</v>
      </c>
      <c r="E156" s="95" t="s">
        <v>1631</v>
      </c>
      <c r="F156" s="74" t="s">
        <v>1268</v>
      </c>
      <c r="G156" s="75" t="s">
        <v>1269</v>
      </c>
      <c r="H156" s="38" t="s">
        <v>1284</v>
      </c>
      <c r="I156" s="38" t="s">
        <v>199</v>
      </c>
      <c r="J156" s="38" t="s">
        <v>1301</v>
      </c>
      <c r="K156" s="38" t="s">
        <v>1272</v>
      </c>
      <c r="L156" s="38" t="s">
        <v>1290</v>
      </c>
      <c r="M156" s="38" t="s">
        <v>1274</v>
      </c>
      <c r="N156" s="38" t="s">
        <v>1632</v>
      </c>
      <c r="O156" s="36" t="s">
        <v>1633</v>
      </c>
      <c r="P156" s="38" t="s">
        <v>1277</v>
      </c>
      <c r="Q156" s="14">
        <v>3</v>
      </c>
    </row>
    <row r="157" spans="1:17" ht="17.25" thickTop="1" thickBot="1" x14ac:dyDescent="0.3">
      <c r="A157" s="38" t="str">
        <f t="shared" si="10"/>
        <v>ʃ</v>
      </c>
      <c r="B157" s="38" t="str">
        <f t="shared" si="13"/>
        <v>q</v>
      </c>
      <c r="C157" s="38" t="str">
        <f>RIGHT(E157,2)</f>
        <v>ʃq</v>
      </c>
      <c r="D157" s="38" t="s">
        <v>1282</v>
      </c>
      <c r="E157" s="95" t="s">
        <v>1634</v>
      </c>
      <c r="F157" s="74" t="s">
        <v>1268</v>
      </c>
      <c r="G157" s="75" t="s">
        <v>1269</v>
      </c>
      <c r="H157" s="84" t="s">
        <v>1300</v>
      </c>
      <c r="I157" s="38" t="s">
        <v>1289</v>
      </c>
      <c r="J157" s="38" t="s">
        <v>1273</v>
      </c>
      <c r="K157" s="38" t="s">
        <v>1274</v>
      </c>
      <c r="L157" s="38" t="s">
        <v>1271</v>
      </c>
      <c r="M157" s="38" t="s">
        <v>1274</v>
      </c>
      <c r="N157" s="38" t="s">
        <v>1635</v>
      </c>
      <c r="O157" s="36" t="s">
        <v>1636</v>
      </c>
      <c r="P157" s="38" t="s">
        <v>1277</v>
      </c>
      <c r="Q157" s="14">
        <v>2</v>
      </c>
    </row>
    <row r="158" spans="1:17" ht="16.5" thickTop="1" x14ac:dyDescent="0.25">
      <c r="A158" s="38" t="str">
        <f t="shared" si="10"/>
        <v>s</v>
      </c>
      <c r="B158" s="38" t="str">
        <f t="shared" si="13"/>
        <v>t</v>
      </c>
      <c r="C158" s="38" t="str">
        <f>RIGHT(E158,2)</f>
        <v>st</v>
      </c>
      <c r="D158" s="38" t="s">
        <v>1282</v>
      </c>
      <c r="E158" s="95" t="s">
        <v>1637</v>
      </c>
      <c r="F158" s="74" t="s">
        <v>1279</v>
      </c>
      <c r="G158" s="75" t="s">
        <v>1269</v>
      </c>
      <c r="H158" s="38" t="s">
        <v>1288</v>
      </c>
      <c r="I158" s="38" t="s">
        <v>1289</v>
      </c>
      <c r="J158" s="38" t="s">
        <v>1273</v>
      </c>
      <c r="K158" s="38" t="s">
        <v>1274</v>
      </c>
      <c r="L158" s="38" t="s">
        <v>1271</v>
      </c>
      <c r="M158" s="38" t="s">
        <v>1274</v>
      </c>
      <c r="N158" s="38" t="s">
        <v>1638</v>
      </c>
      <c r="O158" s="36" t="s">
        <v>1639</v>
      </c>
      <c r="P158" s="38" t="s">
        <v>1281</v>
      </c>
      <c r="Q158" s="14">
        <v>1</v>
      </c>
    </row>
    <row r="159" spans="1:17" ht="15.75" x14ac:dyDescent="0.25">
      <c r="A159" s="38" t="str">
        <f t="shared" si="10"/>
        <v>n</v>
      </c>
      <c r="B159" s="38" t="str">
        <f t="shared" si="13"/>
        <v>d</v>
      </c>
      <c r="C159" s="38" t="str">
        <f>RIGHT(E159,2)</f>
        <v>nd</v>
      </c>
      <c r="D159" s="38" t="s">
        <v>1298</v>
      </c>
      <c r="E159" s="95" t="s">
        <v>1640</v>
      </c>
      <c r="F159" s="74" t="s">
        <v>1279</v>
      </c>
      <c r="G159" s="75" t="s">
        <v>1269</v>
      </c>
      <c r="H159" s="38" t="s">
        <v>1288</v>
      </c>
      <c r="I159" s="38" t="s">
        <v>1289</v>
      </c>
      <c r="J159" s="38" t="s">
        <v>1301</v>
      </c>
      <c r="K159" s="38" t="s">
        <v>1272</v>
      </c>
      <c r="L159" s="38" t="s">
        <v>1271</v>
      </c>
      <c r="M159" s="38" t="s">
        <v>1272</v>
      </c>
      <c r="N159" s="38" t="s">
        <v>1641</v>
      </c>
      <c r="O159" s="36" t="s">
        <v>1642</v>
      </c>
      <c r="P159" s="38" t="s">
        <v>1281</v>
      </c>
      <c r="Q159" s="67">
        <v>2</v>
      </c>
    </row>
    <row r="160" spans="1:17" ht="15.75" x14ac:dyDescent="0.25">
      <c r="A160" s="38" t="str">
        <f t="shared" si="10"/>
        <v>n</v>
      </c>
      <c r="B160" s="38" t="str">
        <f t="shared" si="13"/>
        <v>d</v>
      </c>
      <c r="C160" s="38" t="str">
        <f>RIGHT(E160,2)</f>
        <v>nd</v>
      </c>
      <c r="D160" s="38" t="s">
        <v>1298</v>
      </c>
      <c r="E160" s="95" t="s">
        <v>1643</v>
      </c>
      <c r="F160" s="74" t="s">
        <v>1268</v>
      </c>
      <c r="G160" s="75" t="s">
        <v>1269</v>
      </c>
      <c r="H160" s="38" t="s">
        <v>1288</v>
      </c>
      <c r="I160" s="38" t="s">
        <v>1289</v>
      </c>
      <c r="J160" s="38" t="s">
        <v>1301</v>
      </c>
      <c r="K160" s="38" t="s">
        <v>1272</v>
      </c>
      <c r="L160" s="38" t="s">
        <v>1271</v>
      </c>
      <c r="M160" s="38" t="s">
        <v>1272</v>
      </c>
      <c r="N160" s="38" t="s">
        <v>1644</v>
      </c>
      <c r="O160" s="36" t="s">
        <v>1645</v>
      </c>
      <c r="P160" s="38" t="s">
        <v>1281</v>
      </c>
      <c r="Q160" s="14">
        <v>2</v>
      </c>
    </row>
    <row r="161" spans="1:17" ht="15.75" x14ac:dyDescent="0.25">
      <c r="A161" s="38" t="str">
        <f t="shared" si="10"/>
        <v>l</v>
      </c>
      <c r="B161" s="38" t="str">
        <f>RIGHT(C161,2)</f>
        <v>tˁ</v>
      </c>
      <c r="C161" s="38" t="str">
        <f t="shared" ref="C161" si="14">RIGHT(E161,3)</f>
        <v>ltˁ</v>
      </c>
      <c r="D161" s="38" t="s">
        <v>1298</v>
      </c>
      <c r="E161" s="95" t="s">
        <v>1646</v>
      </c>
      <c r="F161" s="74" t="s">
        <v>1268</v>
      </c>
      <c r="G161" s="75" t="s">
        <v>1269</v>
      </c>
      <c r="H161" s="38" t="s">
        <v>1288</v>
      </c>
      <c r="I161" s="38" t="s">
        <v>199</v>
      </c>
      <c r="J161" s="38" t="s">
        <v>1301</v>
      </c>
      <c r="K161" s="38" t="s">
        <v>1272</v>
      </c>
      <c r="L161" s="38" t="s">
        <v>1271</v>
      </c>
      <c r="M161" s="38" t="s">
        <v>1274</v>
      </c>
      <c r="N161" s="38" t="s">
        <v>1647</v>
      </c>
      <c r="O161" s="36" t="s">
        <v>1648</v>
      </c>
      <c r="P161" s="38" t="s">
        <v>1277</v>
      </c>
      <c r="Q161" s="14">
        <v>1</v>
      </c>
    </row>
    <row r="162" spans="1:17" ht="15.75" x14ac:dyDescent="0.25">
      <c r="A162" s="38" t="str">
        <f t="shared" si="10"/>
        <v>b</v>
      </c>
      <c r="B162" s="38" t="str">
        <f t="shared" ref="B162" si="15">RIGHT(C162,1)</f>
        <v>ʕ</v>
      </c>
      <c r="C162" s="38" t="str">
        <f>RIGHT(E162,2)</f>
        <v>bʕ</v>
      </c>
      <c r="D162" s="38" t="s">
        <v>1292</v>
      </c>
      <c r="E162" s="95" t="s">
        <v>1649</v>
      </c>
      <c r="F162" s="74" t="s">
        <v>1279</v>
      </c>
      <c r="G162" s="75" t="s">
        <v>1269</v>
      </c>
      <c r="I162" s="38" t="s">
        <v>199</v>
      </c>
      <c r="J162" s="38" t="s">
        <v>1271</v>
      </c>
      <c r="K162" s="38" t="s">
        <v>1272</v>
      </c>
      <c r="L162" s="38" t="s">
        <v>1294</v>
      </c>
      <c r="M162" s="38" t="s">
        <v>1272</v>
      </c>
      <c r="N162" s="38" t="s">
        <v>1650</v>
      </c>
      <c r="O162" s="36" t="s">
        <v>1651</v>
      </c>
      <c r="P162" s="38" t="s">
        <v>1470</v>
      </c>
      <c r="Q162" s="14">
        <v>3</v>
      </c>
    </row>
    <row r="163" spans="1:17" ht="15.75" x14ac:dyDescent="0.25">
      <c r="A163" s="38" t="str">
        <f t="shared" si="10"/>
        <v>χ</v>
      </c>
      <c r="B163" s="38" t="str">
        <f>RIGHT(C163,2)</f>
        <v>sˁ</v>
      </c>
      <c r="C163" s="38" t="str">
        <f t="shared" ref="C163" si="16">RIGHT(E163,3)</f>
        <v>χsˁ</v>
      </c>
      <c r="D163" s="38" t="s">
        <v>1266</v>
      </c>
      <c r="E163" s="95" t="s">
        <v>1652</v>
      </c>
      <c r="F163" s="74" t="s">
        <v>1279</v>
      </c>
      <c r="G163" s="75" t="s">
        <v>1269</v>
      </c>
      <c r="H163" s="38" t="s">
        <v>1270</v>
      </c>
      <c r="I163" s="38" t="s">
        <v>1289</v>
      </c>
      <c r="J163" s="38" t="s">
        <v>1290</v>
      </c>
      <c r="K163" s="38" t="s">
        <v>1274</v>
      </c>
      <c r="L163" s="38" t="s">
        <v>1273</v>
      </c>
      <c r="M163" s="38" t="s">
        <v>1274</v>
      </c>
      <c r="N163" s="38" t="s">
        <v>1653</v>
      </c>
      <c r="O163" s="36"/>
      <c r="P163" s="38" t="s">
        <v>1281</v>
      </c>
      <c r="Q163" s="14">
        <v>2</v>
      </c>
    </row>
    <row r="164" spans="1:17" ht="24" customHeight="1" thickBot="1" x14ac:dyDescent="0.3">
      <c r="A164" s="38" t="str">
        <f>LEFT(C164,1)</f>
        <v>l</v>
      </c>
      <c r="B164" s="38" t="str">
        <f>RIGHT(C164,1)</f>
        <v>d</v>
      </c>
      <c r="C164" s="38" t="str">
        <f>RIGHT(E164,2)</f>
        <v>ld</v>
      </c>
      <c r="D164" s="38" t="s">
        <v>1298</v>
      </c>
      <c r="E164" s="95" t="s">
        <v>1654</v>
      </c>
      <c r="F164" s="74" t="s">
        <v>1268</v>
      </c>
      <c r="G164" s="75" t="s">
        <v>1269</v>
      </c>
      <c r="H164" s="38" t="s">
        <v>1288</v>
      </c>
      <c r="I164" s="38" t="s">
        <v>1289</v>
      </c>
      <c r="J164" s="38" t="s">
        <v>1301</v>
      </c>
      <c r="K164" s="38" t="s">
        <v>1272</v>
      </c>
      <c r="L164" s="38" t="s">
        <v>1271</v>
      </c>
      <c r="M164" s="38" t="s">
        <v>1272</v>
      </c>
      <c r="N164" s="107" t="s">
        <v>1655</v>
      </c>
      <c r="O164" s="107"/>
      <c r="P164" s="108" t="s">
        <v>1277</v>
      </c>
      <c r="Q164" s="14">
        <v>1</v>
      </c>
    </row>
    <row r="165" spans="1:17" ht="24" customHeight="1" thickBot="1" x14ac:dyDescent="0.3">
      <c r="A165" s="38" t="str">
        <f>LEFT(C165,1)</f>
        <v>l</v>
      </c>
      <c r="B165" s="38" t="str">
        <f>RIGHT(C165,1)</f>
        <v>q</v>
      </c>
      <c r="C165" s="38" t="str">
        <f>RIGHT(E165,2)</f>
        <v>lq</v>
      </c>
      <c r="D165" s="38" t="s">
        <v>1298</v>
      </c>
      <c r="E165" s="95" t="s">
        <v>1656</v>
      </c>
      <c r="F165" s="74" t="s">
        <v>1268</v>
      </c>
      <c r="G165" s="75" t="s">
        <v>1269</v>
      </c>
      <c r="H165" s="38" t="s">
        <v>1288</v>
      </c>
      <c r="I165" s="38" t="s">
        <v>199</v>
      </c>
      <c r="J165" s="38" t="s">
        <v>1301</v>
      </c>
      <c r="K165" s="38" t="s">
        <v>1272</v>
      </c>
      <c r="L165" s="38" t="s">
        <v>1271</v>
      </c>
      <c r="M165" s="38" t="s">
        <v>1274</v>
      </c>
      <c r="N165" s="107"/>
      <c r="O165" s="107" t="s">
        <v>1657</v>
      </c>
      <c r="P165" s="108"/>
      <c r="Q165" s="14">
        <v>4</v>
      </c>
    </row>
    <row r="166" spans="1:17" ht="24" customHeight="1" thickBot="1" x14ac:dyDescent="0.3">
      <c r="A166" s="38" t="str">
        <f>LEFT(C166,1)</f>
        <v>ɣ</v>
      </c>
      <c r="B166" s="38" t="str">
        <f>RIGHT(C166,3)</f>
        <v>d͡ʒ</v>
      </c>
      <c r="C166" s="38" t="str">
        <f>RIGHT(E166,4)</f>
        <v>ɣd͡ʒ</v>
      </c>
      <c r="D166" s="38" t="s">
        <v>1298</v>
      </c>
      <c r="E166" s="95" t="s">
        <v>1658</v>
      </c>
      <c r="F166" s="74" t="s">
        <v>1268</v>
      </c>
      <c r="G166" s="75" t="s">
        <v>1269</v>
      </c>
      <c r="H166" s="38" t="s">
        <v>1288</v>
      </c>
      <c r="I166" s="38" t="s">
        <v>199</v>
      </c>
      <c r="J166" s="38" t="s">
        <v>1301</v>
      </c>
      <c r="K166" s="38" t="s">
        <v>1272</v>
      </c>
      <c r="L166" s="38" t="s">
        <v>1273</v>
      </c>
      <c r="M166" s="38" t="s">
        <v>1272</v>
      </c>
      <c r="N166" s="107"/>
      <c r="O166" s="107" t="s">
        <v>1659</v>
      </c>
      <c r="P166" s="108"/>
      <c r="Q166" s="14">
        <v>1</v>
      </c>
    </row>
    <row r="167" spans="1:17" ht="24" customHeight="1" thickBot="1" x14ac:dyDescent="0.3">
      <c r="A167" s="38" t="str">
        <f t="shared" ref="A167:A184" si="17">LEFT(C167,1)</f>
        <v>ʕ</v>
      </c>
      <c r="B167" s="38" t="str">
        <f t="shared" ref="B167:B186" si="18">RIGHT(C167,1)</f>
        <v>b</v>
      </c>
      <c r="C167" s="38" t="str">
        <f t="shared" ref="C167:C168" si="19">RIGHT(E167,2)</f>
        <v>ʕb</v>
      </c>
      <c r="D167" s="38" t="s">
        <v>1312</v>
      </c>
      <c r="E167" s="95" t="s">
        <v>1660</v>
      </c>
      <c r="F167" s="74" t="s">
        <v>1268</v>
      </c>
      <c r="G167" s="75" t="s">
        <v>1269</v>
      </c>
      <c r="H167" s="38"/>
      <c r="I167" s="38" t="s">
        <v>1289</v>
      </c>
      <c r="J167" s="38" t="s">
        <v>1294</v>
      </c>
      <c r="K167" s="38" t="s">
        <v>1272</v>
      </c>
      <c r="L167" s="38" t="s">
        <v>1271</v>
      </c>
      <c r="M167" s="38" t="s">
        <v>1272</v>
      </c>
      <c r="N167" s="107"/>
      <c r="O167" s="107" t="s">
        <v>1661</v>
      </c>
      <c r="P167" s="108"/>
      <c r="Q167" s="14">
        <v>2</v>
      </c>
    </row>
    <row r="168" spans="1:17" ht="24" customHeight="1" thickBot="1" x14ac:dyDescent="0.3">
      <c r="A168" s="38" t="str">
        <f t="shared" si="17"/>
        <v>m</v>
      </c>
      <c r="B168" s="38" t="str">
        <f t="shared" si="18"/>
        <v>ʕ</v>
      </c>
      <c r="C168" s="38" t="str">
        <f t="shared" si="19"/>
        <v>mʕ</v>
      </c>
      <c r="D168" s="38" t="s">
        <v>1307</v>
      </c>
      <c r="E168" s="95" t="s">
        <v>1662</v>
      </c>
      <c r="F168" s="74" t="s">
        <v>1268</v>
      </c>
      <c r="G168" s="75" t="s">
        <v>1269</v>
      </c>
      <c r="H168" s="38"/>
      <c r="I168" s="38" t="s">
        <v>1289</v>
      </c>
      <c r="J168" s="38" t="s">
        <v>1301</v>
      </c>
      <c r="K168" s="38" t="s">
        <v>1272</v>
      </c>
      <c r="L168" s="38" t="s">
        <v>1294</v>
      </c>
      <c r="M168" s="38" t="s">
        <v>1272</v>
      </c>
      <c r="N168" s="107"/>
      <c r="O168" s="107" t="s">
        <v>1663</v>
      </c>
      <c r="P168" s="108"/>
      <c r="Q168" s="14">
        <v>2</v>
      </c>
    </row>
    <row r="169" spans="1:17" ht="24" thickTop="1" thickBot="1" x14ac:dyDescent="0.3">
      <c r="A169" s="38" t="str">
        <f t="shared" si="17"/>
        <v>s</v>
      </c>
      <c r="B169" s="38" t="str">
        <f t="shared" si="18"/>
        <v>m</v>
      </c>
      <c r="C169" s="38" t="str">
        <f>RIGHT(E169,3)</f>
        <v>səm</v>
      </c>
      <c r="D169" s="38" t="s">
        <v>1395</v>
      </c>
      <c r="E169" s="95" t="s">
        <v>1664</v>
      </c>
      <c r="F169" s="74" t="s">
        <v>1268</v>
      </c>
      <c r="G169" s="101" t="s">
        <v>319</v>
      </c>
      <c r="H169" s="84" t="s">
        <v>1338</v>
      </c>
      <c r="I169" s="38" t="s">
        <v>1348</v>
      </c>
      <c r="J169" s="38" t="s">
        <v>1273</v>
      </c>
      <c r="K169" s="38" t="s">
        <v>1274</v>
      </c>
      <c r="L169" s="38" t="s">
        <v>1301</v>
      </c>
      <c r="M169" s="38" t="s">
        <v>1272</v>
      </c>
      <c r="N169" s="107"/>
      <c r="O169" s="107"/>
      <c r="P169" s="108"/>
      <c r="Q169" s="14">
        <v>2</v>
      </c>
    </row>
    <row r="170" spans="1:17" ht="24" thickTop="1" thickBot="1" x14ac:dyDescent="0.3">
      <c r="A170" s="38" t="str">
        <f t="shared" si="17"/>
        <v>ð</v>
      </c>
      <c r="B170" s="38" t="str">
        <f t="shared" si="18"/>
        <v>n</v>
      </c>
      <c r="C170" s="38" t="str">
        <f t="shared" ref="C170:C179" si="20">RIGHT(E170,3)</f>
        <v>ðən</v>
      </c>
      <c r="D170" s="38" t="s">
        <v>1395</v>
      </c>
      <c r="E170" s="95" t="s">
        <v>1665</v>
      </c>
      <c r="F170" s="74" t="s">
        <v>1268</v>
      </c>
      <c r="G170" s="101" t="s">
        <v>319</v>
      </c>
      <c r="H170" s="84" t="s">
        <v>1338</v>
      </c>
      <c r="I170" s="38" t="s">
        <v>1289</v>
      </c>
      <c r="J170" s="38" t="s">
        <v>1290</v>
      </c>
      <c r="K170" s="38" t="s">
        <v>1272</v>
      </c>
      <c r="L170" s="38" t="s">
        <v>1301</v>
      </c>
      <c r="M170" s="38"/>
      <c r="N170" s="107"/>
      <c r="O170" s="107"/>
      <c r="P170" s="108"/>
      <c r="Q170" s="14">
        <v>1</v>
      </c>
    </row>
    <row r="171" spans="1:17" ht="24" customHeight="1" thickTop="1" thickBot="1" x14ac:dyDescent="0.3">
      <c r="A171" s="38" t="str">
        <f t="shared" si="17"/>
        <v>ʃ</v>
      </c>
      <c r="B171" s="38" t="str">
        <f t="shared" si="18"/>
        <v>n</v>
      </c>
      <c r="C171" s="38" t="str">
        <f t="shared" si="20"/>
        <v>ʃən</v>
      </c>
      <c r="D171" s="38" t="s">
        <v>1395</v>
      </c>
      <c r="E171" s="95" t="s">
        <v>1666</v>
      </c>
      <c r="F171" s="74" t="s">
        <v>1268</v>
      </c>
      <c r="G171" s="101" t="s">
        <v>319</v>
      </c>
      <c r="H171" s="84" t="s">
        <v>1338</v>
      </c>
      <c r="I171" s="38" t="s">
        <v>1348</v>
      </c>
      <c r="J171" s="38" t="s">
        <v>1273</v>
      </c>
      <c r="K171" s="38" t="s">
        <v>1274</v>
      </c>
      <c r="L171" s="38" t="s">
        <v>1301</v>
      </c>
      <c r="M171" s="38"/>
      <c r="N171" s="107"/>
      <c r="O171" s="107" t="s">
        <v>1667</v>
      </c>
      <c r="P171" s="108"/>
      <c r="Q171" s="14">
        <v>1</v>
      </c>
    </row>
    <row r="172" spans="1:17" ht="24" customHeight="1" thickBot="1" x14ac:dyDescent="0.3">
      <c r="A172" s="38" t="str">
        <f t="shared" si="17"/>
        <v>l</v>
      </c>
      <c r="B172" s="38" t="str">
        <f t="shared" si="18"/>
        <v>m</v>
      </c>
      <c r="C172" s="38" t="str">
        <f t="shared" si="20"/>
        <v>ləm</v>
      </c>
      <c r="D172" s="38" t="s">
        <v>1321</v>
      </c>
      <c r="E172" s="100" t="s">
        <v>1668</v>
      </c>
      <c r="F172" s="74" t="s">
        <v>1268</v>
      </c>
      <c r="G172" s="101" t="s">
        <v>319</v>
      </c>
      <c r="H172" s="38" t="s">
        <v>1288</v>
      </c>
      <c r="I172" s="38" t="s">
        <v>1289</v>
      </c>
      <c r="J172" s="38" t="s">
        <v>1301</v>
      </c>
      <c r="K172" s="38" t="s">
        <v>1272</v>
      </c>
      <c r="L172" s="38" t="s">
        <v>1301</v>
      </c>
      <c r="M172" s="38" t="s">
        <v>1272</v>
      </c>
      <c r="N172" s="107"/>
      <c r="O172" s="107" t="s">
        <v>1669</v>
      </c>
      <c r="P172" s="108"/>
      <c r="Q172" s="14">
        <v>2</v>
      </c>
    </row>
    <row r="173" spans="1:17" ht="24" customHeight="1" thickTop="1" thickBot="1" x14ac:dyDescent="0.3">
      <c r="A173" s="38" t="str">
        <f t="shared" si="17"/>
        <v>ħ</v>
      </c>
      <c r="B173" s="38" t="str">
        <f t="shared" si="18"/>
        <v>l</v>
      </c>
      <c r="C173" s="38" t="str">
        <f t="shared" si="20"/>
        <v>ħəl</v>
      </c>
      <c r="D173" s="38" t="s">
        <v>1395</v>
      </c>
      <c r="E173" s="95" t="s">
        <v>1670</v>
      </c>
      <c r="F173" s="74" t="s">
        <v>1268</v>
      </c>
      <c r="G173" s="101" t="s">
        <v>319</v>
      </c>
      <c r="H173" s="84"/>
      <c r="I173" s="38" t="s">
        <v>1348</v>
      </c>
      <c r="J173" s="38" t="s">
        <v>1294</v>
      </c>
      <c r="K173" s="38" t="s">
        <v>1274</v>
      </c>
      <c r="L173" s="38" t="s">
        <v>1301</v>
      </c>
      <c r="M173" s="38"/>
      <c r="N173" s="107"/>
      <c r="O173" s="107" t="s">
        <v>1671</v>
      </c>
      <c r="P173" s="108"/>
      <c r="Q173" s="14">
        <v>2</v>
      </c>
    </row>
    <row r="174" spans="1:17" ht="24" customHeight="1" thickTop="1" thickBot="1" x14ac:dyDescent="0.3">
      <c r="A174" s="38" t="str">
        <f t="shared" si="17"/>
        <v>b</v>
      </c>
      <c r="B174" s="38" t="str">
        <f t="shared" si="18"/>
        <v>n</v>
      </c>
      <c r="C174" s="38" t="str">
        <f t="shared" si="20"/>
        <v>bən</v>
      </c>
      <c r="D174" s="38" t="s">
        <v>1395</v>
      </c>
      <c r="E174" s="95" t="s">
        <v>1672</v>
      </c>
      <c r="F174" s="74" t="s">
        <v>1268</v>
      </c>
      <c r="G174" s="101" t="s">
        <v>319</v>
      </c>
      <c r="H174" s="84" t="s">
        <v>1338</v>
      </c>
      <c r="I174" s="38" t="s">
        <v>1289</v>
      </c>
      <c r="J174" s="38" t="s">
        <v>1271</v>
      </c>
      <c r="K174" s="38" t="s">
        <v>1272</v>
      </c>
      <c r="L174" s="38" t="s">
        <v>1301</v>
      </c>
      <c r="M174" s="38"/>
      <c r="N174" s="107"/>
      <c r="O174" s="109" t="s">
        <v>1673</v>
      </c>
      <c r="P174" s="108"/>
      <c r="Q174" s="14">
        <v>2</v>
      </c>
    </row>
    <row r="175" spans="1:17" ht="24" thickTop="1" thickBot="1" x14ac:dyDescent="0.3">
      <c r="A175" s="38" t="str">
        <f t="shared" si="17"/>
        <v>χ</v>
      </c>
      <c r="B175" s="38" t="str">
        <f t="shared" si="18"/>
        <v>r</v>
      </c>
      <c r="C175" s="38" t="str">
        <f t="shared" si="20"/>
        <v>χər</v>
      </c>
      <c r="D175" s="38" t="s">
        <v>1395</v>
      </c>
      <c r="E175" s="95" t="s">
        <v>1674</v>
      </c>
      <c r="F175" s="74" t="s">
        <v>1268</v>
      </c>
      <c r="G175" s="101" t="s">
        <v>319</v>
      </c>
      <c r="H175" s="84" t="s">
        <v>1338</v>
      </c>
      <c r="I175" s="38" t="s">
        <v>1348</v>
      </c>
      <c r="J175" s="38" t="s">
        <v>1290</v>
      </c>
      <c r="K175" s="38" t="s">
        <v>1274</v>
      </c>
      <c r="L175" s="38" t="s">
        <v>1301</v>
      </c>
      <c r="M175" s="38" t="s">
        <v>1272</v>
      </c>
      <c r="N175" s="107" t="s">
        <v>1675</v>
      </c>
      <c r="O175" s="107" t="s">
        <v>1676</v>
      </c>
      <c r="P175" s="108"/>
      <c r="Q175" s="14">
        <v>2</v>
      </c>
    </row>
    <row r="176" spans="1:17" ht="24" customHeight="1" thickBot="1" x14ac:dyDescent="0.3">
      <c r="A176" s="38" t="str">
        <f t="shared" si="17"/>
        <v>ħ</v>
      </c>
      <c r="B176" s="38" t="str">
        <f t="shared" si="18"/>
        <v>f</v>
      </c>
      <c r="C176" s="38" t="str">
        <f t="shared" si="20"/>
        <v>ħəf</v>
      </c>
      <c r="D176" s="38" t="s">
        <v>1312</v>
      </c>
      <c r="E176" s="95" t="s">
        <v>1677</v>
      </c>
      <c r="F176" s="74" t="s">
        <v>1268</v>
      </c>
      <c r="G176" s="101" t="s">
        <v>319</v>
      </c>
      <c r="H176" s="38"/>
      <c r="I176" s="38" t="s">
        <v>1348</v>
      </c>
      <c r="J176" s="14" t="s">
        <v>1294</v>
      </c>
      <c r="K176" s="38" t="s">
        <v>1274</v>
      </c>
      <c r="L176" s="38" t="s">
        <v>1290</v>
      </c>
      <c r="M176" s="38" t="s">
        <v>1274</v>
      </c>
      <c r="N176" s="107"/>
      <c r="O176" s="107" t="s">
        <v>1678</v>
      </c>
      <c r="P176" s="108"/>
      <c r="Q176" s="14">
        <v>1</v>
      </c>
    </row>
    <row r="177" spans="1:18" ht="23.25" thickBot="1" x14ac:dyDescent="0.3">
      <c r="A177" s="38" t="str">
        <f t="shared" si="17"/>
        <v>ɣ</v>
      </c>
      <c r="B177" s="38" t="str">
        <f t="shared" si="18"/>
        <v>n</v>
      </c>
      <c r="C177" s="38" t="str">
        <f t="shared" si="20"/>
        <v>ɣən</v>
      </c>
      <c r="D177" s="38" t="s">
        <v>1321</v>
      </c>
      <c r="E177" s="95" t="s">
        <v>1679</v>
      </c>
      <c r="F177" s="74" t="s">
        <v>1268</v>
      </c>
      <c r="G177" s="101" t="s">
        <v>319</v>
      </c>
      <c r="H177" s="38" t="s">
        <v>1288</v>
      </c>
      <c r="I177" s="38" t="s">
        <v>1289</v>
      </c>
      <c r="J177" s="38" t="s">
        <v>1301</v>
      </c>
      <c r="K177" s="38" t="s">
        <v>1272</v>
      </c>
      <c r="L177" s="38" t="s">
        <v>1301</v>
      </c>
      <c r="M177" s="38" t="s">
        <v>1272</v>
      </c>
      <c r="N177" s="107"/>
      <c r="O177" s="107" t="s">
        <v>1680</v>
      </c>
      <c r="P177" s="108"/>
      <c r="Q177" s="14">
        <v>1</v>
      </c>
    </row>
    <row r="178" spans="1:18" ht="30.75" thickBot="1" x14ac:dyDescent="0.3">
      <c r="A178" s="38" t="str">
        <f t="shared" si="17"/>
        <v>ʕ</v>
      </c>
      <c r="B178" s="38" t="str">
        <f t="shared" si="18"/>
        <v>r</v>
      </c>
      <c r="C178" s="38" t="str">
        <f t="shared" si="20"/>
        <v>ʕər</v>
      </c>
      <c r="D178" s="38" t="s">
        <v>1395</v>
      </c>
      <c r="E178" s="95" t="s">
        <v>1681</v>
      </c>
      <c r="F178" s="74" t="s">
        <v>1268</v>
      </c>
      <c r="G178" s="101" t="s">
        <v>319</v>
      </c>
      <c r="H178" s="38"/>
      <c r="I178" s="38" t="s">
        <v>1289</v>
      </c>
      <c r="J178" s="38" t="s">
        <v>1294</v>
      </c>
      <c r="K178" s="38" t="s">
        <v>1272</v>
      </c>
      <c r="L178" s="38" t="s">
        <v>1301</v>
      </c>
      <c r="M178" s="38"/>
      <c r="N178" s="107"/>
      <c r="O178" s="107" t="s">
        <v>1682</v>
      </c>
      <c r="P178" s="108"/>
      <c r="Q178" s="14">
        <v>2</v>
      </c>
    </row>
    <row r="179" spans="1:18" ht="16.5" thickBot="1" x14ac:dyDescent="0.3">
      <c r="A179" s="38" t="str">
        <f t="shared" si="17"/>
        <v>ɣ</v>
      </c>
      <c r="B179" s="38" t="str">
        <f>RIGHT(C179,2)</f>
        <v>ðˁ</v>
      </c>
      <c r="C179" s="38" t="str">
        <f t="shared" si="20"/>
        <v>ɣðˁ</v>
      </c>
      <c r="D179" s="38" t="s">
        <v>1298</v>
      </c>
      <c r="E179" s="95" t="s">
        <v>1683</v>
      </c>
      <c r="F179" s="74" t="s">
        <v>1279</v>
      </c>
      <c r="G179" s="75" t="s">
        <v>1269</v>
      </c>
      <c r="H179" s="38" t="s">
        <v>1288</v>
      </c>
      <c r="I179" s="38" t="s">
        <v>199</v>
      </c>
      <c r="J179" s="38" t="s">
        <v>1301</v>
      </c>
      <c r="K179" s="38" t="s">
        <v>1272</v>
      </c>
      <c r="L179" s="38" t="s">
        <v>1290</v>
      </c>
      <c r="M179" s="38" t="s">
        <v>1272</v>
      </c>
      <c r="N179" s="107"/>
      <c r="O179" s="107" t="s">
        <v>1684</v>
      </c>
      <c r="P179" s="108"/>
      <c r="Q179" s="14">
        <v>2</v>
      </c>
    </row>
    <row r="180" spans="1:18" ht="16.5" thickBot="1" x14ac:dyDescent="0.3">
      <c r="A180" s="38" t="str">
        <f t="shared" si="17"/>
        <v>χ</v>
      </c>
      <c r="B180" s="38" t="str">
        <f t="shared" si="18"/>
        <v>ð</v>
      </c>
      <c r="C180" s="38" t="str">
        <f>RIGHT(E180,2)</f>
        <v>χð</v>
      </c>
      <c r="E180" s="95" t="s">
        <v>1685</v>
      </c>
      <c r="F180" s="74" t="s">
        <v>1279</v>
      </c>
      <c r="G180" s="75" t="s">
        <v>1269</v>
      </c>
      <c r="H180" s="38" t="s">
        <v>1332</v>
      </c>
      <c r="I180" s="38" t="s">
        <v>1348</v>
      </c>
      <c r="J180" s="38" t="s">
        <v>1290</v>
      </c>
      <c r="K180" s="38" t="s">
        <v>1274</v>
      </c>
      <c r="L180" s="38" t="s">
        <v>1290</v>
      </c>
      <c r="M180" s="38" t="s">
        <v>1272</v>
      </c>
      <c r="N180" s="107"/>
      <c r="O180" s="107" t="s">
        <v>1686</v>
      </c>
      <c r="P180" s="108"/>
      <c r="Q180" s="14">
        <v>1</v>
      </c>
    </row>
    <row r="181" spans="1:18" ht="23.25" thickBot="1" x14ac:dyDescent="0.3">
      <c r="A181" s="38" t="str">
        <f t="shared" si="17"/>
        <v>n</v>
      </c>
      <c r="B181" s="38" t="str">
        <f t="shared" si="18"/>
        <v>k</v>
      </c>
      <c r="C181" s="38" t="str">
        <f t="shared" ref="C181:C182" si="21">RIGHT(E181,2)</f>
        <v>nk</v>
      </c>
      <c r="D181" s="38" t="s">
        <v>1298</v>
      </c>
      <c r="E181" s="95" t="s">
        <v>1687</v>
      </c>
      <c r="F181" s="74" t="s">
        <v>1279</v>
      </c>
      <c r="G181" s="75" t="s">
        <v>1269</v>
      </c>
      <c r="H181" s="38" t="s">
        <v>1288</v>
      </c>
      <c r="I181" s="38" t="s">
        <v>199</v>
      </c>
      <c r="J181" s="38" t="s">
        <v>1301</v>
      </c>
      <c r="K181" s="38" t="s">
        <v>1272</v>
      </c>
      <c r="L181" s="38" t="s">
        <v>1271</v>
      </c>
      <c r="M181" s="38" t="s">
        <v>1274</v>
      </c>
      <c r="N181" s="107"/>
      <c r="O181" s="107"/>
      <c r="P181" s="108"/>
      <c r="Q181" s="14">
        <v>1</v>
      </c>
    </row>
    <row r="182" spans="1:18" ht="16.5" thickBot="1" x14ac:dyDescent="0.3">
      <c r="A182" s="38" t="str">
        <f t="shared" si="17"/>
        <v>l</v>
      </c>
      <c r="B182" s="38" t="str">
        <f t="shared" si="18"/>
        <v>f</v>
      </c>
      <c r="C182" s="38" t="str">
        <f t="shared" si="21"/>
        <v>lf</v>
      </c>
      <c r="D182" s="38" t="s">
        <v>1298</v>
      </c>
      <c r="E182" s="95" t="s">
        <v>1688</v>
      </c>
      <c r="F182" s="74" t="s">
        <v>1279</v>
      </c>
      <c r="G182" s="75" t="s">
        <v>1269</v>
      </c>
      <c r="H182" s="38" t="s">
        <v>1288</v>
      </c>
      <c r="I182" s="38" t="s">
        <v>199</v>
      </c>
      <c r="J182" s="38" t="s">
        <v>1301</v>
      </c>
      <c r="K182" s="38" t="s">
        <v>1272</v>
      </c>
      <c r="L182" s="38" t="s">
        <v>1290</v>
      </c>
      <c r="M182" s="38" t="s">
        <v>1274</v>
      </c>
      <c r="N182" s="107"/>
      <c r="O182" s="107"/>
      <c r="P182" s="108"/>
      <c r="Q182" s="14">
        <v>5</v>
      </c>
      <c r="R182" s="14">
        <v>5</v>
      </c>
    </row>
    <row r="183" spans="1:18" ht="23.25" thickBot="1" x14ac:dyDescent="0.3">
      <c r="A183" s="38" t="str">
        <f t="shared" si="17"/>
        <v>r</v>
      </c>
      <c r="B183" s="38" t="str">
        <f>RIGHT(C183,2)</f>
        <v>ðˁ</v>
      </c>
      <c r="C183" s="38" t="str">
        <f t="shared" ref="C183" si="22">RIGHT(E183,3)</f>
        <v>rðˁ</v>
      </c>
      <c r="D183" s="38" t="s">
        <v>1298</v>
      </c>
      <c r="E183" s="95" t="s">
        <v>1689</v>
      </c>
      <c r="F183" s="74" t="s">
        <v>1279</v>
      </c>
      <c r="G183" s="75" t="s">
        <v>1269</v>
      </c>
      <c r="H183" s="38" t="s">
        <v>1288</v>
      </c>
      <c r="I183" s="38" t="s">
        <v>199</v>
      </c>
      <c r="J183" s="38" t="s">
        <v>1301</v>
      </c>
      <c r="K183" s="38" t="s">
        <v>1272</v>
      </c>
      <c r="L183" s="38" t="s">
        <v>1290</v>
      </c>
      <c r="M183" s="38" t="s">
        <v>1272</v>
      </c>
      <c r="N183" s="107"/>
      <c r="O183" s="107" t="s">
        <v>1690</v>
      </c>
      <c r="P183" s="108"/>
      <c r="Q183" s="14">
        <v>1</v>
      </c>
    </row>
    <row r="184" spans="1:18" ht="30.75" thickBot="1" x14ac:dyDescent="0.3">
      <c r="A184" s="38" t="str">
        <f t="shared" si="17"/>
        <v>ɣ</v>
      </c>
      <c r="B184" s="38" t="str">
        <f t="shared" si="18"/>
        <v>ʕ</v>
      </c>
      <c r="C184" s="38" t="str">
        <f t="shared" ref="C184" si="23">RIGHT(E184,2)</f>
        <v>ɣʕ</v>
      </c>
      <c r="D184" s="38" t="s">
        <v>1307</v>
      </c>
      <c r="E184" s="95" t="s">
        <v>1691</v>
      </c>
      <c r="F184" s="74" t="s">
        <v>1279</v>
      </c>
      <c r="G184" s="75" t="s">
        <v>1269</v>
      </c>
      <c r="H184" s="38"/>
      <c r="I184" s="38" t="s">
        <v>1289</v>
      </c>
      <c r="J184" s="38" t="s">
        <v>1301</v>
      </c>
      <c r="K184" s="38" t="s">
        <v>1272</v>
      </c>
      <c r="L184" s="38" t="s">
        <v>1294</v>
      </c>
      <c r="M184" s="38" t="s">
        <v>1272</v>
      </c>
      <c r="N184" s="107"/>
      <c r="O184" s="107" t="s">
        <v>1692</v>
      </c>
      <c r="P184" s="108"/>
      <c r="Q184" s="14">
        <v>2</v>
      </c>
    </row>
    <row r="185" spans="1:18" ht="23.25" thickBot="1" x14ac:dyDescent="0.3">
      <c r="A185" s="38" t="str">
        <f>LEFT(C185,2)</f>
        <v>tˁ</v>
      </c>
      <c r="B185" s="38" t="str">
        <f>RIGHT(C185,1)</f>
        <v>f</v>
      </c>
      <c r="C185" s="38" t="str">
        <f t="shared" ref="C185" si="24">RIGHT(E185,3)</f>
        <v>tˁf</v>
      </c>
      <c r="D185" s="38" t="s">
        <v>1336</v>
      </c>
      <c r="E185" s="95" t="s">
        <v>1693</v>
      </c>
      <c r="F185" s="74" t="s">
        <v>1279</v>
      </c>
      <c r="G185" s="75" t="s">
        <v>1269</v>
      </c>
      <c r="H185" s="38" t="s">
        <v>1270</v>
      </c>
      <c r="I185" s="38" t="s">
        <v>1289</v>
      </c>
      <c r="J185" s="38" t="s">
        <v>1271</v>
      </c>
      <c r="K185" s="38" t="s">
        <v>1274</v>
      </c>
      <c r="L185" s="38" t="s">
        <v>1290</v>
      </c>
      <c r="M185" s="38" t="s">
        <v>1274</v>
      </c>
      <c r="N185" s="107"/>
      <c r="O185" s="107" t="s">
        <v>1694</v>
      </c>
      <c r="P185" s="108"/>
      <c r="Q185" s="14">
        <v>1</v>
      </c>
    </row>
    <row r="186" spans="1:18" ht="16.5" thickBot="1" x14ac:dyDescent="0.3">
      <c r="A186" s="38" t="str">
        <f t="shared" ref="A186" si="25">LEFT(C186,1)</f>
        <v>ʕ</v>
      </c>
      <c r="B186" s="38" t="str">
        <f t="shared" si="18"/>
        <v>b</v>
      </c>
      <c r="C186" s="38" t="str">
        <f t="shared" ref="C186" si="26">RIGHT(E186,2)</f>
        <v>ʕb</v>
      </c>
      <c r="D186" s="38" t="s">
        <v>1312</v>
      </c>
      <c r="E186" s="95" t="s">
        <v>1695</v>
      </c>
      <c r="F186" s="74" t="s">
        <v>1279</v>
      </c>
      <c r="G186" s="75" t="s">
        <v>1269</v>
      </c>
      <c r="H186" s="38"/>
      <c r="I186" s="38" t="s">
        <v>1289</v>
      </c>
      <c r="J186" s="14" t="s">
        <v>1294</v>
      </c>
      <c r="K186" s="67" t="s">
        <v>1272</v>
      </c>
      <c r="L186" s="38" t="s">
        <v>1271</v>
      </c>
      <c r="M186" s="38" t="s">
        <v>1272</v>
      </c>
      <c r="N186" s="107"/>
      <c r="O186" s="107"/>
      <c r="P186" s="108"/>
      <c r="Q186" s="14">
        <v>2</v>
      </c>
    </row>
    <row r="187" spans="1:18" ht="16.5" thickBot="1" x14ac:dyDescent="0.3">
      <c r="A187" s="38" t="str">
        <f>LEFT(C187,2)</f>
        <v>tˁ</v>
      </c>
      <c r="B187" s="38" t="str">
        <f>RIGHT(C187,1)</f>
        <v>b</v>
      </c>
      <c r="C187" s="38" t="str">
        <f t="shared" ref="C187:C188" si="27">RIGHT(E187,3)</f>
        <v>tˁb</v>
      </c>
      <c r="E187" s="95" t="s">
        <v>1696</v>
      </c>
      <c r="F187" s="74" t="s">
        <v>1279</v>
      </c>
      <c r="G187" s="75" t="s">
        <v>1269</v>
      </c>
      <c r="H187" s="38" t="s">
        <v>1332</v>
      </c>
      <c r="I187" s="38" t="s">
        <v>1348</v>
      </c>
      <c r="J187" s="38" t="s">
        <v>1271</v>
      </c>
      <c r="K187" s="38" t="s">
        <v>1274</v>
      </c>
      <c r="L187" s="38" t="s">
        <v>1271</v>
      </c>
      <c r="M187" s="38" t="s">
        <v>1272</v>
      </c>
      <c r="N187" s="107"/>
      <c r="O187" s="107" t="s">
        <v>1697</v>
      </c>
      <c r="P187" s="108"/>
      <c r="Q187" s="14">
        <v>1</v>
      </c>
    </row>
    <row r="188" spans="1:18" ht="23.25" thickBot="1" x14ac:dyDescent="0.3">
      <c r="A188" s="38" t="str">
        <f t="shared" ref="A188:A190" si="28">LEFT(C188,1)</f>
        <v>ɣ</v>
      </c>
      <c r="B188" s="38" t="str">
        <f>RIGHT(C188,2)</f>
        <v>tˁ</v>
      </c>
      <c r="C188" s="38" t="str">
        <f t="shared" si="27"/>
        <v>ɣtˁ</v>
      </c>
      <c r="D188" s="38" t="s">
        <v>1298</v>
      </c>
      <c r="E188" s="95" t="s">
        <v>1698</v>
      </c>
      <c r="F188" s="74" t="s">
        <v>1279</v>
      </c>
      <c r="G188" s="75" t="s">
        <v>1269</v>
      </c>
      <c r="H188" s="38" t="s">
        <v>1288</v>
      </c>
      <c r="I188" s="38" t="s">
        <v>199</v>
      </c>
      <c r="J188" s="110" t="s">
        <v>1699</v>
      </c>
      <c r="K188" s="38" t="s">
        <v>1272</v>
      </c>
      <c r="L188" s="38" t="s">
        <v>1271</v>
      </c>
      <c r="M188" s="38" t="s">
        <v>1274</v>
      </c>
      <c r="N188" s="107"/>
      <c r="O188" s="107" t="s">
        <v>1700</v>
      </c>
      <c r="P188" s="108"/>
      <c r="Q188" s="14">
        <v>2</v>
      </c>
    </row>
    <row r="189" spans="1:18" ht="16.5" thickBot="1" x14ac:dyDescent="0.3">
      <c r="A189" s="38" t="str">
        <f t="shared" si="28"/>
        <v>ɣ</v>
      </c>
      <c r="B189" s="38" t="str">
        <f t="shared" ref="B189:B207" si="29">RIGHT(C189,1)</f>
        <v>ħ</v>
      </c>
      <c r="C189" s="38" t="str">
        <f t="shared" ref="C189:C190" si="30">RIGHT(E189,2)</f>
        <v>ɣħ</v>
      </c>
      <c r="D189" s="38" t="s">
        <v>1307</v>
      </c>
      <c r="E189" s="95" t="s">
        <v>1701</v>
      </c>
      <c r="F189" s="74" t="s">
        <v>1279</v>
      </c>
      <c r="G189" s="75" t="s">
        <v>1269</v>
      </c>
      <c r="H189" s="38"/>
      <c r="I189" s="38" t="s">
        <v>199</v>
      </c>
      <c r="J189" s="38" t="s">
        <v>1301</v>
      </c>
      <c r="K189" s="38" t="s">
        <v>1272</v>
      </c>
      <c r="L189" s="38" t="s">
        <v>1294</v>
      </c>
      <c r="M189" s="38" t="s">
        <v>1274</v>
      </c>
      <c r="N189" s="107"/>
      <c r="O189" s="107" t="s">
        <v>1702</v>
      </c>
      <c r="P189" s="108"/>
      <c r="Q189" s="14">
        <v>3</v>
      </c>
    </row>
    <row r="190" spans="1:18" ht="16.5" thickBot="1" x14ac:dyDescent="0.3">
      <c r="A190" s="38" t="str">
        <f t="shared" si="28"/>
        <v>m</v>
      </c>
      <c r="B190" s="38" t="str">
        <f t="shared" si="29"/>
        <v>s</v>
      </c>
      <c r="C190" s="38" t="str">
        <f t="shared" si="30"/>
        <v>ms</v>
      </c>
      <c r="D190" s="38" t="s">
        <v>1298</v>
      </c>
      <c r="E190" s="95" t="s">
        <v>1703</v>
      </c>
      <c r="F190" s="74" t="s">
        <v>1279</v>
      </c>
      <c r="G190" s="75" t="s">
        <v>1269</v>
      </c>
      <c r="H190" s="38" t="s">
        <v>1288</v>
      </c>
      <c r="I190" s="38" t="s">
        <v>199</v>
      </c>
      <c r="J190" s="38" t="s">
        <v>1301</v>
      </c>
      <c r="K190" s="38" t="s">
        <v>1272</v>
      </c>
      <c r="L190" s="38" t="s">
        <v>1273</v>
      </c>
      <c r="M190" s="38" t="s">
        <v>1274</v>
      </c>
      <c r="N190" s="107"/>
      <c r="O190" s="107"/>
      <c r="P190" s="108"/>
      <c r="Q190" s="14">
        <v>1</v>
      </c>
    </row>
    <row r="191" spans="1:18" ht="24" thickTop="1" thickBot="1" x14ac:dyDescent="0.3">
      <c r="A191" s="38" t="str">
        <f>LEFT(C191,2)</f>
        <v>sˁ</v>
      </c>
      <c r="B191" s="38" t="str">
        <f t="shared" si="29"/>
        <v>l</v>
      </c>
      <c r="C191" s="38" t="str">
        <f>RIGHT(E191,4)</f>
        <v>sˁəl</v>
      </c>
      <c r="D191" s="38" t="s">
        <v>1395</v>
      </c>
      <c r="E191" s="95" t="s">
        <v>1704</v>
      </c>
      <c r="F191" s="74" t="s">
        <v>1279</v>
      </c>
      <c r="G191" s="101" t="s">
        <v>319</v>
      </c>
      <c r="H191" s="84" t="s">
        <v>1338</v>
      </c>
      <c r="I191" s="38" t="s">
        <v>199</v>
      </c>
      <c r="J191" s="38" t="s">
        <v>1273</v>
      </c>
      <c r="K191" s="38" t="s">
        <v>1274</v>
      </c>
      <c r="L191" s="110" t="s">
        <v>1699</v>
      </c>
      <c r="M191" s="38" t="s">
        <v>1272</v>
      </c>
      <c r="N191" s="107"/>
      <c r="O191" s="107" t="s">
        <v>1705</v>
      </c>
      <c r="P191" s="108"/>
      <c r="Q191" s="14">
        <v>3</v>
      </c>
    </row>
    <row r="192" spans="1:18" ht="24" thickTop="1" thickBot="1" x14ac:dyDescent="0.3">
      <c r="A192" s="38" t="str">
        <f t="shared" ref="A192:A195" si="31">LEFT(C192,1)</f>
        <v>s</v>
      </c>
      <c r="B192" s="38" t="str">
        <f t="shared" si="29"/>
        <v>ɣ</v>
      </c>
      <c r="C192" s="38" t="str">
        <f t="shared" ref="C192:C195" si="32">RIGHT(E192,3)</f>
        <v>səɣ</v>
      </c>
      <c r="D192" s="38" t="s">
        <v>1395</v>
      </c>
      <c r="E192" s="95" t="s">
        <v>1706</v>
      </c>
      <c r="F192" s="74" t="s">
        <v>1279</v>
      </c>
      <c r="G192" s="101" t="s">
        <v>319</v>
      </c>
      <c r="H192" s="84" t="s">
        <v>1338</v>
      </c>
      <c r="I192" s="38" t="s">
        <v>1348</v>
      </c>
      <c r="J192" s="38" t="s">
        <v>1273</v>
      </c>
      <c r="K192" s="38" t="s">
        <v>1274</v>
      </c>
      <c r="L192" s="38" t="s">
        <v>1301</v>
      </c>
      <c r="M192" s="38"/>
      <c r="N192" s="107"/>
      <c r="O192" s="107" t="s">
        <v>1707</v>
      </c>
      <c r="P192" s="108"/>
      <c r="Q192" s="14">
        <v>2</v>
      </c>
    </row>
    <row r="193" spans="1:17" ht="23.25" thickBot="1" x14ac:dyDescent="0.3">
      <c r="A193" s="38" t="str">
        <f t="shared" si="31"/>
        <v>m</v>
      </c>
      <c r="B193" s="38" t="str">
        <f t="shared" si="29"/>
        <v>l</v>
      </c>
      <c r="C193" s="38" t="str">
        <f t="shared" si="32"/>
        <v>məl</v>
      </c>
      <c r="D193" s="38" t="s">
        <v>1423</v>
      </c>
      <c r="E193" s="95" t="s">
        <v>1708</v>
      </c>
      <c r="F193" s="74" t="s">
        <v>1279</v>
      </c>
      <c r="G193" s="101" t="s">
        <v>319</v>
      </c>
      <c r="H193" s="38" t="s">
        <v>1270</v>
      </c>
      <c r="I193" s="38" t="s">
        <v>1289</v>
      </c>
      <c r="J193" s="38" t="s">
        <v>1301</v>
      </c>
      <c r="K193" s="38" t="s">
        <v>1272</v>
      </c>
      <c r="L193" s="38" t="s">
        <v>1301</v>
      </c>
      <c r="M193" s="38" t="s">
        <v>1272</v>
      </c>
      <c r="N193" s="107"/>
      <c r="O193" s="107" t="s">
        <v>1709</v>
      </c>
      <c r="P193" s="108"/>
      <c r="Q193" s="14">
        <v>3</v>
      </c>
    </row>
    <row r="194" spans="1:17" ht="24" thickTop="1" thickBot="1" x14ac:dyDescent="0.3">
      <c r="A194" s="38" t="str">
        <f t="shared" si="31"/>
        <v>d</v>
      </c>
      <c r="B194" s="38" t="str">
        <f t="shared" si="29"/>
        <v>l</v>
      </c>
      <c r="C194" s="38" t="str">
        <f t="shared" si="32"/>
        <v>dəl</v>
      </c>
      <c r="D194" s="38" t="s">
        <v>1395</v>
      </c>
      <c r="E194" s="95" t="s">
        <v>1710</v>
      </c>
      <c r="F194" s="74" t="s">
        <v>1279</v>
      </c>
      <c r="G194" s="101" t="s">
        <v>319</v>
      </c>
      <c r="H194" s="84" t="s">
        <v>1338</v>
      </c>
      <c r="I194" s="38" t="s">
        <v>1289</v>
      </c>
      <c r="J194" s="38" t="s">
        <v>1271</v>
      </c>
      <c r="K194" s="38" t="s">
        <v>1272</v>
      </c>
      <c r="L194" s="38" t="s">
        <v>1301</v>
      </c>
      <c r="M194" s="38" t="s">
        <v>1272</v>
      </c>
      <c r="N194" s="107"/>
      <c r="O194" s="107" t="s">
        <v>1711</v>
      </c>
      <c r="P194" s="108"/>
      <c r="Q194" s="14">
        <v>1</v>
      </c>
    </row>
    <row r="195" spans="1:17" ht="24" thickTop="1" thickBot="1" x14ac:dyDescent="0.3">
      <c r="A195" s="38" t="str">
        <f t="shared" si="31"/>
        <v>d</v>
      </c>
      <c r="B195" s="38" t="str">
        <f t="shared" si="29"/>
        <v>ɣ</v>
      </c>
      <c r="C195" s="38" t="str">
        <f t="shared" si="32"/>
        <v>dəɣ</v>
      </c>
      <c r="D195" s="38" t="s">
        <v>1395</v>
      </c>
      <c r="E195" s="95" t="s">
        <v>1712</v>
      </c>
      <c r="F195" s="74" t="s">
        <v>1279</v>
      </c>
      <c r="G195" s="101" t="s">
        <v>319</v>
      </c>
      <c r="H195" s="84" t="s">
        <v>1338</v>
      </c>
      <c r="I195" s="38" t="s">
        <v>1289</v>
      </c>
      <c r="J195" s="38" t="s">
        <v>1271</v>
      </c>
      <c r="K195" s="38" t="s">
        <v>1272</v>
      </c>
      <c r="L195" s="38" t="s">
        <v>1301</v>
      </c>
      <c r="M195" s="38"/>
      <c r="N195" s="107"/>
      <c r="O195" s="107" t="s">
        <v>1690</v>
      </c>
      <c r="P195" s="108"/>
      <c r="Q195" s="14">
        <v>2</v>
      </c>
    </row>
    <row r="196" spans="1:17" ht="24" thickTop="1" thickBot="1" x14ac:dyDescent="0.3">
      <c r="A196" s="38" t="str">
        <f>LEFT(C196,2)</f>
        <v>sˁ</v>
      </c>
      <c r="B196" s="38" t="str">
        <f t="shared" si="29"/>
        <v>ɣ</v>
      </c>
      <c r="C196" s="38" t="str">
        <f>RIGHT(E196,4)</f>
        <v>sˁəɣ</v>
      </c>
      <c r="D196" s="38" t="s">
        <v>1395</v>
      </c>
      <c r="E196" s="95" t="s">
        <v>1713</v>
      </c>
      <c r="F196" s="74" t="s">
        <v>1279</v>
      </c>
      <c r="G196" s="101" t="s">
        <v>319</v>
      </c>
      <c r="H196" s="84" t="s">
        <v>1338</v>
      </c>
      <c r="I196" s="38" t="s">
        <v>1348</v>
      </c>
      <c r="J196" s="38" t="s">
        <v>1273</v>
      </c>
      <c r="K196" s="38" t="s">
        <v>1274</v>
      </c>
      <c r="L196" s="38" t="s">
        <v>1301</v>
      </c>
      <c r="M196" s="38"/>
      <c r="N196" s="107"/>
      <c r="O196" s="107" t="s">
        <v>1714</v>
      </c>
      <c r="P196" s="108"/>
      <c r="Q196" s="14">
        <v>2</v>
      </c>
    </row>
    <row r="197" spans="1:17" ht="24" thickTop="1" thickBot="1" x14ac:dyDescent="0.3">
      <c r="A197" s="38" t="str">
        <f t="shared" ref="A197:A207" si="33">LEFT(C197,1)</f>
        <v>t</v>
      </c>
      <c r="B197" s="38" t="str">
        <f t="shared" si="29"/>
        <v>l</v>
      </c>
      <c r="C197" s="38" t="str">
        <f t="shared" ref="C197" si="34">RIGHT(E197,3)</f>
        <v>təl</v>
      </c>
      <c r="D197" s="38" t="s">
        <v>1395</v>
      </c>
      <c r="E197" s="95" t="s">
        <v>1715</v>
      </c>
      <c r="F197" s="74" t="s">
        <v>1279</v>
      </c>
      <c r="G197" s="101" t="s">
        <v>319</v>
      </c>
      <c r="H197" s="84" t="s">
        <v>1338</v>
      </c>
      <c r="I197" s="38" t="s">
        <v>1348</v>
      </c>
      <c r="J197" s="38" t="s">
        <v>1271</v>
      </c>
      <c r="K197" s="38" t="s">
        <v>1274</v>
      </c>
      <c r="L197" s="38" t="s">
        <v>1301</v>
      </c>
      <c r="M197" s="38" t="s">
        <v>1272</v>
      </c>
      <c r="N197" s="107"/>
      <c r="O197" s="107" t="s">
        <v>1716</v>
      </c>
      <c r="P197" s="108"/>
      <c r="Q197" s="14">
        <v>1</v>
      </c>
    </row>
    <row r="198" spans="1:17" ht="30.75" thickBot="1" x14ac:dyDescent="0.3">
      <c r="A198" s="38" t="str">
        <f t="shared" si="33"/>
        <v>l</v>
      </c>
      <c r="B198" s="38" t="str">
        <f t="shared" si="29"/>
        <v>q</v>
      </c>
      <c r="C198" s="38" t="str">
        <f t="shared" ref="C198:C199" si="35">RIGHT(E198,2)</f>
        <v>lq</v>
      </c>
      <c r="D198" s="38" t="s">
        <v>1298</v>
      </c>
      <c r="E198" s="95" t="s">
        <v>1717</v>
      </c>
      <c r="F198" s="74" t="s">
        <v>1279</v>
      </c>
      <c r="G198" s="75" t="s">
        <v>1269</v>
      </c>
      <c r="H198" s="38" t="s">
        <v>1288</v>
      </c>
      <c r="I198" s="38" t="s">
        <v>199</v>
      </c>
      <c r="J198" s="38" t="s">
        <v>1301</v>
      </c>
      <c r="K198" s="38" t="s">
        <v>1272</v>
      </c>
      <c r="L198" s="38" t="s">
        <v>1271</v>
      </c>
      <c r="M198" s="38" t="s">
        <v>1274</v>
      </c>
      <c r="N198" s="107"/>
      <c r="O198" s="107" t="s">
        <v>1718</v>
      </c>
      <c r="P198" s="108"/>
      <c r="Q198" s="14">
        <v>4</v>
      </c>
    </row>
    <row r="199" spans="1:17" ht="16.5" thickBot="1" x14ac:dyDescent="0.3">
      <c r="A199" s="38" t="str">
        <f t="shared" si="33"/>
        <v>l</v>
      </c>
      <c r="B199" s="38" t="str">
        <f t="shared" si="29"/>
        <v>q</v>
      </c>
      <c r="C199" s="38" t="str">
        <f t="shared" si="35"/>
        <v>lq</v>
      </c>
      <c r="D199" s="38" t="s">
        <v>1298</v>
      </c>
      <c r="E199" s="95" t="s">
        <v>1719</v>
      </c>
      <c r="F199" s="74" t="s">
        <v>1268</v>
      </c>
      <c r="G199" s="75" t="s">
        <v>1269</v>
      </c>
      <c r="H199" s="38" t="s">
        <v>1288</v>
      </c>
      <c r="I199" s="38" t="s">
        <v>199</v>
      </c>
      <c r="J199" s="38" t="s">
        <v>1301</v>
      </c>
      <c r="K199" s="38" t="s">
        <v>1272</v>
      </c>
      <c r="L199" s="38" t="s">
        <v>1271</v>
      </c>
      <c r="M199" s="38" t="s">
        <v>1274</v>
      </c>
      <c r="N199" s="107"/>
      <c r="O199" s="107" t="s">
        <v>1720</v>
      </c>
      <c r="P199" s="108"/>
      <c r="Q199" s="14">
        <v>4</v>
      </c>
    </row>
    <row r="200" spans="1:17" ht="23.25" thickBot="1" x14ac:dyDescent="0.3">
      <c r="A200" s="38" t="str">
        <f t="shared" si="33"/>
        <v>l</v>
      </c>
      <c r="B200" s="38" t="str">
        <f t="shared" si="29"/>
        <v>q</v>
      </c>
      <c r="C200" s="38" t="str">
        <f t="shared" ref="C200" si="36">RIGHT(E200,3)</f>
        <v>ləq</v>
      </c>
      <c r="D200" s="38" t="s">
        <v>1526</v>
      </c>
      <c r="E200" s="111" t="s">
        <v>1721</v>
      </c>
      <c r="F200" s="74" t="s">
        <v>1268</v>
      </c>
      <c r="G200" s="101" t="s">
        <v>319</v>
      </c>
      <c r="H200" s="38" t="s">
        <v>1288</v>
      </c>
      <c r="I200" s="38" t="s">
        <v>199</v>
      </c>
      <c r="J200" s="38" t="s">
        <v>1301</v>
      </c>
      <c r="K200" s="38" t="s">
        <v>1272</v>
      </c>
      <c r="L200" s="38" t="s">
        <v>1271</v>
      </c>
      <c r="M200" s="38" t="s">
        <v>1274</v>
      </c>
      <c r="N200" s="107"/>
      <c r="O200" s="107" t="s">
        <v>1722</v>
      </c>
      <c r="P200" s="108"/>
      <c r="Q200" s="14">
        <v>1</v>
      </c>
    </row>
    <row r="201" spans="1:17" ht="23.25" customHeight="1" thickBot="1" x14ac:dyDescent="0.3">
      <c r="A201" s="38" t="str">
        <f t="shared" si="33"/>
        <v>ʃ</v>
      </c>
      <c r="B201" s="38" t="str">
        <f>RIGHT(C201,2)</f>
        <v>tˁ</v>
      </c>
      <c r="C201" s="38" t="str">
        <f>RIGHT(E201,3)</f>
        <v>ʃtˁ</v>
      </c>
      <c r="E201" s="95" t="s">
        <v>1723</v>
      </c>
      <c r="F201" s="74" t="s">
        <v>1268</v>
      </c>
      <c r="G201" s="101" t="s">
        <v>1269</v>
      </c>
      <c r="H201" s="38" t="s">
        <v>1332</v>
      </c>
      <c r="I201" s="38" t="s">
        <v>1289</v>
      </c>
      <c r="J201" s="38" t="s">
        <v>1273</v>
      </c>
      <c r="K201" s="38" t="s">
        <v>1274</v>
      </c>
      <c r="L201" s="38" t="s">
        <v>1271</v>
      </c>
      <c r="M201" s="38" t="s">
        <v>1274</v>
      </c>
      <c r="N201" s="112" t="s">
        <v>1724</v>
      </c>
      <c r="O201" s="109" t="s">
        <v>1725</v>
      </c>
      <c r="P201" s="108" t="s">
        <v>1277</v>
      </c>
      <c r="Q201" s="14">
        <v>2</v>
      </c>
    </row>
    <row r="202" spans="1:17" ht="23.25" customHeight="1" thickTop="1" thickBot="1" x14ac:dyDescent="0.3">
      <c r="A202" s="38" t="str">
        <f>LEFT(C202,2)</f>
        <v>sˁ</v>
      </c>
      <c r="B202" s="38" t="str">
        <f t="shared" si="29"/>
        <v>l</v>
      </c>
      <c r="C202" s="38" t="str">
        <f>RIGHT(E202,4)</f>
        <v>sˁəl</v>
      </c>
      <c r="D202" s="38" t="s">
        <v>1395</v>
      </c>
      <c r="E202" s="95" t="s">
        <v>1726</v>
      </c>
      <c r="F202" s="74" t="s">
        <v>1279</v>
      </c>
      <c r="G202" s="101" t="s">
        <v>319</v>
      </c>
      <c r="H202" s="84" t="s">
        <v>1338</v>
      </c>
      <c r="I202" s="38" t="s">
        <v>1348</v>
      </c>
      <c r="J202" s="38" t="s">
        <v>1273</v>
      </c>
      <c r="K202" s="38" t="s">
        <v>1274</v>
      </c>
      <c r="L202" s="110" t="s">
        <v>1699</v>
      </c>
      <c r="M202" s="38" t="s">
        <v>1272</v>
      </c>
      <c r="N202" s="112" t="s">
        <v>1727</v>
      </c>
      <c r="O202" s="109" t="s">
        <v>1728</v>
      </c>
      <c r="P202" s="108" t="s">
        <v>1470</v>
      </c>
      <c r="Q202" s="14">
        <v>3</v>
      </c>
    </row>
    <row r="203" spans="1:17" ht="23.25" customHeight="1" thickTop="1" thickBot="1" x14ac:dyDescent="0.3">
      <c r="A203" s="38" t="str">
        <f t="shared" si="33"/>
        <v>ʃ</v>
      </c>
      <c r="B203" s="38" t="str">
        <f t="shared" si="29"/>
        <v>ɣ</v>
      </c>
      <c r="C203" s="38" t="str">
        <f t="shared" ref="C203" si="37">RIGHT(E203,3)</f>
        <v>ʃəɣ</v>
      </c>
      <c r="D203" s="38" t="s">
        <v>1395</v>
      </c>
      <c r="E203" s="95" t="s">
        <v>1729</v>
      </c>
      <c r="F203" s="74" t="s">
        <v>1268</v>
      </c>
      <c r="G203" s="101" t="s">
        <v>319</v>
      </c>
      <c r="H203" s="84" t="s">
        <v>1338</v>
      </c>
      <c r="I203" s="38" t="s">
        <v>1348</v>
      </c>
      <c r="J203" s="38" t="s">
        <v>1273</v>
      </c>
      <c r="K203" s="38" t="s">
        <v>1274</v>
      </c>
      <c r="L203" s="110" t="s">
        <v>1699</v>
      </c>
      <c r="M203" s="38" t="s">
        <v>1272</v>
      </c>
      <c r="N203" s="112" t="s">
        <v>1730</v>
      </c>
      <c r="O203" s="109" t="s">
        <v>1731</v>
      </c>
      <c r="P203" s="108"/>
      <c r="Q203" s="14">
        <v>1</v>
      </c>
    </row>
    <row r="204" spans="1:17" ht="23.25" customHeight="1" thickBot="1" x14ac:dyDescent="0.3">
      <c r="A204" s="38" t="str">
        <f t="shared" si="33"/>
        <v>l</v>
      </c>
      <c r="B204" s="38" t="str">
        <f t="shared" si="29"/>
        <v>q</v>
      </c>
      <c r="C204" s="38" t="str">
        <f>RIGHT(E204,2)</f>
        <v>lq</v>
      </c>
      <c r="D204" s="38" t="s">
        <v>1298</v>
      </c>
      <c r="E204" s="95" t="s">
        <v>1732</v>
      </c>
      <c r="F204" s="74" t="s">
        <v>1279</v>
      </c>
      <c r="G204" s="101" t="s">
        <v>1269</v>
      </c>
      <c r="H204" s="38" t="s">
        <v>1288</v>
      </c>
      <c r="I204" s="38" t="s">
        <v>199</v>
      </c>
      <c r="J204" s="110" t="s">
        <v>1699</v>
      </c>
      <c r="K204" s="38" t="s">
        <v>1272</v>
      </c>
      <c r="L204" s="38" t="s">
        <v>1271</v>
      </c>
      <c r="M204" s="38" t="s">
        <v>1274</v>
      </c>
      <c r="N204" s="112" t="s">
        <v>1733</v>
      </c>
      <c r="O204" s="109" t="s">
        <v>1734</v>
      </c>
      <c r="P204" s="108"/>
      <c r="Q204" s="14">
        <v>4</v>
      </c>
    </row>
    <row r="205" spans="1:17" ht="23.25" customHeight="1" thickTop="1" thickBot="1" x14ac:dyDescent="0.3">
      <c r="A205" s="38" t="str">
        <f t="shared" si="33"/>
        <v>f</v>
      </c>
      <c r="B205" s="38" t="str">
        <f t="shared" si="29"/>
        <v>ɣ</v>
      </c>
      <c r="C205" s="38" t="str">
        <f>RIGHT(E205,3)</f>
        <v>fəɣ</v>
      </c>
      <c r="D205" s="38" t="s">
        <v>1395</v>
      </c>
      <c r="E205" s="95" t="s">
        <v>1735</v>
      </c>
      <c r="F205" s="74" t="s">
        <v>1268</v>
      </c>
      <c r="G205" s="101" t="s">
        <v>319</v>
      </c>
      <c r="H205" s="84" t="s">
        <v>1338</v>
      </c>
      <c r="I205" s="38" t="s">
        <v>1348</v>
      </c>
      <c r="J205" s="38" t="s">
        <v>1290</v>
      </c>
      <c r="K205" s="38" t="s">
        <v>1274</v>
      </c>
      <c r="L205" s="110" t="s">
        <v>1699</v>
      </c>
      <c r="M205" s="38" t="s">
        <v>1272</v>
      </c>
      <c r="N205" s="113" t="s">
        <v>1736</v>
      </c>
      <c r="O205" s="114" t="s">
        <v>1737</v>
      </c>
      <c r="P205" s="108"/>
      <c r="Q205" s="14">
        <v>4</v>
      </c>
    </row>
    <row r="206" spans="1:17" ht="23.25" customHeight="1" thickBot="1" x14ac:dyDescent="0.3">
      <c r="A206" s="38" t="str">
        <f t="shared" si="33"/>
        <v>ɣ</v>
      </c>
      <c r="B206" s="38" t="str">
        <f>RIGHT(C206,2)</f>
        <v>ðˁ</v>
      </c>
      <c r="C206" s="38" t="str">
        <f>RIGHT(E206,3)</f>
        <v>ɣðˁ</v>
      </c>
      <c r="D206" s="38" t="s">
        <v>1298</v>
      </c>
      <c r="E206" s="95" t="s">
        <v>1738</v>
      </c>
      <c r="F206" s="74" t="s">
        <v>1268</v>
      </c>
      <c r="G206" s="101" t="s">
        <v>1269</v>
      </c>
      <c r="H206" s="38" t="s">
        <v>1288</v>
      </c>
      <c r="I206" s="38" t="s">
        <v>199</v>
      </c>
      <c r="J206" s="110" t="s">
        <v>1699</v>
      </c>
      <c r="K206" s="38" t="s">
        <v>1272</v>
      </c>
      <c r="L206" s="38" t="s">
        <v>1290</v>
      </c>
      <c r="M206" s="38" t="s">
        <v>1272</v>
      </c>
      <c r="N206" s="115" t="s">
        <v>1739</v>
      </c>
      <c r="O206" s="116" t="s">
        <v>1740</v>
      </c>
      <c r="P206" s="108"/>
      <c r="Q206" s="14">
        <v>2</v>
      </c>
    </row>
    <row r="207" spans="1:17" ht="23.25" customHeight="1" thickTop="1" thickBot="1" x14ac:dyDescent="0.3">
      <c r="A207" s="38" t="str">
        <f t="shared" si="33"/>
        <v>k</v>
      </c>
      <c r="B207" s="38" t="str">
        <f t="shared" si="29"/>
        <v>r</v>
      </c>
      <c r="C207" s="38" t="str">
        <f>RIGHT(E207,3)</f>
        <v>kər</v>
      </c>
      <c r="D207" s="38" t="s">
        <v>1395</v>
      </c>
      <c r="E207" s="95" t="s">
        <v>1741</v>
      </c>
      <c r="F207" s="74" t="s">
        <v>1268</v>
      </c>
      <c r="G207" s="101" t="s">
        <v>319</v>
      </c>
      <c r="H207" s="84" t="s">
        <v>1338</v>
      </c>
      <c r="I207" s="38" t="s">
        <v>1348</v>
      </c>
      <c r="J207" s="38" t="s">
        <v>1271</v>
      </c>
      <c r="K207" s="38" t="s">
        <v>1274</v>
      </c>
      <c r="L207" s="110" t="s">
        <v>1699</v>
      </c>
      <c r="M207" s="38" t="s">
        <v>1272</v>
      </c>
      <c r="N207" s="115" t="s">
        <v>1742</v>
      </c>
      <c r="O207" s="116" t="s">
        <v>1743</v>
      </c>
      <c r="P207" s="108"/>
      <c r="Q207" s="14">
        <v>1</v>
      </c>
    </row>
    <row r="208" spans="1:17" ht="22.5" x14ac:dyDescent="0.25">
      <c r="A208" s="38" t="str">
        <f>LEFT(C208,1)</f>
        <v>χ</v>
      </c>
      <c r="B208" s="38" t="str">
        <f>RIGHT(C208,1)</f>
        <v>t</v>
      </c>
      <c r="C208" s="38" t="str">
        <f>RIGHT(E208,2)</f>
        <v>χt</v>
      </c>
      <c r="D208" s="38" t="s">
        <v>1286</v>
      </c>
      <c r="E208" s="73" t="s">
        <v>1744</v>
      </c>
      <c r="F208" s="74" t="s">
        <v>1268</v>
      </c>
      <c r="G208" s="75" t="s">
        <v>1269</v>
      </c>
      <c r="H208" s="38" t="s">
        <v>1288</v>
      </c>
      <c r="I208" s="38" t="s">
        <v>1289</v>
      </c>
      <c r="J208" s="38" t="s">
        <v>1290</v>
      </c>
      <c r="K208" s="38" t="s">
        <v>1274</v>
      </c>
      <c r="L208" s="38" t="s">
        <v>1271</v>
      </c>
      <c r="M208" s="38" t="s">
        <v>1274</v>
      </c>
      <c r="N208" s="76"/>
      <c r="O208" s="77"/>
      <c r="P208" s="38"/>
      <c r="Q208" s="14">
        <v>3</v>
      </c>
    </row>
    <row r="209" spans="1:18" ht="22.5" x14ac:dyDescent="0.25">
      <c r="A209" s="38" t="str">
        <f>LEFT(C209,1)</f>
        <v>χ</v>
      </c>
      <c r="B209" s="38" t="str">
        <f>RIGHT(C209,2)</f>
        <v>sˁ</v>
      </c>
      <c r="C209" s="38" t="str">
        <f>RIGHT(E209,3)</f>
        <v>χsˁ</v>
      </c>
      <c r="D209" s="38" t="s">
        <v>1266</v>
      </c>
      <c r="E209" s="73" t="s">
        <v>1745</v>
      </c>
      <c r="F209" s="74" t="s">
        <v>1268</v>
      </c>
      <c r="G209" s="75" t="s">
        <v>1269</v>
      </c>
      <c r="H209" s="38" t="s">
        <v>1270</v>
      </c>
      <c r="I209" s="38" t="s">
        <v>1289</v>
      </c>
      <c r="J209" s="38" t="s">
        <v>1290</v>
      </c>
      <c r="K209" s="38" t="s">
        <v>1274</v>
      </c>
      <c r="L209" s="38" t="s">
        <v>1273</v>
      </c>
      <c r="M209" s="38" t="s">
        <v>1274</v>
      </c>
      <c r="N209" s="76"/>
      <c r="O209" s="77"/>
      <c r="P209" s="38"/>
      <c r="Q209" s="14">
        <v>2</v>
      </c>
    </row>
    <row r="210" spans="1:18" ht="22.5" x14ac:dyDescent="0.25">
      <c r="A210" s="38" t="str">
        <f t="shared" ref="A210:A221" si="38">LEFT(C210,1)</f>
        <v>r</v>
      </c>
      <c r="B210" s="38" t="str">
        <f t="shared" ref="B210:B239" si="39">RIGHT(C210,1)</f>
        <v>χ</v>
      </c>
      <c r="C210" s="38" t="str">
        <f t="shared" ref="C210:C221" si="40">RIGHT(E210,2)</f>
        <v>rχ</v>
      </c>
      <c r="D210" s="38" t="s">
        <v>1298</v>
      </c>
      <c r="E210" s="73" t="s">
        <v>1746</v>
      </c>
      <c r="F210" s="74" t="s">
        <v>1279</v>
      </c>
      <c r="G210" s="75" t="s">
        <v>1269</v>
      </c>
      <c r="H210" s="38" t="s">
        <v>1288</v>
      </c>
      <c r="I210" s="38" t="s">
        <v>199</v>
      </c>
      <c r="J210" s="38" t="s">
        <v>1301</v>
      </c>
      <c r="K210" s="38" t="s">
        <v>1272</v>
      </c>
      <c r="L210" s="38" t="s">
        <v>1290</v>
      </c>
      <c r="M210" s="38" t="s">
        <v>1274</v>
      </c>
      <c r="N210" s="76"/>
      <c r="O210" s="77"/>
      <c r="P210" s="38"/>
      <c r="Q210" s="14">
        <v>2</v>
      </c>
    </row>
    <row r="211" spans="1:18" ht="23.25" thickBot="1" x14ac:dyDescent="0.3">
      <c r="A211" s="38" t="str">
        <f t="shared" si="38"/>
        <v>r</v>
      </c>
      <c r="B211" s="38" t="str">
        <f t="shared" si="39"/>
        <v>q</v>
      </c>
      <c r="C211" s="38" t="str">
        <f t="shared" si="40"/>
        <v>rq</v>
      </c>
      <c r="D211" s="38" t="s">
        <v>1298</v>
      </c>
      <c r="E211" s="73" t="s">
        <v>1747</v>
      </c>
      <c r="F211" s="74" t="s">
        <v>1279</v>
      </c>
      <c r="G211" s="101" t="s">
        <v>1269</v>
      </c>
      <c r="H211" s="38" t="s">
        <v>1288</v>
      </c>
      <c r="I211" s="38" t="s">
        <v>199</v>
      </c>
      <c r="J211" s="38" t="s">
        <v>1301</v>
      </c>
      <c r="K211" s="38" t="s">
        <v>1272</v>
      </c>
      <c r="L211" s="38" t="s">
        <v>1271</v>
      </c>
      <c r="M211" s="38" t="s">
        <v>1274</v>
      </c>
      <c r="N211" s="76"/>
      <c r="O211" s="77"/>
      <c r="P211" s="38"/>
      <c r="Q211" s="14">
        <v>1</v>
      </c>
    </row>
    <row r="212" spans="1:18" ht="24" thickTop="1" thickBot="1" x14ac:dyDescent="0.3">
      <c r="A212" s="38" t="str">
        <f t="shared" si="38"/>
        <v>ʃ</v>
      </c>
      <c r="B212" s="38" t="str">
        <f t="shared" si="39"/>
        <v>q</v>
      </c>
      <c r="C212" s="38" t="str">
        <f t="shared" si="40"/>
        <v>ʃq</v>
      </c>
      <c r="D212" s="38" t="s">
        <v>1282</v>
      </c>
      <c r="E212" s="73" t="s">
        <v>1748</v>
      </c>
      <c r="F212" s="74" t="s">
        <v>1268</v>
      </c>
      <c r="G212" s="75" t="s">
        <v>1269</v>
      </c>
      <c r="H212" s="84" t="s">
        <v>1300</v>
      </c>
      <c r="I212" s="38" t="s">
        <v>1289</v>
      </c>
      <c r="J212" s="38" t="s">
        <v>1273</v>
      </c>
      <c r="K212" s="38" t="s">
        <v>1274</v>
      </c>
      <c r="L212" s="38" t="s">
        <v>1271</v>
      </c>
      <c r="M212" s="38" t="s">
        <v>1274</v>
      </c>
      <c r="N212" s="76"/>
      <c r="O212" s="77"/>
      <c r="P212" s="38"/>
      <c r="Q212" s="14">
        <v>2</v>
      </c>
    </row>
    <row r="213" spans="1:18" ht="23.25" thickTop="1" x14ac:dyDescent="0.25">
      <c r="A213" s="38" t="str">
        <f t="shared" si="38"/>
        <v>ɣ</v>
      </c>
      <c r="B213" s="38" t="str">
        <f t="shared" si="39"/>
        <v>b</v>
      </c>
      <c r="C213" s="38" t="str">
        <f t="shared" si="40"/>
        <v>ɣb</v>
      </c>
      <c r="D213" s="38" t="s">
        <v>1298</v>
      </c>
      <c r="E213" s="73" t="s">
        <v>1749</v>
      </c>
      <c r="F213" s="74" t="s">
        <v>1279</v>
      </c>
      <c r="G213" s="75" t="s">
        <v>1269</v>
      </c>
      <c r="H213" s="38" t="s">
        <v>1288</v>
      </c>
      <c r="I213" s="38" t="s">
        <v>1289</v>
      </c>
      <c r="J213" s="38" t="s">
        <v>1301</v>
      </c>
      <c r="K213" s="38" t="s">
        <v>1272</v>
      </c>
      <c r="L213" s="38" t="s">
        <v>1271</v>
      </c>
      <c r="M213" s="38" t="s">
        <v>1272</v>
      </c>
      <c r="N213" s="76"/>
      <c r="O213" s="77"/>
      <c r="P213" s="38"/>
      <c r="Q213" s="14">
        <v>3</v>
      </c>
    </row>
    <row r="214" spans="1:18" ht="23.25" thickBot="1" x14ac:dyDescent="0.3">
      <c r="A214" s="38" t="str">
        <f t="shared" si="38"/>
        <v>ɣ</v>
      </c>
      <c r="B214" s="38" t="str">
        <f t="shared" si="39"/>
        <v>θ</v>
      </c>
      <c r="C214" s="38" t="str">
        <f t="shared" si="40"/>
        <v>ɣθ</v>
      </c>
      <c r="D214" s="38" t="s">
        <v>1298</v>
      </c>
      <c r="E214" s="73" t="s">
        <v>1750</v>
      </c>
      <c r="F214" s="100" t="s">
        <v>1268</v>
      </c>
      <c r="G214" s="75" t="s">
        <v>1269</v>
      </c>
      <c r="H214" s="38" t="s">
        <v>1288</v>
      </c>
      <c r="I214" s="38" t="s">
        <v>199</v>
      </c>
      <c r="J214" s="38" t="s">
        <v>1301</v>
      </c>
      <c r="K214" s="38" t="s">
        <v>1272</v>
      </c>
      <c r="L214" s="38" t="s">
        <v>1290</v>
      </c>
      <c r="M214" s="38" t="s">
        <v>1274</v>
      </c>
      <c r="N214" s="76"/>
      <c r="O214" s="77"/>
      <c r="P214" s="38"/>
      <c r="Q214" s="14">
        <v>1</v>
      </c>
    </row>
    <row r="215" spans="1:18" ht="22.5" x14ac:dyDescent="0.25">
      <c r="A215" s="38" t="str">
        <f t="shared" si="38"/>
        <v>ɣ</v>
      </c>
      <c r="B215" s="38" t="str">
        <f t="shared" si="39"/>
        <v>ħ</v>
      </c>
      <c r="C215" s="38" t="str">
        <f t="shared" si="40"/>
        <v>ɣħ</v>
      </c>
      <c r="D215" s="38" t="s">
        <v>1298</v>
      </c>
      <c r="E215" s="73" t="s">
        <v>1324</v>
      </c>
      <c r="F215" s="74" t="s">
        <v>1268</v>
      </c>
      <c r="G215" s="75" t="s">
        <v>1269</v>
      </c>
      <c r="H215" s="38"/>
      <c r="I215" s="38" t="s">
        <v>199</v>
      </c>
      <c r="J215" s="38" t="s">
        <v>1301</v>
      </c>
      <c r="K215" s="38" t="s">
        <v>1272</v>
      </c>
      <c r="L215" s="38" t="s">
        <v>1294</v>
      </c>
      <c r="M215" s="38" t="s">
        <v>1274</v>
      </c>
      <c r="N215" s="76"/>
      <c r="O215" s="77"/>
      <c r="P215" s="38"/>
      <c r="Q215" s="14">
        <v>3</v>
      </c>
    </row>
    <row r="216" spans="1:18" ht="22.5" x14ac:dyDescent="0.25">
      <c r="A216" s="38" t="str">
        <f t="shared" si="38"/>
        <v>ɣ</v>
      </c>
      <c r="B216" s="38" t="str">
        <f t="shared" si="39"/>
        <v>d</v>
      </c>
      <c r="C216" s="38" t="str">
        <f t="shared" si="40"/>
        <v>ɣd</v>
      </c>
      <c r="D216" s="38" t="s">
        <v>1298</v>
      </c>
      <c r="E216" s="73" t="s">
        <v>1751</v>
      </c>
      <c r="F216" s="74" t="s">
        <v>1279</v>
      </c>
      <c r="G216" s="75" t="s">
        <v>1269</v>
      </c>
      <c r="H216" s="38" t="s">
        <v>1288</v>
      </c>
      <c r="I216" s="38" t="s">
        <v>1289</v>
      </c>
      <c r="J216" s="38" t="s">
        <v>1301</v>
      </c>
      <c r="K216" s="38" t="s">
        <v>1272</v>
      </c>
      <c r="L216" s="38" t="s">
        <v>1271</v>
      </c>
      <c r="M216" s="38" t="s">
        <v>1272</v>
      </c>
      <c r="N216" s="76"/>
      <c r="O216" s="77" t="s">
        <v>1752</v>
      </c>
      <c r="P216" s="38"/>
      <c r="Q216" s="14">
        <v>4</v>
      </c>
    </row>
    <row r="217" spans="1:18" ht="23.25" thickBot="1" x14ac:dyDescent="0.3">
      <c r="A217" s="38" t="str">
        <f t="shared" si="38"/>
        <v>ɣ</v>
      </c>
      <c r="B217" s="38" t="str">
        <f t="shared" si="39"/>
        <v>f</v>
      </c>
      <c r="C217" s="38" t="str">
        <f t="shared" si="40"/>
        <v>ɣf</v>
      </c>
      <c r="D217" s="38" t="s">
        <v>1298</v>
      </c>
      <c r="E217" s="73" t="s">
        <v>1753</v>
      </c>
      <c r="F217" s="100" t="s">
        <v>1268</v>
      </c>
      <c r="G217" s="75" t="s">
        <v>1269</v>
      </c>
      <c r="H217" s="38" t="s">
        <v>1288</v>
      </c>
      <c r="I217" s="38" t="s">
        <v>199</v>
      </c>
      <c r="J217" s="38" t="s">
        <v>1301</v>
      </c>
      <c r="K217" s="38" t="s">
        <v>1272</v>
      </c>
      <c r="L217" s="38" t="s">
        <v>1290</v>
      </c>
      <c r="M217" s="38" t="s">
        <v>1274</v>
      </c>
      <c r="N217" s="76"/>
      <c r="O217" s="77"/>
      <c r="P217" s="38"/>
      <c r="Q217" s="14">
        <v>2</v>
      </c>
    </row>
    <row r="218" spans="1:18" ht="23.25" thickBot="1" x14ac:dyDescent="0.3">
      <c r="A218" s="38" t="str">
        <f t="shared" si="38"/>
        <v>ɣ</v>
      </c>
      <c r="B218" s="38" t="str">
        <f t="shared" si="39"/>
        <v>f</v>
      </c>
      <c r="C218" s="38" t="str">
        <f t="shared" si="40"/>
        <v>ɣf</v>
      </c>
      <c r="D218" s="38" t="s">
        <v>1298</v>
      </c>
      <c r="E218" s="73" t="s">
        <v>1754</v>
      </c>
      <c r="F218" s="100" t="s">
        <v>1268</v>
      </c>
      <c r="G218" s="75" t="s">
        <v>1269</v>
      </c>
      <c r="H218" s="38" t="s">
        <v>1288</v>
      </c>
      <c r="I218" s="38" t="s">
        <v>199</v>
      </c>
      <c r="J218" s="38" t="s">
        <v>1301</v>
      </c>
      <c r="K218" s="38" t="s">
        <v>1272</v>
      </c>
      <c r="L218" s="38" t="s">
        <v>1290</v>
      </c>
      <c r="M218" s="38" t="s">
        <v>1274</v>
      </c>
      <c r="N218" s="76"/>
      <c r="O218" s="77"/>
      <c r="P218" s="38"/>
      <c r="Q218" s="14">
        <v>2</v>
      </c>
    </row>
    <row r="219" spans="1:18" ht="22.5" x14ac:dyDescent="0.25">
      <c r="A219" s="38" t="str">
        <f t="shared" si="38"/>
        <v>l</v>
      </c>
      <c r="B219" s="38" t="str">
        <f t="shared" si="39"/>
        <v>f</v>
      </c>
      <c r="C219" s="38" t="str">
        <f t="shared" si="40"/>
        <v>lf</v>
      </c>
      <c r="D219" s="38" t="s">
        <v>1298</v>
      </c>
      <c r="E219" s="73" t="s">
        <v>1755</v>
      </c>
      <c r="F219" s="74" t="s">
        <v>1279</v>
      </c>
      <c r="G219" s="75" t="s">
        <v>1269</v>
      </c>
      <c r="H219" s="38" t="s">
        <v>1288</v>
      </c>
      <c r="I219" s="38" t="s">
        <v>199</v>
      </c>
      <c r="J219" s="38" t="s">
        <v>1301</v>
      </c>
      <c r="K219" s="38" t="s">
        <v>1272</v>
      </c>
      <c r="L219" s="38" t="s">
        <v>1290</v>
      </c>
      <c r="M219" s="38" t="s">
        <v>1274</v>
      </c>
      <c r="N219" s="76"/>
      <c r="O219" s="77"/>
      <c r="P219" s="38"/>
      <c r="Q219" s="14">
        <v>5</v>
      </c>
      <c r="R219" s="14">
        <v>5</v>
      </c>
    </row>
    <row r="220" spans="1:18" ht="23.25" thickBot="1" x14ac:dyDescent="0.3">
      <c r="A220" s="38" t="str">
        <f t="shared" si="38"/>
        <v>l</v>
      </c>
      <c r="B220" s="38" t="str">
        <f t="shared" si="39"/>
        <v>f</v>
      </c>
      <c r="C220" s="38" t="str">
        <f t="shared" si="40"/>
        <v>lf</v>
      </c>
      <c r="D220" s="38" t="s">
        <v>1298</v>
      </c>
      <c r="E220" s="73" t="s">
        <v>1756</v>
      </c>
      <c r="F220" s="100" t="s">
        <v>1268</v>
      </c>
      <c r="G220" s="75" t="s">
        <v>1269</v>
      </c>
      <c r="H220" s="38" t="s">
        <v>1288</v>
      </c>
      <c r="I220" s="38" t="s">
        <v>199</v>
      </c>
      <c r="J220" s="38" t="s">
        <v>1301</v>
      </c>
      <c r="K220" s="38" t="s">
        <v>1272</v>
      </c>
      <c r="L220" s="38" t="s">
        <v>1290</v>
      </c>
      <c r="M220" s="38" t="s">
        <v>1274</v>
      </c>
      <c r="N220" s="76"/>
      <c r="O220" s="77"/>
      <c r="P220" s="38"/>
      <c r="Q220" s="14">
        <v>5</v>
      </c>
      <c r="R220" s="14">
        <v>5</v>
      </c>
    </row>
    <row r="221" spans="1:18" ht="23.25" thickBot="1" x14ac:dyDescent="0.3">
      <c r="A221" s="38" t="str">
        <f t="shared" si="38"/>
        <v>n</v>
      </c>
      <c r="B221" s="38" t="str">
        <f t="shared" si="39"/>
        <v>t</v>
      </c>
      <c r="C221" s="38" t="str">
        <f t="shared" si="40"/>
        <v>nt</v>
      </c>
      <c r="D221" s="38" t="s">
        <v>1298</v>
      </c>
      <c r="E221" s="73" t="s">
        <v>1757</v>
      </c>
      <c r="F221" s="74" t="s">
        <v>1268</v>
      </c>
      <c r="G221" s="101" t="s">
        <v>1269</v>
      </c>
      <c r="H221" s="38" t="s">
        <v>1288</v>
      </c>
      <c r="I221" s="38" t="s">
        <v>199</v>
      </c>
      <c r="J221" s="38" t="s">
        <v>1301</v>
      </c>
      <c r="K221" s="38" t="s">
        <v>1272</v>
      </c>
      <c r="L221" s="38" t="s">
        <v>1271</v>
      </c>
      <c r="M221" s="38" t="s">
        <v>1274</v>
      </c>
      <c r="N221" s="76"/>
      <c r="O221" s="77"/>
      <c r="P221" s="38"/>
      <c r="Q221" s="14">
        <v>1</v>
      </c>
    </row>
    <row r="222" spans="1:18" ht="23.25" thickBot="1" x14ac:dyDescent="0.3">
      <c r="A222" s="38" t="str">
        <f>LEFT(C222,1)</f>
        <v>n</v>
      </c>
      <c r="B222" s="38" t="str">
        <f>RIGHT(C222,3)</f>
        <v>d͡ʒ</v>
      </c>
      <c r="C222" s="38" t="str">
        <f>RIGHT(E222,4)</f>
        <v>nd͡ʒ</v>
      </c>
      <c r="D222" s="38" t="s">
        <v>1298</v>
      </c>
      <c r="E222" s="73" t="s">
        <v>1758</v>
      </c>
      <c r="F222" s="100" t="s">
        <v>1279</v>
      </c>
      <c r="G222" s="75" t="s">
        <v>1269</v>
      </c>
      <c r="H222" s="38" t="s">
        <v>1288</v>
      </c>
      <c r="I222" s="38" t="s">
        <v>199</v>
      </c>
      <c r="J222" s="38" t="s">
        <v>1301</v>
      </c>
      <c r="K222" s="38" t="s">
        <v>1272</v>
      </c>
      <c r="L222" s="38" t="s">
        <v>1273</v>
      </c>
      <c r="M222" s="38" t="s">
        <v>1272</v>
      </c>
      <c r="N222" s="76"/>
      <c r="O222" s="77"/>
      <c r="P222" s="38"/>
      <c r="Q222" s="14">
        <v>1</v>
      </c>
    </row>
    <row r="223" spans="1:18" ht="22.5" x14ac:dyDescent="0.25">
      <c r="A223" s="38" t="str">
        <f t="shared" ref="A223:A240" si="41">LEFT(C223,1)</f>
        <v>n</v>
      </c>
      <c r="B223" s="38" t="str">
        <f t="shared" si="39"/>
        <v>ħ</v>
      </c>
      <c r="C223" s="38" t="str">
        <f t="shared" ref="C223:C226" si="42">RIGHT(E223,2)</f>
        <v>nħ</v>
      </c>
      <c r="D223" s="38" t="s">
        <v>1298</v>
      </c>
      <c r="E223" s="73" t="s">
        <v>1759</v>
      </c>
      <c r="F223" s="74" t="s">
        <v>1268</v>
      </c>
      <c r="G223" s="75" t="s">
        <v>1269</v>
      </c>
      <c r="H223" s="38"/>
      <c r="I223" s="38" t="s">
        <v>199</v>
      </c>
      <c r="J223" s="38" t="s">
        <v>1301</v>
      </c>
      <c r="K223" s="38" t="s">
        <v>1272</v>
      </c>
      <c r="L223" s="38" t="s">
        <v>1294</v>
      </c>
      <c r="M223" s="38" t="s">
        <v>1274</v>
      </c>
      <c r="N223" s="76"/>
      <c r="O223" s="77"/>
      <c r="P223" s="38"/>
      <c r="Q223" s="14">
        <v>1</v>
      </c>
    </row>
    <row r="224" spans="1:18" ht="23.25" thickBot="1" x14ac:dyDescent="0.3">
      <c r="A224" s="38" t="str">
        <f t="shared" si="41"/>
        <v>n</v>
      </c>
      <c r="B224" s="38" t="str">
        <f t="shared" si="39"/>
        <v>f</v>
      </c>
      <c r="C224" s="38" t="str">
        <f t="shared" si="42"/>
        <v>nf</v>
      </c>
      <c r="D224" s="38" t="s">
        <v>1298</v>
      </c>
      <c r="E224" s="73" t="s">
        <v>1760</v>
      </c>
      <c r="F224" s="100" t="s">
        <v>1268</v>
      </c>
      <c r="G224" s="75" t="s">
        <v>1269</v>
      </c>
      <c r="H224" s="38" t="s">
        <v>1288</v>
      </c>
      <c r="I224" s="38" t="s">
        <v>199</v>
      </c>
      <c r="J224" s="38" t="s">
        <v>1301</v>
      </c>
      <c r="K224" s="38" t="s">
        <v>1272</v>
      </c>
      <c r="L224" s="38" t="s">
        <v>1290</v>
      </c>
      <c r="M224" s="38" t="s">
        <v>1274</v>
      </c>
      <c r="N224" s="76"/>
      <c r="O224" s="77"/>
      <c r="P224" s="38"/>
      <c r="Q224" s="14">
        <v>1</v>
      </c>
    </row>
    <row r="225" spans="1:17" ht="22.5" x14ac:dyDescent="0.25">
      <c r="A225" s="38" t="str">
        <f t="shared" si="41"/>
        <v>n</v>
      </c>
      <c r="B225" s="38" t="str">
        <f t="shared" si="39"/>
        <v>g</v>
      </c>
      <c r="C225" s="38" t="str">
        <f t="shared" si="42"/>
        <v>ng</v>
      </c>
      <c r="D225" s="38" t="s">
        <v>1298</v>
      </c>
      <c r="E225" s="73" t="s">
        <v>1761</v>
      </c>
      <c r="F225" s="74" t="s">
        <v>1279</v>
      </c>
      <c r="G225" s="75" t="s">
        <v>1269</v>
      </c>
      <c r="H225" s="38" t="s">
        <v>1284</v>
      </c>
      <c r="I225" s="38" t="s">
        <v>1289</v>
      </c>
      <c r="J225" s="38" t="s">
        <v>1301</v>
      </c>
      <c r="K225" s="38" t="s">
        <v>1272</v>
      </c>
      <c r="L225" s="38" t="s">
        <v>1271</v>
      </c>
      <c r="M225" s="86" t="s">
        <v>1272</v>
      </c>
      <c r="N225" s="76"/>
      <c r="O225" s="77"/>
      <c r="P225" s="38"/>
      <c r="Q225" s="14">
        <v>1</v>
      </c>
    </row>
    <row r="226" spans="1:17" ht="22.5" x14ac:dyDescent="0.25">
      <c r="A226" s="38" t="str">
        <f t="shared" si="41"/>
        <v>w</v>
      </c>
      <c r="B226" s="38" t="str">
        <f t="shared" si="39"/>
        <v>l</v>
      </c>
      <c r="C226" s="38" t="str">
        <f t="shared" si="42"/>
        <v>wl</v>
      </c>
      <c r="D226" s="38" t="s">
        <v>1395</v>
      </c>
      <c r="E226" s="117" t="s">
        <v>1762</v>
      </c>
      <c r="F226" s="74" t="s">
        <v>1279</v>
      </c>
      <c r="G226" s="75" t="s">
        <v>1269</v>
      </c>
      <c r="H226" s="38" t="s">
        <v>1270</v>
      </c>
      <c r="I226" s="38" t="s">
        <v>1289</v>
      </c>
      <c r="J226" s="38" t="s">
        <v>1301</v>
      </c>
      <c r="K226" s="38" t="s">
        <v>1272</v>
      </c>
      <c r="L226" s="38" t="s">
        <v>1301</v>
      </c>
      <c r="M226" s="38" t="s">
        <v>1272</v>
      </c>
      <c r="N226" s="76"/>
      <c r="O226" s="77"/>
      <c r="P226" s="38"/>
      <c r="Q226" s="14">
        <v>1</v>
      </c>
    </row>
    <row r="227" spans="1:17" ht="23.25" thickBot="1" x14ac:dyDescent="0.3">
      <c r="A227" s="38" t="str">
        <f t="shared" si="41"/>
        <v>b</v>
      </c>
      <c r="B227" s="38" t="str">
        <f t="shared" si="39"/>
        <v>l</v>
      </c>
      <c r="C227" s="38" t="str">
        <f>RIGHT(E227,3)</f>
        <v>bəl</v>
      </c>
      <c r="D227" s="38" t="s">
        <v>1395</v>
      </c>
      <c r="E227" s="73" t="s">
        <v>1763</v>
      </c>
      <c r="F227" s="74" t="s">
        <v>1268</v>
      </c>
      <c r="G227" s="75" t="s">
        <v>319</v>
      </c>
      <c r="H227" s="38" t="s">
        <v>1270</v>
      </c>
      <c r="I227" s="38" t="s">
        <v>1289</v>
      </c>
      <c r="J227" s="38" t="s">
        <v>1271</v>
      </c>
      <c r="K227" s="38" t="s">
        <v>1272</v>
      </c>
      <c r="L227" s="38" t="s">
        <v>1301</v>
      </c>
      <c r="M227" s="38" t="s">
        <v>1272</v>
      </c>
      <c r="N227" s="76"/>
      <c r="O227" s="77"/>
      <c r="P227" s="38"/>
      <c r="Q227" s="14">
        <v>4</v>
      </c>
    </row>
    <row r="228" spans="1:17" ht="24" thickTop="1" thickBot="1" x14ac:dyDescent="0.3">
      <c r="A228" s="38" t="str">
        <f t="shared" si="41"/>
        <v>t</v>
      </c>
      <c r="B228" s="38" t="str">
        <f t="shared" si="39"/>
        <v>n</v>
      </c>
      <c r="C228" s="38" t="str">
        <f t="shared" ref="C228:C239" si="43">RIGHT(E228,3)</f>
        <v>tən</v>
      </c>
      <c r="D228" s="38" t="s">
        <v>1395</v>
      </c>
      <c r="E228" s="73" t="s">
        <v>1764</v>
      </c>
      <c r="F228" s="74" t="s">
        <v>1268</v>
      </c>
      <c r="G228" s="75" t="s">
        <v>319</v>
      </c>
      <c r="H228" s="84" t="s">
        <v>1338</v>
      </c>
      <c r="I228" s="38" t="s">
        <v>1348</v>
      </c>
      <c r="J228" s="38" t="s">
        <v>1271</v>
      </c>
      <c r="K228" s="38" t="s">
        <v>1274</v>
      </c>
      <c r="L228" s="38" t="s">
        <v>1301</v>
      </c>
      <c r="M228" s="38" t="s">
        <v>1272</v>
      </c>
      <c r="N228" s="76"/>
      <c r="O228" s="77"/>
      <c r="P228" s="38"/>
      <c r="Q228" s="14">
        <v>1</v>
      </c>
    </row>
    <row r="229" spans="1:17" ht="24" thickTop="1" thickBot="1" x14ac:dyDescent="0.3">
      <c r="A229" s="38" t="str">
        <f t="shared" si="41"/>
        <v>θ</v>
      </c>
      <c r="B229" s="38" t="str">
        <f t="shared" si="39"/>
        <v>l</v>
      </c>
      <c r="C229" s="38" t="str">
        <f t="shared" si="43"/>
        <v>θəl</v>
      </c>
      <c r="D229" s="38" t="s">
        <v>1395</v>
      </c>
      <c r="E229" s="73" t="s">
        <v>1765</v>
      </c>
      <c r="F229" s="74" t="s">
        <v>1268</v>
      </c>
      <c r="G229" s="75" t="s">
        <v>319</v>
      </c>
      <c r="H229" s="84" t="s">
        <v>1338</v>
      </c>
      <c r="I229" s="38" t="s">
        <v>1348</v>
      </c>
      <c r="J229" s="38" t="s">
        <v>1290</v>
      </c>
      <c r="K229" s="38" t="s">
        <v>1274</v>
      </c>
      <c r="L229" s="38" t="s">
        <v>1301</v>
      </c>
      <c r="M229" s="38" t="s">
        <v>1272</v>
      </c>
      <c r="N229" s="76"/>
      <c r="O229" s="77"/>
      <c r="P229" s="38"/>
      <c r="Q229" s="14">
        <v>1</v>
      </c>
    </row>
    <row r="230" spans="1:17" ht="24" thickTop="1" thickBot="1" x14ac:dyDescent="0.3">
      <c r="A230" s="38" t="str">
        <f t="shared" si="41"/>
        <v>ʃ</v>
      </c>
      <c r="B230" s="38" t="str">
        <f t="shared" si="39"/>
        <v>m</v>
      </c>
      <c r="C230" s="38" t="str">
        <f t="shared" si="43"/>
        <v>ʃəm</v>
      </c>
      <c r="D230" s="38" t="s">
        <v>1395</v>
      </c>
      <c r="E230" s="73" t="s">
        <v>1766</v>
      </c>
      <c r="F230" s="74" t="s">
        <v>1268</v>
      </c>
      <c r="G230" s="75" t="s">
        <v>319</v>
      </c>
      <c r="H230" s="84" t="s">
        <v>1338</v>
      </c>
      <c r="I230" s="38" t="s">
        <v>1348</v>
      </c>
      <c r="J230" s="38" t="s">
        <v>1273</v>
      </c>
      <c r="K230" s="38" t="s">
        <v>1274</v>
      </c>
      <c r="L230" s="38" t="s">
        <v>1301</v>
      </c>
      <c r="M230" s="38" t="s">
        <v>1272</v>
      </c>
      <c r="N230" s="76"/>
      <c r="O230" s="77"/>
      <c r="P230" s="38"/>
      <c r="Q230" s="14">
        <v>1</v>
      </c>
    </row>
    <row r="231" spans="1:17" ht="24" thickTop="1" thickBot="1" x14ac:dyDescent="0.3">
      <c r="A231" s="38" t="str">
        <f t="shared" si="41"/>
        <v>ħ</v>
      </c>
      <c r="B231" s="38" t="str">
        <f t="shared" si="39"/>
        <v>n</v>
      </c>
      <c r="C231" s="38" t="str">
        <f t="shared" si="43"/>
        <v>ħən</v>
      </c>
      <c r="D231" s="38" t="s">
        <v>1395</v>
      </c>
      <c r="E231" s="73" t="s">
        <v>1767</v>
      </c>
      <c r="F231" s="74" t="s">
        <v>1279</v>
      </c>
      <c r="G231" s="75" t="s">
        <v>319</v>
      </c>
      <c r="H231" s="38"/>
      <c r="I231" s="38" t="s">
        <v>1348</v>
      </c>
      <c r="J231" s="38" t="s">
        <v>1294</v>
      </c>
      <c r="K231" s="38" t="s">
        <v>1274</v>
      </c>
      <c r="L231" s="38" t="s">
        <v>1301</v>
      </c>
      <c r="M231" s="38" t="s">
        <v>1272</v>
      </c>
      <c r="N231" s="76"/>
      <c r="O231" s="77"/>
      <c r="P231" s="38"/>
      <c r="Q231" s="14">
        <v>1</v>
      </c>
    </row>
    <row r="232" spans="1:17" ht="24" thickTop="1" thickBot="1" x14ac:dyDescent="0.3">
      <c r="A232" s="38" t="str">
        <f t="shared" si="41"/>
        <v>χ</v>
      </c>
      <c r="B232" s="38" t="str">
        <f t="shared" si="39"/>
        <v>ɣ</v>
      </c>
      <c r="C232" s="38" t="str">
        <f t="shared" si="43"/>
        <v>χəɣ</v>
      </c>
      <c r="D232" s="38" t="s">
        <v>1395</v>
      </c>
      <c r="E232" s="73" t="s">
        <v>1768</v>
      </c>
      <c r="F232" s="74" t="s">
        <v>1279</v>
      </c>
      <c r="G232" s="101" t="s">
        <v>319</v>
      </c>
      <c r="H232" s="84" t="s">
        <v>1338</v>
      </c>
      <c r="I232" s="38" t="s">
        <v>1348</v>
      </c>
      <c r="J232" s="38" t="s">
        <v>1290</v>
      </c>
      <c r="K232" s="38" t="s">
        <v>1274</v>
      </c>
      <c r="L232" s="38" t="s">
        <v>1301</v>
      </c>
      <c r="M232" s="38" t="s">
        <v>1272</v>
      </c>
      <c r="N232" s="76"/>
      <c r="O232" s="77"/>
      <c r="P232" s="38"/>
      <c r="Q232" s="14">
        <v>1</v>
      </c>
    </row>
    <row r="233" spans="1:17" ht="24" thickTop="1" thickBot="1" x14ac:dyDescent="0.3">
      <c r="A233" s="38" t="str">
        <f t="shared" si="41"/>
        <v>χ</v>
      </c>
      <c r="B233" s="38" t="str">
        <f t="shared" si="39"/>
        <v>l</v>
      </c>
      <c r="C233" s="38" t="str">
        <f t="shared" si="43"/>
        <v>χəl</v>
      </c>
      <c r="D233" s="38" t="s">
        <v>1395</v>
      </c>
      <c r="E233" s="73" t="s">
        <v>1769</v>
      </c>
      <c r="F233" s="74" t="s">
        <v>1279</v>
      </c>
      <c r="G233" s="75" t="s">
        <v>319</v>
      </c>
      <c r="H233" s="84" t="s">
        <v>1338</v>
      </c>
      <c r="I233" s="38" t="s">
        <v>1348</v>
      </c>
      <c r="J233" s="38" t="s">
        <v>1290</v>
      </c>
      <c r="K233" s="38" t="s">
        <v>1274</v>
      </c>
      <c r="L233" s="38" t="s">
        <v>1301</v>
      </c>
      <c r="M233" s="38" t="s">
        <v>1272</v>
      </c>
      <c r="N233" s="76"/>
      <c r="O233" s="77"/>
      <c r="P233" s="38"/>
      <c r="Q233" s="14">
        <v>1</v>
      </c>
    </row>
    <row r="234" spans="1:17" ht="24" thickTop="1" thickBot="1" x14ac:dyDescent="0.3">
      <c r="A234" s="38" t="str">
        <f t="shared" si="41"/>
        <v>d</v>
      </c>
      <c r="B234" s="38" t="str">
        <f t="shared" si="39"/>
        <v>r</v>
      </c>
      <c r="C234" s="38" t="str">
        <f t="shared" si="43"/>
        <v>dər</v>
      </c>
      <c r="D234" s="38" t="s">
        <v>1395</v>
      </c>
      <c r="E234" s="73" t="s">
        <v>1770</v>
      </c>
      <c r="F234" s="74" t="s">
        <v>1268</v>
      </c>
      <c r="G234" s="75" t="s">
        <v>319</v>
      </c>
      <c r="H234" s="84" t="s">
        <v>1338</v>
      </c>
      <c r="I234" s="38" t="s">
        <v>1289</v>
      </c>
      <c r="J234" s="38" t="s">
        <v>1271</v>
      </c>
      <c r="K234" s="38" t="s">
        <v>1272</v>
      </c>
      <c r="L234" s="38" t="s">
        <v>1301</v>
      </c>
      <c r="M234" s="38" t="s">
        <v>1272</v>
      </c>
      <c r="N234" s="76"/>
      <c r="O234" s="77"/>
      <c r="P234" s="38"/>
      <c r="Q234" s="14">
        <v>1</v>
      </c>
    </row>
    <row r="235" spans="1:17" ht="24" thickTop="1" thickBot="1" x14ac:dyDescent="0.3">
      <c r="A235" s="38" t="str">
        <f t="shared" si="41"/>
        <v>z</v>
      </c>
      <c r="B235" s="38" t="str">
        <f t="shared" si="39"/>
        <v>ɣ</v>
      </c>
      <c r="C235" s="38" t="str">
        <f t="shared" si="43"/>
        <v>zəɣ</v>
      </c>
      <c r="D235" s="38" t="s">
        <v>1395</v>
      </c>
      <c r="E235" s="73" t="s">
        <v>1771</v>
      </c>
      <c r="F235" s="74" t="s">
        <v>1268</v>
      </c>
      <c r="G235" s="75" t="s">
        <v>319</v>
      </c>
      <c r="H235" s="84" t="s">
        <v>1338</v>
      </c>
      <c r="I235" s="38" t="s">
        <v>1289</v>
      </c>
      <c r="J235" s="38" t="s">
        <v>1273</v>
      </c>
      <c r="K235" s="38" t="s">
        <v>1272</v>
      </c>
      <c r="L235" s="38" t="s">
        <v>1301</v>
      </c>
      <c r="M235" s="38" t="s">
        <v>1272</v>
      </c>
      <c r="N235" s="76"/>
      <c r="O235" s="77"/>
      <c r="P235" s="38"/>
      <c r="Q235" s="14">
        <v>1</v>
      </c>
    </row>
    <row r="236" spans="1:17" ht="24" thickTop="1" thickBot="1" x14ac:dyDescent="0.3">
      <c r="A236" s="38" t="str">
        <f t="shared" si="41"/>
        <v>s</v>
      </c>
      <c r="B236" s="38" t="str">
        <f t="shared" si="39"/>
        <v>n</v>
      </c>
      <c r="C236" s="38" t="str">
        <f t="shared" si="43"/>
        <v>sən</v>
      </c>
      <c r="D236" s="38" t="s">
        <v>1395</v>
      </c>
      <c r="E236" s="73" t="s">
        <v>1772</v>
      </c>
      <c r="F236" s="74" t="s">
        <v>1268</v>
      </c>
      <c r="G236" s="75" t="s">
        <v>319</v>
      </c>
      <c r="H236" s="84" t="s">
        <v>1338</v>
      </c>
      <c r="I236" s="38" t="s">
        <v>1348</v>
      </c>
      <c r="J236" s="38" t="s">
        <v>1273</v>
      </c>
      <c r="K236" s="38" t="s">
        <v>1274</v>
      </c>
      <c r="L236" s="38" t="s">
        <v>1301</v>
      </c>
      <c r="M236" s="38" t="s">
        <v>1272</v>
      </c>
      <c r="N236" s="76"/>
      <c r="O236" s="77"/>
      <c r="P236" s="38"/>
      <c r="Q236" s="14">
        <v>1</v>
      </c>
    </row>
    <row r="237" spans="1:17" ht="23.25" thickTop="1" x14ac:dyDescent="0.25">
      <c r="A237" s="38" t="str">
        <f t="shared" si="41"/>
        <v>m</v>
      </c>
      <c r="B237" s="38" t="str">
        <f t="shared" si="39"/>
        <v>ɣ</v>
      </c>
      <c r="C237" s="38" t="str">
        <f t="shared" si="43"/>
        <v>məɣ</v>
      </c>
      <c r="D237" s="38" t="s">
        <v>1395</v>
      </c>
      <c r="E237" s="73" t="s">
        <v>1773</v>
      </c>
      <c r="F237" s="74" t="s">
        <v>1279</v>
      </c>
      <c r="G237" s="75" t="s">
        <v>319</v>
      </c>
      <c r="H237" s="38" t="s">
        <v>1270</v>
      </c>
      <c r="I237" s="38" t="s">
        <v>1289</v>
      </c>
      <c r="J237" s="38" t="s">
        <v>1301</v>
      </c>
      <c r="K237" s="38" t="s">
        <v>1272</v>
      </c>
      <c r="L237" s="38" t="s">
        <v>1301</v>
      </c>
      <c r="M237" s="38" t="s">
        <v>1272</v>
      </c>
      <c r="N237" s="76"/>
      <c r="O237" s="77"/>
      <c r="P237" s="38"/>
      <c r="Q237" s="14">
        <v>4</v>
      </c>
    </row>
    <row r="238" spans="1:17" ht="23.25" thickBot="1" x14ac:dyDescent="0.3">
      <c r="A238" s="38" t="str">
        <f t="shared" si="41"/>
        <v>m</v>
      </c>
      <c r="B238" s="38" t="str">
        <f t="shared" si="39"/>
        <v>l</v>
      </c>
      <c r="C238" s="38" t="str">
        <f t="shared" si="43"/>
        <v>məl</v>
      </c>
      <c r="D238" s="38" t="s">
        <v>1395</v>
      </c>
      <c r="E238" s="73" t="s">
        <v>1774</v>
      </c>
      <c r="F238" s="74" t="s">
        <v>1268</v>
      </c>
      <c r="G238" s="101" t="s">
        <v>319</v>
      </c>
      <c r="H238" s="38" t="s">
        <v>1270</v>
      </c>
      <c r="I238" s="38" t="s">
        <v>1289</v>
      </c>
      <c r="J238" s="38" t="s">
        <v>1301</v>
      </c>
      <c r="K238" s="38" t="s">
        <v>1272</v>
      </c>
      <c r="L238" s="38" t="s">
        <v>1301</v>
      </c>
      <c r="M238" s="38" t="s">
        <v>1272</v>
      </c>
      <c r="N238" s="76"/>
      <c r="O238" s="77"/>
      <c r="P238" s="38"/>
      <c r="Q238" s="14">
        <v>3</v>
      </c>
    </row>
    <row r="239" spans="1:17" ht="22.5" x14ac:dyDescent="0.25">
      <c r="A239" s="38" t="str">
        <f t="shared" si="41"/>
        <v>h</v>
      </c>
      <c r="B239" s="38" t="str">
        <f t="shared" si="39"/>
        <v>ɣ</v>
      </c>
      <c r="C239" s="38" t="str">
        <f t="shared" si="43"/>
        <v>həɣ</v>
      </c>
      <c r="D239" s="38" t="s">
        <v>1395</v>
      </c>
      <c r="E239" s="73" t="s">
        <v>1775</v>
      </c>
      <c r="F239" s="74" t="s">
        <v>1268</v>
      </c>
      <c r="G239" s="75" t="s">
        <v>319</v>
      </c>
      <c r="H239" s="36"/>
      <c r="I239" s="38" t="s">
        <v>1348</v>
      </c>
      <c r="J239" s="38" t="s">
        <v>1405</v>
      </c>
      <c r="K239" s="38" t="s">
        <v>1274</v>
      </c>
      <c r="L239" s="38" t="s">
        <v>1301</v>
      </c>
      <c r="M239" s="38" t="s">
        <v>1272</v>
      </c>
      <c r="N239" s="76"/>
      <c r="O239" s="77"/>
      <c r="P239" s="38"/>
      <c r="Q239" s="14">
        <v>5</v>
      </c>
    </row>
    <row r="240" spans="1:17" ht="14.25" customHeight="1" x14ac:dyDescent="0.25">
      <c r="A240" s="38" t="str">
        <f t="shared" si="41"/>
        <v/>
      </c>
      <c r="B240" s="38" t="str">
        <f t="shared" si="11"/>
        <v/>
      </c>
      <c r="C240" s="38"/>
      <c r="D240" s="38" t="s">
        <v>1776</v>
      </c>
      <c r="E240" s="95" t="s">
        <v>1777</v>
      </c>
      <c r="F240" s="74"/>
      <c r="G240" s="75"/>
      <c r="H240" s="14" t="s">
        <v>1776</v>
      </c>
      <c r="I240" s="38" t="s">
        <v>1776</v>
      </c>
      <c r="J240" s="38" t="s">
        <v>1776</v>
      </c>
      <c r="K240" s="38"/>
      <c r="L240" s="38" t="s">
        <v>1776</v>
      </c>
      <c r="M240" s="38"/>
      <c r="N240" s="38"/>
      <c r="O240" s="36"/>
      <c r="P240" s="38"/>
    </row>
    <row r="244" spans="1:17" x14ac:dyDescent="0.25">
      <c r="C244" s="14">
        <f>SUM(C246:C258)</f>
        <v>214</v>
      </c>
      <c r="D244" s="14"/>
      <c r="E244" t="s">
        <v>1778</v>
      </c>
      <c r="H244" s="118"/>
    </row>
    <row r="245" spans="1:17" ht="15.75" thickBot="1" x14ac:dyDescent="0.3">
      <c r="C245" s="119" t="s">
        <v>1779</v>
      </c>
      <c r="D245" s="119"/>
      <c r="H245" s="118"/>
      <c r="O245" s="170" t="s">
        <v>1780</v>
      </c>
      <c r="P245" s="171"/>
      <c r="Q245" s="171"/>
    </row>
    <row r="246" spans="1:17" ht="24" thickTop="1" thickBot="1" x14ac:dyDescent="0.3">
      <c r="A246" s="38"/>
      <c r="B246" s="38" t="s">
        <v>1395</v>
      </c>
      <c r="C246" s="38">
        <v>89</v>
      </c>
      <c r="D246" s="38"/>
      <c r="E246" s="73" t="s">
        <v>1415</v>
      </c>
      <c r="F246" s="74" t="s">
        <v>1268</v>
      </c>
      <c r="G246" s="75" t="s">
        <v>319</v>
      </c>
      <c r="H246" s="84" t="s">
        <v>1338</v>
      </c>
      <c r="I246" s="38" t="s">
        <v>1289</v>
      </c>
      <c r="J246" s="38" t="s">
        <v>1271</v>
      </c>
      <c r="K246" s="38" t="s">
        <v>1272</v>
      </c>
      <c r="L246" s="93" t="s">
        <v>1301</v>
      </c>
      <c r="M246" s="38" t="s">
        <v>1272</v>
      </c>
      <c r="N246" s="120" t="s">
        <v>1781</v>
      </c>
      <c r="O246" s="36" t="s">
        <v>1322</v>
      </c>
      <c r="P246" s="38" t="s">
        <v>1782</v>
      </c>
    </row>
    <row r="247" spans="1:17" ht="23.25" thickTop="1" x14ac:dyDescent="0.25">
      <c r="A247" s="38"/>
      <c r="B247" s="38" t="s">
        <v>1298</v>
      </c>
      <c r="C247" s="38">
        <v>67</v>
      </c>
      <c r="D247" s="38"/>
      <c r="E247" s="73" t="s">
        <v>1303</v>
      </c>
      <c r="F247" s="74" t="s">
        <v>1268</v>
      </c>
      <c r="G247" s="75" t="s">
        <v>1269</v>
      </c>
      <c r="H247" s="38" t="s">
        <v>1288</v>
      </c>
      <c r="I247" s="38" t="s">
        <v>199</v>
      </c>
      <c r="J247" s="93" t="s">
        <v>1301</v>
      </c>
      <c r="K247" s="38" t="s">
        <v>1272</v>
      </c>
      <c r="L247" s="38" t="s">
        <v>1290</v>
      </c>
      <c r="M247" s="38" t="s">
        <v>1274</v>
      </c>
      <c r="N247" s="120" t="s">
        <v>1783</v>
      </c>
      <c r="O247" t="s">
        <v>1527</v>
      </c>
      <c r="P247" t="s">
        <v>1529</v>
      </c>
      <c r="Q247" t="s">
        <v>1721</v>
      </c>
    </row>
    <row r="248" spans="1:17" ht="22.5" x14ac:dyDescent="0.25">
      <c r="A248" s="38"/>
      <c r="B248" s="121" t="s">
        <v>1321</v>
      </c>
      <c r="C248" s="38"/>
      <c r="E248" s="38" t="s">
        <v>1392</v>
      </c>
      <c r="F248" s="74" t="s">
        <v>1268</v>
      </c>
      <c r="G248" s="75" t="s">
        <v>319</v>
      </c>
      <c r="H248" s="38" t="s">
        <v>1288</v>
      </c>
      <c r="I248" s="38" t="s">
        <v>1289</v>
      </c>
      <c r="J248" s="93" t="s">
        <v>1301</v>
      </c>
      <c r="K248" s="38" t="s">
        <v>1272</v>
      </c>
      <c r="L248" s="93" t="s">
        <v>1301</v>
      </c>
      <c r="M248" s="38" t="s">
        <v>1272</v>
      </c>
      <c r="N248" s="120" t="s">
        <v>1784</v>
      </c>
      <c r="O248" s="73"/>
    </row>
    <row r="249" spans="1:17" ht="22.5" x14ac:dyDescent="0.25">
      <c r="A249" s="38"/>
      <c r="B249" s="121" t="s">
        <v>1423</v>
      </c>
      <c r="C249" s="38"/>
      <c r="D249" s="38"/>
      <c r="E249" s="73" t="s">
        <v>1508</v>
      </c>
      <c r="F249" s="74" t="s">
        <v>1279</v>
      </c>
      <c r="G249" s="75" t="s">
        <v>319</v>
      </c>
      <c r="H249" s="38" t="s">
        <v>1270</v>
      </c>
      <c r="I249" s="38" t="s">
        <v>1289</v>
      </c>
      <c r="J249" s="93" t="s">
        <v>1301</v>
      </c>
      <c r="K249" s="38" t="s">
        <v>1272</v>
      </c>
      <c r="L249" s="93" t="s">
        <v>1301</v>
      </c>
      <c r="M249" s="38" t="s">
        <v>1272</v>
      </c>
      <c r="N249" s="120" t="s">
        <v>1785</v>
      </c>
      <c r="O249" s="36"/>
      <c r="P249" s="38"/>
    </row>
    <row r="250" spans="1:17" ht="23.25" thickBot="1" x14ac:dyDescent="0.3">
      <c r="A250" s="38"/>
      <c r="B250" s="121" t="s">
        <v>1307</v>
      </c>
      <c r="C250" s="38"/>
      <c r="D250" s="38"/>
      <c r="E250" s="95" t="s">
        <v>1562</v>
      </c>
      <c r="F250" s="100" t="s">
        <v>1279</v>
      </c>
      <c r="G250" s="101" t="s">
        <v>1269</v>
      </c>
      <c r="H250" s="36"/>
      <c r="I250" s="38" t="s">
        <v>1289</v>
      </c>
      <c r="J250" s="122" t="s">
        <v>1301</v>
      </c>
      <c r="K250" s="67" t="s">
        <v>1272</v>
      </c>
      <c r="L250" s="14" t="s">
        <v>1294</v>
      </c>
      <c r="M250" s="86" t="s">
        <v>1272</v>
      </c>
      <c r="N250" s="120" t="s">
        <v>1786</v>
      </c>
      <c r="O250" s="36"/>
      <c r="P250" s="38"/>
    </row>
    <row r="251" spans="1:17" ht="24" thickTop="1" thickBot="1" x14ac:dyDescent="0.3">
      <c r="A251" s="14"/>
      <c r="B251" s="38" t="s">
        <v>1282</v>
      </c>
      <c r="C251" s="38">
        <v>14</v>
      </c>
      <c r="D251" s="38"/>
      <c r="E251" s="73" t="s">
        <v>1305</v>
      </c>
      <c r="F251" s="74" t="s">
        <v>1268</v>
      </c>
      <c r="G251" s="75" t="s">
        <v>1269</v>
      </c>
      <c r="H251" s="84" t="s">
        <v>1300</v>
      </c>
      <c r="I251" s="38" t="s">
        <v>1289</v>
      </c>
      <c r="J251" s="93" t="s">
        <v>1273</v>
      </c>
      <c r="K251" s="38" t="s">
        <v>1274</v>
      </c>
      <c r="L251" s="38" t="s">
        <v>1271</v>
      </c>
      <c r="M251" s="38" t="s">
        <v>1274</v>
      </c>
      <c r="N251" s="120" t="s">
        <v>1787</v>
      </c>
      <c r="O251" s="95" t="s">
        <v>1568</v>
      </c>
      <c r="P251" s="14" t="s">
        <v>1788</v>
      </c>
    </row>
    <row r="252" spans="1:17" ht="24" thickTop="1" thickBot="1" x14ac:dyDescent="0.3">
      <c r="B252" s="38" t="s">
        <v>1266</v>
      </c>
      <c r="C252" s="38">
        <v>9</v>
      </c>
      <c r="D252" s="38"/>
      <c r="E252" s="73" t="s">
        <v>1267</v>
      </c>
      <c r="F252" s="74" t="s">
        <v>1268</v>
      </c>
      <c r="G252" s="75" t="s">
        <v>1269</v>
      </c>
      <c r="H252" s="38" t="s">
        <v>1270</v>
      </c>
      <c r="I252" s="38" t="s">
        <v>199</v>
      </c>
      <c r="J252" s="38" t="s">
        <v>1271</v>
      </c>
      <c r="K252" s="38" t="s">
        <v>1272</v>
      </c>
      <c r="L252" s="93" t="s">
        <v>1273</v>
      </c>
      <c r="M252" s="38" t="s">
        <v>1274</v>
      </c>
      <c r="N252" s="120" t="s">
        <v>1789</v>
      </c>
      <c r="O252" s="123" t="s">
        <v>1398</v>
      </c>
    </row>
    <row r="253" spans="1:17" ht="24" thickTop="1" thickBot="1" x14ac:dyDescent="0.3">
      <c r="B253" s="38" t="s">
        <v>1336</v>
      </c>
      <c r="C253" s="38">
        <v>7</v>
      </c>
      <c r="D253" s="38"/>
      <c r="E253" s="73" t="s">
        <v>1360</v>
      </c>
      <c r="F253" s="74" t="s">
        <v>1279</v>
      </c>
      <c r="G253" s="75" t="s">
        <v>1269</v>
      </c>
      <c r="H253" s="84" t="s">
        <v>1338</v>
      </c>
      <c r="I253" s="38" t="s">
        <v>1289</v>
      </c>
      <c r="J253" s="38" t="s">
        <v>1271</v>
      </c>
      <c r="K253" s="38" t="s">
        <v>1274</v>
      </c>
      <c r="L253" s="93" t="s">
        <v>1290</v>
      </c>
      <c r="M253" s="38" t="s">
        <v>1274</v>
      </c>
      <c r="N253" s="120" t="s">
        <v>1790</v>
      </c>
      <c r="O253" s="123" t="s">
        <v>1444</v>
      </c>
    </row>
    <row r="254" spans="1:17" ht="24" thickTop="1" thickBot="1" x14ac:dyDescent="0.3">
      <c r="B254" s="38" t="s">
        <v>1286</v>
      </c>
      <c r="C254" s="38">
        <v>6</v>
      </c>
      <c r="D254" s="38"/>
      <c r="E254" s="73" t="s">
        <v>1386</v>
      </c>
      <c r="F254" s="74" t="s">
        <v>1279</v>
      </c>
      <c r="G254" s="75" t="s">
        <v>1269</v>
      </c>
      <c r="H254" s="38" t="s">
        <v>1288</v>
      </c>
      <c r="I254" s="38" t="s">
        <v>1289</v>
      </c>
      <c r="J254" s="93" t="s">
        <v>1290</v>
      </c>
      <c r="K254" s="38" t="s">
        <v>1274</v>
      </c>
      <c r="L254" s="38" t="s">
        <v>1271</v>
      </c>
      <c r="M254" s="38" t="s">
        <v>1274</v>
      </c>
      <c r="N254" s="120" t="s">
        <v>1791</v>
      </c>
      <c r="O254" s="73" t="s">
        <v>1413</v>
      </c>
      <c r="P254" s="95" t="s">
        <v>1611</v>
      </c>
    </row>
    <row r="255" spans="1:17" ht="24" thickTop="1" thickBot="1" x14ac:dyDescent="0.3">
      <c r="B255" s="38" t="s">
        <v>1330</v>
      </c>
      <c r="C255" s="38">
        <v>2</v>
      </c>
      <c r="D255" s="38"/>
      <c r="E255" s="95" t="s">
        <v>1623</v>
      </c>
      <c r="F255" s="100" t="s">
        <v>1279</v>
      </c>
      <c r="G255" s="101" t="s">
        <v>1269</v>
      </c>
      <c r="H255" s="84" t="s">
        <v>1332</v>
      </c>
      <c r="I255" s="38" t="s">
        <v>1289</v>
      </c>
      <c r="J255" s="93" t="s">
        <v>1271</v>
      </c>
      <c r="K255" s="38" t="s">
        <v>1274</v>
      </c>
      <c r="L255" s="93" t="s">
        <v>1271</v>
      </c>
      <c r="M255" s="38" t="s">
        <v>1274</v>
      </c>
      <c r="N255" s="120" t="s">
        <v>1792</v>
      </c>
      <c r="O255" s="124" t="s">
        <v>1450</v>
      </c>
      <c r="P255" s="125"/>
    </row>
    <row r="256" spans="1:17" ht="22.5" x14ac:dyDescent="0.25">
      <c r="B256" s="38" t="s">
        <v>1346</v>
      </c>
      <c r="C256" s="38">
        <v>3</v>
      </c>
      <c r="D256" s="38"/>
      <c r="E256" s="38" t="s">
        <v>1428</v>
      </c>
      <c r="F256" s="74" t="s">
        <v>1268</v>
      </c>
      <c r="G256" s="75" t="s">
        <v>319</v>
      </c>
      <c r="H256" s="38" t="s">
        <v>1332</v>
      </c>
      <c r="I256" s="38" t="s">
        <v>1348</v>
      </c>
      <c r="J256" s="93" t="s">
        <v>1271</v>
      </c>
      <c r="K256" s="38" t="s">
        <v>1274</v>
      </c>
      <c r="L256" s="93" t="s">
        <v>1271</v>
      </c>
      <c r="M256" s="38" t="s">
        <v>1272</v>
      </c>
      <c r="N256" s="120" t="s">
        <v>1793</v>
      </c>
      <c r="O256" s="124" t="s">
        <v>1347</v>
      </c>
      <c r="P256" s="125"/>
    </row>
    <row r="257" spans="1:16" ht="22.5" x14ac:dyDescent="0.25">
      <c r="B257" s="38" t="s">
        <v>1292</v>
      </c>
      <c r="C257" s="38">
        <v>8</v>
      </c>
      <c r="D257" s="38"/>
      <c r="E257" s="95"/>
      <c r="F257" s="124"/>
      <c r="G257" s="124"/>
      <c r="H257" s="118"/>
      <c r="I257" s="38"/>
      <c r="J257" s="38"/>
      <c r="K257" s="38"/>
      <c r="L257" s="38"/>
      <c r="M257" s="38"/>
      <c r="N257" s="120" t="s">
        <v>1794</v>
      </c>
      <c r="O257" s="124"/>
      <c r="P257" s="125"/>
    </row>
    <row r="258" spans="1:16" ht="22.5" x14ac:dyDescent="0.55000000000000004">
      <c r="B258" s="38" t="s">
        <v>1312</v>
      </c>
      <c r="C258" s="38">
        <v>9</v>
      </c>
      <c r="D258" s="38"/>
      <c r="E258" s="38"/>
      <c r="F258" s="14"/>
      <c r="G258" s="14"/>
      <c r="H258" s="14"/>
      <c r="I258" s="38"/>
      <c r="J258" s="38"/>
      <c r="K258" s="38"/>
      <c r="L258" s="38"/>
      <c r="M258" s="38"/>
      <c r="N258" s="120" t="s">
        <v>1795</v>
      </c>
      <c r="O258" s="124"/>
      <c r="P258" s="125"/>
    </row>
    <row r="259" spans="1:16" ht="23.25" thickBot="1" x14ac:dyDescent="0.3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26"/>
      <c r="O259" s="124"/>
      <c r="P259" s="125"/>
    </row>
    <row r="260" spans="1:16" ht="20.25" thickTop="1" thickBot="1" x14ac:dyDescent="0.35">
      <c r="A260" s="127" t="s">
        <v>1796</v>
      </c>
      <c r="B260" t="s">
        <v>1797</v>
      </c>
      <c r="C260" s="110"/>
      <c r="D260" s="110" t="s">
        <v>1699</v>
      </c>
    </row>
    <row r="261" spans="1:16" ht="20.25" thickTop="1" thickBot="1" x14ac:dyDescent="0.35">
      <c r="A261" s="127" t="s">
        <v>1798</v>
      </c>
      <c r="B261" t="s">
        <v>1799</v>
      </c>
      <c r="D261" t="s">
        <v>1273</v>
      </c>
      <c r="H261" s="38" t="s">
        <v>1284</v>
      </c>
      <c r="I261" s="38" t="s">
        <v>199</v>
      </c>
    </row>
    <row r="262" spans="1:16" ht="20.25" thickTop="1" thickBot="1" x14ac:dyDescent="0.35">
      <c r="A262" s="127" t="s">
        <v>1800</v>
      </c>
      <c r="B262" t="s">
        <v>1801</v>
      </c>
      <c r="D262" t="s">
        <v>1802</v>
      </c>
      <c r="H262" s="84" t="s">
        <v>1338</v>
      </c>
      <c r="I262" s="38" t="s">
        <v>1289</v>
      </c>
    </row>
    <row r="263" spans="1:16" ht="20.25" thickTop="1" thickBot="1" x14ac:dyDescent="0.35">
      <c r="A263" s="128" t="s">
        <v>1803</v>
      </c>
      <c r="B263" s="129" t="s">
        <v>1804</v>
      </c>
      <c r="D263" t="s">
        <v>1405</v>
      </c>
      <c r="H263" s="84" t="s">
        <v>1332</v>
      </c>
      <c r="I263" s="38" t="s">
        <v>1348</v>
      </c>
    </row>
    <row r="264" spans="1:16" ht="19.5" thickTop="1" x14ac:dyDescent="0.3">
      <c r="A264" s="128" t="s">
        <v>1215</v>
      </c>
      <c r="B264" s="129" t="s">
        <v>1805</v>
      </c>
      <c r="D264" t="s">
        <v>1294</v>
      </c>
    </row>
    <row r="265" spans="1:16" ht="18.75" x14ac:dyDescent="0.3">
      <c r="A265" s="128" t="s">
        <v>1210</v>
      </c>
      <c r="B265" s="129" t="s">
        <v>1806</v>
      </c>
    </row>
    <row r="266" spans="1:16" ht="18.75" x14ac:dyDescent="0.3">
      <c r="A266" s="128" t="s">
        <v>1807</v>
      </c>
      <c r="B266" s="129" t="s">
        <v>1808</v>
      </c>
    </row>
    <row r="267" spans="1:16" ht="22.5" x14ac:dyDescent="0.55000000000000004">
      <c r="A267" s="128" t="s">
        <v>1809</v>
      </c>
      <c r="B267" s="129" t="s">
        <v>1810</v>
      </c>
      <c r="D267" s="118"/>
      <c r="E267" s="118"/>
      <c r="F267" s="118"/>
      <c r="G267" s="118"/>
      <c r="I267" s="52"/>
    </row>
    <row r="268" spans="1:16" ht="22.5" x14ac:dyDescent="0.55000000000000004">
      <c r="A268" s="128"/>
      <c r="B268" s="129"/>
      <c r="D268" s="118"/>
      <c r="E268" s="118"/>
      <c r="F268" s="118"/>
      <c r="G268" s="118"/>
      <c r="I268" s="52"/>
    </row>
    <row r="269" spans="1:16" ht="22.5" x14ac:dyDescent="0.55000000000000004">
      <c r="A269" s="38" t="s">
        <v>54</v>
      </c>
      <c r="B269" s="38" t="s">
        <v>1271</v>
      </c>
      <c r="C269" s="38" t="s">
        <v>1272</v>
      </c>
      <c r="D269" s="118"/>
      <c r="E269" s="118"/>
      <c r="F269" s="118"/>
      <c r="G269" s="118"/>
      <c r="I269" s="52"/>
    </row>
    <row r="270" spans="1:16" ht="22.5" x14ac:dyDescent="0.55000000000000004">
      <c r="A270" s="14" t="s">
        <v>1203</v>
      </c>
      <c r="B270" s="38" t="s">
        <v>1271</v>
      </c>
      <c r="C270" s="38" t="s">
        <v>1272</v>
      </c>
      <c r="D270" s="118"/>
      <c r="E270" s="118"/>
      <c r="F270" s="118"/>
      <c r="G270" s="118"/>
      <c r="I270" s="52"/>
    </row>
    <row r="271" spans="1:16" ht="22.5" x14ac:dyDescent="0.55000000000000004">
      <c r="A271" s="14" t="s">
        <v>1204</v>
      </c>
      <c r="B271" s="38" t="s">
        <v>1290</v>
      </c>
      <c r="C271" s="38" t="s">
        <v>1272</v>
      </c>
      <c r="D271" s="118"/>
      <c r="E271" s="118"/>
      <c r="F271" s="118"/>
      <c r="G271" s="118"/>
      <c r="I271" s="52"/>
    </row>
    <row r="272" spans="1:16" ht="22.5" x14ac:dyDescent="0.55000000000000004">
      <c r="A272" s="14" t="s">
        <v>1206</v>
      </c>
      <c r="B272" s="38" t="s">
        <v>1273</v>
      </c>
      <c r="C272" s="38" t="s">
        <v>1272</v>
      </c>
      <c r="D272" s="118"/>
      <c r="E272" s="118"/>
      <c r="F272" s="118"/>
      <c r="G272" s="118"/>
      <c r="I272" s="52"/>
    </row>
    <row r="273" spans="1:16" ht="22.5" x14ac:dyDescent="0.55000000000000004">
      <c r="A273" s="14" t="s">
        <v>1207</v>
      </c>
      <c r="B273" s="38" t="s">
        <v>1290</v>
      </c>
      <c r="C273" s="38" t="s">
        <v>1274</v>
      </c>
      <c r="D273" s="118"/>
      <c r="E273" s="118"/>
      <c r="F273" s="118"/>
      <c r="G273" s="118"/>
      <c r="I273" s="52"/>
    </row>
    <row r="274" spans="1:16" ht="22.5" x14ac:dyDescent="0.55000000000000004">
      <c r="A274" s="14" t="s">
        <v>1208</v>
      </c>
      <c r="B274" s="38" t="s">
        <v>1271</v>
      </c>
      <c r="C274" s="38" t="s">
        <v>1272</v>
      </c>
      <c r="D274" s="118"/>
      <c r="E274" s="118"/>
      <c r="F274" s="118"/>
      <c r="G274" s="118"/>
      <c r="I274" s="52"/>
    </row>
    <row r="275" spans="1:16" ht="22.5" x14ac:dyDescent="0.55000000000000004">
      <c r="A275" s="14" t="s">
        <v>179</v>
      </c>
      <c r="B275" s="38" t="s">
        <v>1405</v>
      </c>
      <c r="C275" s="38" t="s">
        <v>1274</v>
      </c>
      <c r="D275" s="118"/>
      <c r="E275" s="118"/>
      <c r="F275" s="118"/>
      <c r="G275" s="118"/>
      <c r="I275" s="52"/>
    </row>
    <row r="276" spans="1:16" ht="22.5" x14ac:dyDescent="0.55000000000000004">
      <c r="A276" s="14" t="s">
        <v>1210</v>
      </c>
      <c r="B276" s="38" t="s">
        <v>1294</v>
      </c>
      <c r="C276" s="38" t="s">
        <v>1274</v>
      </c>
      <c r="D276" s="118"/>
      <c r="E276" s="118"/>
      <c r="F276" s="118"/>
      <c r="G276" s="118"/>
      <c r="I276" s="52"/>
    </row>
    <row r="277" spans="1:16" ht="22.5" x14ac:dyDescent="0.55000000000000004">
      <c r="A277" s="14" t="s">
        <v>1811</v>
      </c>
      <c r="B277" s="38" t="s">
        <v>1271</v>
      </c>
      <c r="C277" s="38" t="s">
        <v>1274</v>
      </c>
      <c r="D277" s="118"/>
      <c r="E277" s="118"/>
      <c r="F277" s="118"/>
      <c r="G277" s="118"/>
      <c r="I277" s="52"/>
    </row>
    <row r="278" spans="1:16" ht="22.5" x14ac:dyDescent="0.55000000000000004">
      <c r="A278" s="14" t="s">
        <v>1812</v>
      </c>
      <c r="B278" s="38" t="s">
        <v>1271</v>
      </c>
      <c r="C278" s="38" t="s">
        <v>1274</v>
      </c>
      <c r="D278" s="118"/>
      <c r="E278" s="118"/>
      <c r="F278" s="118"/>
      <c r="G278" s="118"/>
      <c r="I278" s="52"/>
    </row>
    <row r="279" spans="1:16" ht="22.5" x14ac:dyDescent="0.55000000000000004">
      <c r="A279" s="14" t="s">
        <v>1211</v>
      </c>
      <c r="B279" s="38" t="s">
        <v>1273</v>
      </c>
      <c r="C279" s="38" t="s">
        <v>1274</v>
      </c>
      <c r="D279" s="118"/>
      <c r="E279" s="118"/>
      <c r="F279" s="118"/>
      <c r="G279" s="118"/>
      <c r="I279" s="52"/>
    </row>
    <row r="280" spans="1:16" ht="22.5" x14ac:dyDescent="0.55000000000000004">
      <c r="A280" s="14" t="s">
        <v>1212</v>
      </c>
      <c r="B280" s="38" t="s">
        <v>1273</v>
      </c>
      <c r="C280" s="38" t="s">
        <v>1274</v>
      </c>
      <c r="D280" s="118"/>
      <c r="E280" s="118"/>
      <c r="F280" s="118"/>
      <c r="G280" s="118"/>
      <c r="I280" s="52"/>
    </row>
    <row r="281" spans="1:16" ht="22.5" x14ac:dyDescent="0.55000000000000004">
      <c r="A281" s="14" t="s">
        <v>39</v>
      </c>
      <c r="B281" s="38" t="s">
        <v>1271</v>
      </c>
      <c r="C281" s="38" t="s">
        <v>1274</v>
      </c>
      <c r="D281" s="118"/>
      <c r="E281" s="118"/>
      <c r="F281" s="118"/>
      <c r="G281" s="118"/>
      <c r="I281" s="52"/>
    </row>
    <row r="282" spans="1:16" ht="22.5" x14ac:dyDescent="0.55000000000000004">
      <c r="A282" s="14" t="s">
        <v>1813</v>
      </c>
      <c r="B282" s="38" t="s">
        <v>1273</v>
      </c>
      <c r="C282" s="38" t="s">
        <v>1272</v>
      </c>
      <c r="D282" s="118"/>
      <c r="E282" s="118"/>
      <c r="F282" s="118"/>
      <c r="G282" s="118"/>
      <c r="I282" s="52"/>
    </row>
    <row r="283" spans="1:16" ht="22.5" x14ac:dyDescent="0.55000000000000004">
      <c r="A283" s="14" t="s">
        <v>1215</v>
      </c>
      <c r="B283" s="38" t="s">
        <v>1294</v>
      </c>
      <c r="C283" s="38" t="s">
        <v>1272</v>
      </c>
      <c r="D283" s="118"/>
      <c r="E283" s="118"/>
      <c r="F283" s="118"/>
      <c r="G283" s="118"/>
      <c r="I283" s="52"/>
    </row>
    <row r="284" spans="1:16" ht="22.5" x14ac:dyDescent="0.55000000000000004">
      <c r="A284" s="14" t="s">
        <v>1814</v>
      </c>
      <c r="B284" s="38" t="s">
        <v>1290</v>
      </c>
      <c r="C284" s="38" t="s">
        <v>1274</v>
      </c>
      <c r="D284" s="118"/>
      <c r="E284" s="118"/>
      <c r="F284" s="118"/>
      <c r="G284" s="118"/>
      <c r="I284" s="52"/>
    </row>
    <row r="285" spans="1:16" ht="22.5" x14ac:dyDescent="0.55000000000000004">
      <c r="A285" s="14" t="s">
        <v>1216</v>
      </c>
      <c r="B285" s="38" t="s">
        <v>1290</v>
      </c>
      <c r="C285" s="38" t="s">
        <v>1274</v>
      </c>
      <c r="D285" s="118"/>
      <c r="E285" s="118"/>
      <c r="F285" s="118"/>
      <c r="G285" s="118"/>
      <c r="I285" s="52"/>
    </row>
    <row r="286" spans="1:16" ht="22.5" x14ac:dyDescent="0.55000000000000004">
      <c r="A286" s="14"/>
      <c r="B286" s="14"/>
      <c r="C286" s="14"/>
      <c r="D286" s="118"/>
      <c r="E286" s="118"/>
      <c r="F286" s="118"/>
      <c r="G286" s="118"/>
      <c r="I286" s="52"/>
    </row>
    <row r="287" spans="1:16" ht="23.25" thickBot="1" x14ac:dyDescent="0.3">
      <c r="A287" s="38" t="str">
        <f>LEFT(C287,3)</f>
        <v>d͡ʒ</v>
      </c>
      <c r="B287" s="38" t="str">
        <f>RIGHT(C287,1)</f>
        <v>b</v>
      </c>
      <c r="C287" s="38" t="str">
        <f>RIGHT(E287,5)</f>
        <v>d͡ʒəb</v>
      </c>
      <c r="D287" s="38"/>
      <c r="E287" s="130" t="s">
        <v>1815</v>
      </c>
      <c r="F287" s="100" t="s">
        <v>1279</v>
      </c>
      <c r="G287" s="101" t="s">
        <v>319</v>
      </c>
      <c r="H287" s="38" t="s">
        <v>1332</v>
      </c>
      <c r="I287" s="38" t="s">
        <v>1289</v>
      </c>
      <c r="J287" s="38" t="s">
        <v>1273</v>
      </c>
      <c r="K287" s="38" t="s">
        <v>1272</v>
      </c>
      <c r="L287" s="38" t="s">
        <v>1271</v>
      </c>
      <c r="M287" s="38" t="s">
        <v>1272</v>
      </c>
      <c r="N287" s="38" t="s">
        <v>1816</v>
      </c>
      <c r="O287" s="98" t="s">
        <v>1817</v>
      </c>
      <c r="P287" s="38" t="s">
        <v>1470</v>
      </c>
    </row>
    <row r="288" spans="1:16" ht="22.5" x14ac:dyDescent="0.55000000000000004">
      <c r="A288" s="14"/>
      <c r="B288" s="14"/>
      <c r="C288" s="14"/>
      <c r="D288" s="118"/>
      <c r="E288" s="118"/>
      <c r="F288" s="118"/>
      <c r="G288" s="118"/>
      <c r="I288" s="52"/>
    </row>
    <row r="290" spans="1:17" x14ac:dyDescent="0.25">
      <c r="E290" s="131" t="s">
        <v>1818</v>
      </c>
    </row>
    <row r="291" spans="1:17" ht="15.75" x14ac:dyDescent="0.25">
      <c r="E291" s="95"/>
      <c r="F291" s="74"/>
      <c r="G291" s="75"/>
      <c r="H291" s="38"/>
      <c r="I291" s="38"/>
      <c r="J291" s="38"/>
      <c r="K291" s="38"/>
      <c r="L291" s="38"/>
      <c r="M291" s="38"/>
      <c r="N291" s="38"/>
      <c r="O291" s="36"/>
      <c r="P291" s="38"/>
    </row>
    <row r="292" spans="1:17" ht="15.75" x14ac:dyDescent="0.25">
      <c r="E292" s="125"/>
      <c r="F292" s="74"/>
      <c r="G292" s="75"/>
      <c r="H292" s="14"/>
      <c r="I292" s="14"/>
      <c r="J292" s="14"/>
      <c r="K292" s="14"/>
      <c r="L292" s="14"/>
      <c r="M292" s="14"/>
      <c r="N292" s="14"/>
      <c r="P292" s="14"/>
    </row>
    <row r="293" spans="1:17" ht="15.75" x14ac:dyDescent="0.25">
      <c r="E293" s="125"/>
      <c r="F293" s="74"/>
      <c r="G293" s="75"/>
      <c r="H293" s="14"/>
      <c r="I293" s="14"/>
      <c r="J293" s="14"/>
      <c r="K293" s="14"/>
      <c r="L293" s="14"/>
      <c r="M293" s="14"/>
      <c r="N293" s="14"/>
      <c r="P293" s="14"/>
    </row>
    <row r="294" spans="1:17" ht="24" customHeight="1" thickBot="1" x14ac:dyDescent="0.3">
      <c r="A294" s="38"/>
      <c r="B294" s="38"/>
      <c r="C294" s="38"/>
      <c r="E294" s="108"/>
      <c r="F294" s="74"/>
      <c r="G294" s="101"/>
      <c r="H294" s="38"/>
      <c r="I294" s="38"/>
      <c r="J294" s="38"/>
      <c r="K294" s="38"/>
      <c r="L294" s="38"/>
      <c r="M294" s="38"/>
      <c r="N294" s="107"/>
      <c r="O294" s="107"/>
      <c r="P294" s="108"/>
    </row>
    <row r="295" spans="1:17" ht="22.5" x14ac:dyDescent="0.25">
      <c r="A295" s="38"/>
      <c r="B295" s="38"/>
      <c r="C295" s="38" t="s">
        <v>1251</v>
      </c>
      <c r="D295" s="38" t="s">
        <v>1252</v>
      </c>
      <c r="E295" s="73" t="s">
        <v>1253</v>
      </c>
      <c r="F295" s="74" t="s">
        <v>1819</v>
      </c>
      <c r="G295" s="75" t="s">
        <v>1255</v>
      </c>
      <c r="H295" s="38" t="s">
        <v>1256</v>
      </c>
      <c r="I295" s="38" t="s">
        <v>1257</v>
      </c>
      <c r="J295" s="38"/>
      <c r="K295" s="38"/>
      <c r="L295" s="38"/>
      <c r="M295" s="38"/>
      <c r="N295" s="76"/>
      <c r="O295" s="77"/>
      <c r="P295" s="38"/>
      <c r="Q295" s="14"/>
    </row>
    <row r="299" spans="1:17" ht="24" customHeight="1" thickBot="1" x14ac:dyDescent="0.3">
      <c r="A299" s="38">
        <f t="shared" ref="A299:A310" si="44">ROW(C299)-MATCH(C299,vect01,0)</f>
        <v>298</v>
      </c>
      <c r="B299" s="38">
        <f t="shared" ref="B299:B309" si="45">MATCH(C299,vect01,0)</f>
        <v>1</v>
      </c>
      <c r="C299" s="38" t="s">
        <v>1820</v>
      </c>
      <c r="D299" t="s">
        <v>1292</v>
      </c>
      <c r="E299" s="132" t="s">
        <v>1293</v>
      </c>
      <c r="F299" s="74" t="s">
        <v>1268</v>
      </c>
      <c r="G299" s="133" t="s">
        <v>1269</v>
      </c>
      <c r="H299" s="38"/>
      <c r="I299" s="38" t="s">
        <v>199</v>
      </c>
      <c r="J299" s="38"/>
      <c r="K299" s="38"/>
      <c r="L299" s="38"/>
      <c r="M299" s="38"/>
      <c r="N299" s="107"/>
      <c r="O299" s="107"/>
      <c r="P299" s="108"/>
    </row>
    <row r="300" spans="1:17" ht="23.25" thickBot="1" x14ac:dyDescent="0.3">
      <c r="A300" s="38">
        <f t="shared" si="44"/>
        <v>298</v>
      </c>
      <c r="B300" s="38">
        <f t="shared" si="45"/>
        <v>2</v>
      </c>
      <c r="C300" s="38" t="s">
        <v>1821</v>
      </c>
      <c r="D300" t="s">
        <v>1266</v>
      </c>
      <c r="E300" s="108" t="s">
        <v>1267</v>
      </c>
      <c r="F300" s="74" t="s">
        <v>1268</v>
      </c>
      <c r="G300" s="101" t="s">
        <v>1269</v>
      </c>
      <c r="H300" s="38" t="s">
        <v>1270</v>
      </c>
      <c r="I300" s="38" t="s">
        <v>199</v>
      </c>
      <c r="J300" s="38"/>
      <c r="K300" s="38"/>
      <c r="L300" s="38"/>
      <c r="M300" s="38"/>
      <c r="N300" s="107"/>
      <c r="O300" s="107"/>
      <c r="P300" s="108"/>
    </row>
    <row r="301" spans="1:17" ht="23.25" thickBot="1" x14ac:dyDescent="0.3">
      <c r="A301" s="38">
        <f t="shared" si="44"/>
        <v>299</v>
      </c>
      <c r="B301" s="38">
        <f t="shared" si="45"/>
        <v>2</v>
      </c>
      <c r="C301" s="38" t="s">
        <v>1821</v>
      </c>
      <c r="D301" t="s">
        <v>1266</v>
      </c>
      <c r="E301" s="108" t="s">
        <v>1278</v>
      </c>
      <c r="F301" s="74" t="s">
        <v>1279</v>
      </c>
      <c r="G301" s="101" t="s">
        <v>1269</v>
      </c>
      <c r="H301" s="38" t="s">
        <v>1270</v>
      </c>
      <c r="I301" s="38" t="s">
        <v>199</v>
      </c>
      <c r="J301" s="38"/>
      <c r="K301" s="38"/>
      <c r="L301" s="38"/>
      <c r="M301" s="38"/>
      <c r="N301" s="107"/>
      <c r="O301" s="107"/>
      <c r="P301" s="108"/>
    </row>
    <row r="302" spans="1:17" ht="16.5" thickBot="1" x14ac:dyDescent="0.3">
      <c r="A302" s="38">
        <f t="shared" si="44"/>
        <v>298</v>
      </c>
      <c r="B302" s="38">
        <f t="shared" si="45"/>
        <v>4</v>
      </c>
      <c r="C302" s="38" t="s">
        <v>1822</v>
      </c>
      <c r="D302" t="s">
        <v>1292</v>
      </c>
      <c r="E302" s="108" t="s">
        <v>1296</v>
      </c>
      <c r="F302" s="74" t="s">
        <v>1268</v>
      </c>
      <c r="G302" s="75" t="s">
        <v>1269</v>
      </c>
      <c r="H302" s="38"/>
      <c r="I302" s="38" t="s">
        <v>1289</v>
      </c>
      <c r="J302" s="38"/>
      <c r="K302" s="38"/>
      <c r="L302" s="38"/>
      <c r="M302" s="38"/>
      <c r="N302" s="107"/>
      <c r="O302" s="107"/>
      <c r="P302" s="108"/>
    </row>
    <row r="303" spans="1:17" ht="23.25" thickBot="1" x14ac:dyDescent="0.3">
      <c r="A303" s="38">
        <f t="shared" si="44"/>
        <v>298</v>
      </c>
      <c r="B303" s="38">
        <f t="shared" si="45"/>
        <v>5</v>
      </c>
      <c r="C303" s="38" t="s">
        <v>1823</v>
      </c>
      <c r="D303" t="s">
        <v>1298</v>
      </c>
      <c r="E303" s="132" t="s">
        <v>1310</v>
      </c>
      <c r="F303" s="74" t="s">
        <v>1268</v>
      </c>
      <c r="G303" s="75" t="s">
        <v>1269</v>
      </c>
      <c r="H303" s="38" t="s">
        <v>1284</v>
      </c>
      <c r="I303" s="38" t="s">
        <v>199</v>
      </c>
      <c r="J303" s="38"/>
      <c r="K303" s="38"/>
      <c r="L303" s="38"/>
      <c r="M303" s="38"/>
      <c r="N303" s="107"/>
      <c r="O303" s="107"/>
      <c r="P303" s="108"/>
    </row>
    <row r="304" spans="1:17" ht="16.5" thickBot="1" x14ac:dyDescent="0.3">
      <c r="A304" s="38">
        <f t="shared" si="44"/>
        <v>298</v>
      </c>
      <c r="B304" s="38">
        <f t="shared" si="45"/>
        <v>6</v>
      </c>
      <c r="C304" s="38" t="s">
        <v>1824</v>
      </c>
      <c r="D304" t="s">
        <v>1307</v>
      </c>
      <c r="E304" s="108" t="s">
        <v>1308</v>
      </c>
      <c r="F304" s="74" t="s">
        <v>1268</v>
      </c>
      <c r="G304" s="75" t="s">
        <v>1269</v>
      </c>
      <c r="H304" s="38"/>
      <c r="I304" s="38" t="s">
        <v>199</v>
      </c>
      <c r="J304" s="38"/>
      <c r="K304" s="38"/>
      <c r="L304" s="38"/>
      <c r="M304" s="38"/>
      <c r="N304" s="107"/>
      <c r="O304" s="107"/>
      <c r="P304" s="108"/>
    </row>
    <row r="305" spans="1:16" ht="23.25" thickBot="1" x14ac:dyDescent="0.3">
      <c r="A305" s="38">
        <f t="shared" si="44"/>
        <v>298</v>
      </c>
      <c r="B305" s="38">
        <f t="shared" si="45"/>
        <v>7</v>
      </c>
      <c r="C305" s="38" t="s">
        <v>1825</v>
      </c>
      <c r="D305" t="s">
        <v>1298</v>
      </c>
      <c r="E305" s="132" t="s">
        <v>1299</v>
      </c>
      <c r="F305" s="74" t="s">
        <v>1268</v>
      </c>
      <c r="G305" s="75" t="s">
        <v>1269</v>
      </c>
      <c r="H305" s="38" t="s">
        <v>1300</v>
      </c>
      <c r="I305" s="38" t="s">
        <v>199</v>
      </c>
      <c r="J305" s="38"/>
      <c r="K305" s="38"/>
      <c r="L305" s="38"/>
      <c r="M305" s="38"/>
      <c r="N305" s="107"/>
      <c r="O305" s="107"/>
      <c r="P305" s="108"/>
    </row>
    <row r="306" spans="1:16" ht="23.25" thickBot="1" x14ac:dyDescent="0.3">
      <c r="A306" s="38">
        <f t="shared" si="44"/>
        <v>298</v>
      </c>
      <c r="B306" s="38">
        <f t="shared" si="45"/>
        <v>8</v>
      </c>
      <c r="C306" s="38" t="s">
        <v>1826</v>
      </c>
      <c r="D306" t="s">
        <v>1298</v>
      </c>
      <c r="E306" s="132" t="s">
        <v>1303</v>
      </c>
      <c r="F306" s="74" t="s">
        <v>1268</v>
      </c>
      <c r="G306" s="75" t="s">
        <v>1269</v>
      </c>
      <c r="H306" s="38" t="s">
        <v>1284</v>
      </c>
      <c r="I306" s="38" t="s">
        <v>199</v>
      </c>
      <c r="J306" s="38"/>
      <c r="K306" s="38"/>
      <c r="L306" s="38"/>
      <c r="M306" s="38"/>
      <c r="N306" s="107"/>
      <c r="O306" s="107"/>
      <c r="P306" s="108"/>
    </row>
    <row r="307" spans="1:16" ht="16.5" thickBot="1" x14ac:dyDescent="0.3">
      <c r="A307" s="38">
        <f t="shared" si="44"/>
        <v>298</v>
      </c>
      <c r="B307" s="38">
        <f t="shared" si="45"/>
        <v>9</v>
      </c>
      <c r="C307" s="38" t="s">
        <v>1827</v>
      </c>
      <c r="D307" t="s">
        <v>1282</v>
      </c>
      <c r="E307" s="108" t="s">
        <v>1305</v>
      </c>
      <c r="F307" s="74" t="s">
        <v>1268</v>
      </c>
      <c r="G307" s="75" t="s">
        <v>1269</v>
      </c>
      <c r="H307" s="38" t="s">
        <v>1300</v>
      </c>
      <c r="I307" s="38" t="s">
        <v>1289</v>
      </c>
      <c r="J307" s="38"/>
      <c r="K307" s="38"/>
      <c r="L307" s="38"/>
      <c r="M307" s="38"/>
      <c r="N307" s="107"/>
      <c r="O307" s="107"/>
      <c r="P307" s="108"/>
    </row>
    <row r="308" spans="1:16" ht="23.25" thickBot="1" x14ac:dyDescent="0.3">
      <c r="A308" s="38">
        <f t="shared" si="44"/>
        <v>298</v>
      </c>
      <c r="B308" s="38">
        <f t="shared" si="45"/>
        <v>10</v>
      </c>
      <c r="C308" s="38" t="s">
        <v>1828</v>
      </c>
      <c r="D308" t="s">
        <v>1282</v>
      </c>
      <c r="E308" s="132" t="s">
        <v>1283</v>
      </c>
      <c r="F308" s="74" t="s">
        <v>1268</v>
      </c>
      <c r="G308" s="134" t="s">
        <v>1269</v>
      </c>
      <c r="H308" s="38" t="s">
        <v>1284</v>
      </c>
      <c r="I308" s="38" t="s">
        <v>199</v>
      </c>
      <c r="J308" s="38"/>
      <c r="K308" s="38"/>
      <c r="L308" s="38"/>
      <c r="M308" s="38"/>
      <c r="N308" s="107"/>
      <c r="O308" s="107"/>
      <c r="P308" s="108"/>
    </row>
    <row r="309" spans="1:16" ht="23.25" thickBot="1" x14ac:dyDescent="0.3">
      <c r="A309" s="38">
        <f t="shared" si="44"/>
        <v>307</v>
      </c>
      <c r="B309" s="38">
        <f t="shared" si="45"/>
        <v>2</v>
      </c>
      <c r="C309" s="38" t="s">
        <v>1821</v>
      </c>
      <c r="E309" s="132"/>
      <c r="F309" s="74"/>
      <c r="G309" s="134"/>
      <c r="H309" s="38"/>
      <c r="I309" s="38"/>
      <c r="J309" s="38"/>
      <c r="K309" s="38"/>
      <c r="L309" s="38"/>
      <c r="M309" s="38"/>
      <c r="N309" s="107"/>
      <c r="O309" s="107"/>
      <c r="P309" s="108"/>
    </row>
    <row r="310" spans="1:16" ht="23.25" thickBot="1" x14ac:dyDescent="0.3">
      <c r="A310" s="38">
        <f t="shared" si="44"/>
        <v>298</v>
      </c>
      <c r="B310" s="38">
        <f>MATCH(C310,vect01,0)</f>
        <v>12</v>
      </c>
      <c r="C310" s="38" t="s">
        <v>1829</v>
      </c>
      <c r="D310" t="s">
        <v>1286</v>
      </c>
      <c r="E310" s="132" t="s">
        <v>1287</v>
      </c>
      <c r="F310" s="74" t="s">
        <v>1268</v>
      </c>
      <c r="G310" s="75" t="s">
        <v>1269</v>
      </c>
      <c r="H310" s="38" t="s">
        <v>1288</v>
      </c>
      <c r="I310" s="38" t="s">
        <v>1289</v>
      </c>
      <c r="J310" s="38"/>
      <c r="K310" s="38"/>
      <c r="L310" s="38"/>
      <c r="M310" s="38"/>
      <c r="N310" s="107"/>
      <c r="O310" s="107"/>
      <c r="P310" s="108"/>
    </row>
  </sheetData>
  <autoFilter ref="A4:Q240" xr:uid="{3F737270-DC7F-4A30-B67E-0CA7568FFFDD}"/>
  <mergeCells count="10">
    <mergeCell ref="I4:I5"/>
    <mergeCell ref="J5:K5"/>
    <mergeCell ref="L5:M5"/>
    <mergeCell ref="O245:Q24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53"/>
  <sheetViews>
    <sheetView zoomScale="120" zoomScaleNormal="120" workbookViewId="0">
      <selection activeCell="F39" sqref="F39"/>
    </sheetView>
  </sheetViews>
  <sheetFormatPr defaultRowHeight="15" x14ac:dyDescent="0.25"/>
  <cols>
    <col min="3" max="3" width="9.7109375" bestFit="1" customWidth="1"/>
    <col min="4" max="4" width="10.28515625" customWidth="1"/>
    <col min="6" max="6" width="10.140625" customWidth="1"/>
    <col min="8" max="8" width="10.5703125" customWidth="1"/>
    <col min="9" max="9" width="9.5703125" customWidth="1"/>
  </cols>
  <sheetData>
    <row r="2" spans="2:9" ht="15.75" thickBot="1" x14ac:dyDescent="0.3">
      <c r="D2" s="183" t="s">
        <v>6</v>
      </c>
      <c r="E2" s="184"/>
      <c r="F2" s="35"/>
    </row>
    <row r="3" spans="2:9" ht="32.25" thickBot="1" x14ac:dyDescent="0.3">
      <c r="B3" s="24" t="s">
        <v>83</v>
      </c>
      <c r="C3" s="24" t="s">
        <v>97</v>
      </c>
      <c r="D3" s="24" t="s">
        <v>95</v>
      </c>
      <c r="E3" s="24" t="s">
        <v>191</v>
      </c>
      <c r="F3" s="24" t="s">
        <v>94</v>
      </c>
      <c r="I3" s="24" t="s">
        <v>21</v>
      </c>
    </row>
    <row r="4" spans="2:9" ht="16.5" thickBot="1" x14ac:dyDescent="0.3">
      <c r="B4" s="136" t="str">
        <f>_1s</f>
        <v>1SG</v>
      </c>
      <c r="C4" s="25" t="s">
        <v>100</v>
      </c>
      <c r="D4" s="185" t="s">
        <v>96</v>
      </c>
      <c r="E4" s="186"/>
      <c r="F4" s="144" t="s">
        <v>2131</v>
      </c>
      <c r="I4" s="8" t="s">
        <v>2103</v>
      </c>
    </row>
    <row r="5" spans="2:9" ht="16.5" thickBot="1" x14ac:dyDescent="0.3">
      <c r="B5" s="136" t="str">
        <f t="shared" ref="B5" si="0">_2sm</f>
        <v>2MSG</v>
      </c>
      <c r="C5" s="25" t="s">
        <v>2104</v>
      </c>
      <c r="D5" s="25" t="s">
        <v>2105</v>
      </c>
      <c r="E5" s="25" t="s">
        <v>192</v>
      </c>
      <c r="F5" s="144" t="s">
        <v>2132</v>
      </c>
      <c r="I5" s="7" t="s">
        <v>22</v>
      </c>
    </row>
    <row r="6" spans="2:9" ht="16.5" thickBot="1" x14ac:dyDescent="0.3">
      <c r="B6" s="137" t="str">
        <f>_2sf</f>
        <v>2FSG</v>
      </c>
      <c r="C6" s="26" t="s">
        <v>101</v>
      </c>
      <c r="D6" s="26" t="s">
        <v>27</v>
      </c>
      <c r="E6" s="26" t="s">
        <v>193</v>
      </c>
      <c r="F6" s="144" t="s">
        <v>2133</v>
      </c>
      <c r="I6" s="7" t="s">
        <v>23</v>
      </c>
    </row>
    <row r="7" spans="2:9" ht="16.5" thickBot="1" x14ac:dyDescent="0.3">
      <c r="B7" s="137" t="str">
        <f>_3sm</f>
        <v>3MSG</v>
      </c>
      <c r="C7" s="25" t="s">
        <v>102</v>
      </c>
      <c r="D7" s="25" t="s">
        <v>28</v>
      </c>
      <c r="E7" s="25" t="s">
        <v>98</v>
      </c>
      <c r="F7" s="144" t="s">
        <v>2134</v>
      </c>
      <c r="I7" s="7" t="s">
        <v>80</v>
      </c>
    </row>
    <row r="8" spans="2:9" ht="16.5" thickBot="1" x14ac:dyDescent="0.3">
      <c r="B8" s="137" t="str">
        <f>_3sf</f>
        <v>3FSG</v>
      </c>
      <c r="C8" s="25" t="s">
        <v>2106</v>
      </c>
      <c r="D8" s="25" t="s">
        <v>2107</v>
      </c>
      <c r="E8" s="25" t="s">
        <v>2108</v>
      </c>
      <c r="F8" s="144" t="s">
        <v>2135</v>
      </c>
      <c r="I8" s="7" t="s">
        <v>22</v>
      </c>
    </row>
    <row r="9" spans="2:9" ht="16.5" thickBot="1" x14ac:dyDescent="0.3">
      <c r="B9" s="137" t="str">
        <f>_1pl</f>
        <v>1PL</v>
      </c>
      <c r="C9" s="25" t="s">
        <v>2109</v>
      </c>
      <c r="D9" s="185" t="s">
        <v>2110</v>
      </c>
      <c r="E9" s="186"/>
      <c r="F9" s="144" t="s">
        <v>2136</v>
      </c>
      <c r="I9" s="7" t="s">
        <v>24</v>
      </c>
    </row>
    <row r="10" spans="2:9" ht="16.5" thickBot="1" x14ac:dyDescent="0.3">
      <c r="B10" s="137" t="str">
        <f>_2p</f>
        <v>2PL</v>
      </c>
      <c r="C10" s="25" t="s">
        <v>103</v>
      </c>
      <c r="D10" s="185" t="s">
        <v>29</v>
      </c>
      <c r="E10" s="186"/>
      <c r="F10" s="144" t="s">
        <v>2137</v>
      </c>
      <c r="I10" s="7" t="s">
        <v>25</v>
      </c>
    </row>
    <row r="11" spans="2:9" ht="16.5" thickBot="1" x14ac:dyDescent="0.3">
      <c r="B11" s="137" t="str">
        <f>_3pl</f>
        <v>3PL</v>
      </c>
      <c r="C11" s="25" t="s">
        <v>104</v>
      </c>
      <c r="D11" s="25" t="s">
        <v>30</v>
      </c>
      <c r="E11" s="25" t="s">
        <v>99</v>
      </c>
      <c r="F11" s="144" t="s">
        <v>2138</v>
      </c>
      <c r="I11" s="7" t="s">
        <v>81</v>
      </c>
    </row>
    <row r="14" spans="2:9" x14ac:dyDescent="0.25">
      <c r="B14" s="180" t="s">
        <v>31</v>
      </c>
      <c r="C14" s="180"/>
      <c r="D14" s="180"/>
      <c r="E14" s="180"/>
      <c r="F14" s="181"/>
      <c r="G14" s="181"/>
      <c r="H14" s="181"/>
      <c r="I14" s="181"/>
    </row>
    <row r="15" spans="2:9" ht="15.75" thickBot="1" x14ac:dyDescent="0.3">
      <c r="C15" s="13" t="s">
        <v>2111</v>
      </c>
      <c r="D15" s="13"/>
      <c r="E15" s="13" t="s">
        <v>2112</v>
      </c>
      <c r="F15" s="13" t="s">
        <v>2113</v>
      </c>
      <c r="G15" s="13" t="s">
        <v>47</v>
      </c>
      <c r="H15" s="13" t="s">
        <v>56</v>
      </c>
      <c r="I15" s="13" t="s">
        <v>2114</v>
      </c>
    </row>
    <row r="16" spans="2:9" ht="16.5" thickBot="1" x14ac:dyDescent="0.3">
      <c r="B16" s="138" t="str">
        <f>_1s</f>
        <v>1SG</v>
      </c>
      <c r="C16" s="8" t="s">
        <v>26</v>
      </c>
      <c r="D16" s="8"/>
      <c r="E16" s="11" t="s">
        <v>33</v>
      </c>
      <c r="F16" s="11" t="s">
        <v>40</v>
      </c>
      <c r="G16" s="10" t="s">
        <v>2115</v>
      </c>
      <c r="H16" s="11" t="s">
        <v>48</v>
      </c>
      <c r="I16" s="11" t="s">
        <v>2116</v>
      </c>
    </row>
    <row r="17" spans="2:14" ht="16.5" thickBot="1" x14ac:dyDescent="0.3">
      <c r="B17" s="136" t="str">
        <f t="shared" ref="B17" si="1">_2sm</f>
        <v>2MSG</v>
      </c>
      <c r="C17" s="7" t="s">
        <v>2105</v>
      </c>
      <c r="D17" s="7"/>
      <c r="E17" s="12" t="s">
        <v>2117</v>
      </c>
      <c r="F17" s="12" t="s">
        <v>41</v>
      </c>
      <c r="G17" s="6" t="s">
        <v>2118</v>
      </c>
      <c r="H17" s="12" t="s">
        <v>49</v>
      </c>
      <c r="I17" s="12" t="s">
        <v>57</v>
      </c>
    </row>
    <row r="18" spans="2:14" ht="16.5" thickBot="1" x14ac:dyDescent="0.3">
      <c r="B18" s="137" t="str">
        <f>_2sf</f>
        <v>2FSG</v>
      </c>
      <c r="C18" s="7" t="s">
        <v>27</v>
      </c>
      <c r="D18" s="7"/>
      <c r="E18" s="12" t="s">
        <v>34</v>
      </c>
      <c r="F18" s="12" t="s">
        <v>42</v>
      </c>
      <c r="G18" s="6" t="s">
        <v>2119</v>
      </c>
      <c r="H18" s="12" t="s">
        <v>50</v>
      </c>
      <c r="I18" s="12" t="s">
        <v>58</v>
      </c>
    </row>
    <row r="19" spans="2:14" ht="16.5" thickBot="1" x14ac:dyDescent="0.3">
      <c r="B19" s="137" t="str">
        <f>_3sm</f>
        <v>3MSG</v>
      </c>
      <c r="C19" s="7" t="s">
        <v>28</v>
      </c>
      <c r="D19" s="7"/>
      <c r="E19" s="12" t="s">
        <v>35</v>
      </c>
      <c r="F19" s="12" t="s">
        <v>43</v>
      </c>
      <c r="G19" s="6" t="s">
        <v>2120</v>
      </c>
      <c r="H19" s="12" t="s">
        <v>51</v>
      </c>
      <c r="I19" s="12" t="s">
        <v>59</v>
      </c>
    </row>
    <row r="20" spans="2:14" ht="16.5" thickBot="1" x14ac:dyDescent="0.3">
      <c r="B20" s="137" t="str">
        <f>_3sf</f>
        <v>3FSG</v>
      </c>
      <c r="C20" s="7" t="s">
        <v>2107</v>
      </c>
      <c r="D20" s="7"/>
      <c r="E20" s="12" t="s">
        <v>2121</v>
      </c>
      <c r="F20" s="12" t="s">
        <v>2122</v>
      </c>
      <c r="G20" s="6" t="s">
        <v>2123</v>
      </c>
      <c r="H20" s="12" t="s">
        <v>2124</v>
      </c>
      <c r="I20" s="12" t="s">
        <v>2124</v>
      </c>
    </row>
    <row r="21" spans="2:14" ht="16.5" thickBot="1" x14ac:dyDescent="0.3">
      <c r="B21" s="137" t="str">
        <f>_1pl</f>
        <v>1PL</v>
      </c>
      <c r="C21" s="7" t="s">
        <v>2110</v>
      </c>
      <c r="D21" s="7"/>
      <c r="E21" s="12" t="s">
        <v>2125</v>
      </c>
      <c r="F21" s="12" t="s">
        <v>2126</v>
      </c>
      <c r="G21" s="6" t="s">
        <v>2127</v>
      </c>
      <c r="H21" s="12" t="s">
        <v>2128</v>
      </c>
      <c r="I21" s="12" t="s">
        <v>2129</v>
      </c>
    </row>
    <row r="22" spans="2:14" ht="16.5" thickBot="1" x14ac:dyDescent="0.3">
      <c r="B22" s="137" t="str">
        <f>_2p</f>
        <v>2PL</v>
      </c>
      <c r="C22" s="7" t="s">
        <v>29</v>
      </c>
      <c r="D22" s="7"/>
      <c r="E22" s="12" t="s">
        <v>36</v>
      </c>
      <c r="F22" s="12" t="s">
        <v>44</v>
      </c>
      <c r="G22" s="6" t="s">
        <v>2130</v>
      </c>
      <c r="H22" s="12" t="s">
        <v>52</v>
      </c>
      <c r="I22" s="12" t="s">
        <v>60</v>
      </c>
    </row>
    <row r="23" spans="2:14" ht="16.5" thickBot="1" x14ac:dyDescent="0.3">
      <c r="B23" s="137" t="str">
        <f>_3pl</f>
        <v>3PL</v>
      </c>
      <c r="C23" s="7" t="s">
        <v>30</v>
      </c>
      <c r="D23" s="7"/>
      <c r="E23" s="12" t="s">
        <v>37</v>
      </c>
      <c r="F23" s="12" t="s">
        <v>45</v>
      </c>
      <c r="G23" s="6" t="s">
        <v>46</v>
      </c>
      <c r="H23" s="12" t="s">
        <v>53</v>
      </c>
      <c r="I23" s="12" t="s">
        <v>61</v>
      </c>
    </row>
    <row r="27" spans="2:14" x14ac:dyDescent="0.25">
      <c r="K27" t="s">
        <v>84</v>
      </c>
    </row>
    <row r="29" spans="2:14" x14ac:dyDescent="0.25">
      <c r="K29" s="22">
        <f>K32*L32*M32*N32</f>
        <v>4600</v>
      </c>
      <c r="M29" s="23" t="s">
        <v>87</v>
      </c>
    </row>
    <row r="31" spans="2:14" ht="30" x14ac:dyDescent="0.25">
      <c r="K31" s="19" t="s">
        <v>83</v>
      </c>
      <c r="L31" s="19" t="s">
        <v>85</v>
      </c>
      <c r="M31" t="s">
        <v>65</v>
      </c>
      <c r="N31" s="19" t="s">
        <v>86</v>
      </c>
    </row>
    <row r="32" spans="2:14" x14ac:dyDescent="0.25">
      <c r="K32">
        <v>8</v>
      </c>
      <c r="L32">
        <v>2.2999999999999998</v>
      </c>
      <c r="M32">
        <v>10</v>
      </c>
      <c r="N32">
        <f>1+8+8+8</f>
        <v>25</v>
      </c>
    </row>
    <row r="36" spans="2:8" x14ac:dyDescent="0.25">
      <c r="C36" s="182" t="s">
        <v>17</v>
      </c>
      <c r="D36" s="181"/>
    </row>
    <row r="37" spans="2:8" ht="16.5" thickBot="1" x14ac:dyDescent="0.3">
      <c r="B37" s="7"/>
      <c r="C37" s="7"/>
      <c r="D37" s="7"/>
      <c r="E37" s="7"/>
      <c r="F37" s="7"/>
    </row>
    <row r="38" spans="2:8" ht="16.5" thickBot="1" x14ac:dyDescent="0.3">
      <c r="B38" s="136" t="s">
        <v>1833</v>
      </c>
      <c r="C38" s="7" t="s">
        <v>1834</v>
      </c>
      <c r="D38" s="7" t="s">
        <v>1835</v>
      </c>
      <c r="E38" s="29" t="s">
        <v>1836</v>
      </c>
      <c r="F38" s="29" t="s">
        <v>1837</v>
      </c>
      <c r="G38" s="20" t="s">
        <v>1838</v>
      </c>
      <c r="H38" s="30" t="s">
        <v>1839</v>
      </c>
    </row>
    <row r="39" spans="2:8" ht="16.5" thickBot="1" x14ac:dyDescent="0.3">
      <c r="B39" s="137"/>
      <c r="C39" s="7" t="s">
        <v>1840</v>
      </c>
      <c r="D39" s="7" t="s">
        <v>1841</v>
      </c>
      <c r="E39" s="38" t="s">
        <v>1842</v>
      </c>
      <c r="F39" s="7" t="s">
        <v>1843</v>
      </c>
    </row>
    <row r="40" spans="2:8" ht="16.5" thickBot="1" x14ac:dyDescent="0.3">
      <c r="B40" s="137" t="s">
        <v>11</v>
      </c>
      <c r="C40" s="7" t="s">
        <v>12</v>
      </c>
      <c r="D40" s="7" t="s">
        <v>13</v>
      </c>
      <c r="E40" s="7" t="s">
        <v>139</v>
      </c>
      <c r="F40" s="7"/>
    </row>
    <row r="41" spans="2:8" ht="16.5" thickBot="1" x14ac:dyDescent="0.3">
      <c r="B41" s="137" t="s">
        <v>1971</v>
      </c>
      <c r="C41" s="7" t="s">
        <v>1972</v>
      </c>
      <c r="D41" s="7" t="s">
        <v>1973</v>
      </c>
      <c r="E41" s="7" t="s">
        <v>1974</v>
      </c>
      <c r="F41" s="7" t="s">
        <v>1975</v>
      </c>
    </row>
    <row r="42" spans="2:8" ht="16.5" thickBot="1" x14ac:dyDescent="0.3">
      <c r="B42" s="139" t="s">
        <v>116</v>
      </c>
      <c r="C42" s="7" t="s">
        <v>74</v>
      </c>
      <c r="D42" s="14" t="s">
        <v>1979</v>
      </c>
      <c r="E42" s="7"/>
      <c r="F42" s="7"/>
    </row>
    <row r="43" spans="2:8" ht="16.5" thickBot="1" x14ac:dyDescent="0.3">
      <c r="B43" s="137" t="s">
        <v>1976</v>
      </c>
      <c r="C43" s="7" t="s">
        <v>1977</v>
      </c>
      <c r="D43" s="7"/>
      <c r="E43" s="7" t="s">
        <v>1978</v>
      </c>
      <c r="F43" s="143">
        <v>3</v>
      </c>
    </row>
    <row r="44" spans="2:8" ht="16.5" thickBot="1" x14ac:dyDescent="0.3">
      <c r="B44" s="137"/>
      <c r="C44" s="7"/>
      <c r="D44" s="7"/>
      <c r="E44" s="7"/>
      <c r="F44" s="7"/>
    </row>
    <row r="47" spans="2:8" x14ac:dyDescent="0.25">
      <c r="B47" t="s">
        <v>208</v>
      </c>
    </row>
    <row r="48" spans="2:8" ht="15.75" x14ac:dyDescent="0.25">
      <c r="B48" s="37" t="s">
        <v>194</v>
      </c>
    </row>
    <row r="49" spans="1:7" x14ac:dyDescent="0.25">
      <c r="A49" s="14"/>
      <c r="B49" s="38" t="s">
        <v>195</v>
      </c>
      <c r="G49" s="14"/>
    </row>
    <row r="50" spans="1:7" ht="21.75" x14ac:dyDescent="0.55000000000000004">
      <c r="B50" s="40" t="s">
        <v>209</v>
      </c>
      <c r="C50" s="40" t="s">
        <v>217</v>
      </c>
      <c r="D50" s="40"/>
      <c r="E50" s="40"/>
    </row>
    <row r="51" spans="1:7" ht="21.75" x14ac:dyDescent="0.55000000000000004">
      <c r="B51" s="40" t="s">
        <v>210</v>
      </c>
      <c r="C51" s="40" t="s">
        <v>347</v>
      </c>
    </row>
    <row r="52" spans="1:7" ht="18" customHeight="1" x14ac:dyDescent="0.35">
      <c r="B52" s="140" t="s">
        <v>1995</v>
      </c>
      <c r="C52" s="14" t="s">
        <v>440</v>
      </c>
      <c r="D52" s="14" t="s">
        <v>2000</v>
      </c>
    </row>
    <row r="53" spans="1:7" ht="18" x14ac:dyDescent="0.35">
      <c r="B53" s="14" t="s">
        <v>475</v>
      </c>
      <c r="C53" s="14" t="s">
        <v>1999</v>
      </c>
    </row>
  </sheetData>
  <mergeCells count="6">
    <mergeCell ref="B14:I14"/>
    <mergeCell ref="C36:D36"/>
    <mergeCell ref="D2:E2"/>
    <mergeCell ref="D4:E4"/>
    <mergeCell ref="D9:E9"/>
    <mergeCell ref="D10:E1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370</vt:i4>
      </vt:variant>
    </vt:vector>
  </HeadingPairs>
  <TitlesOfParts>
    <vt:vector size="375" baseType="lpstr">
      <vt:lpstr>Verbs</vt:lpstr>
      <vt:lpstr>Radicals</vt:lpstr>
      <vt:lpstr>nouns</vt:lpstr>
      <vt:lpstr>CVCC_nouns</vt:lpstr>
      <vt:lpstr>XL_control</vt:lpstr>
      <vt:lpstr>_1pl</vt:lpstr>
      <vt:lpstr>_1s</vt:lpstr>
      <vt:lpstr>_2p</vt:lpstr>
      <vt:lpstr>_2sf</vt:lpstr>
      <vt:lpstr>_2sm</vt:lpstr>
      <vt:lpstr>_2sm_f</vt:lpstr>
      <vt:lpstr>_3</vt:lpstr>
      <vt:lpstr>_3pl</vt:lpstr>
      <vt:lpstr>_3sf</vt:lpstr>
      <vt:lpstr>_3sm</vt:lpstr>
      <vt:lpstr>Verbs!_ftn2</vt:lpstr>
      <vt:lpstr>Verbs!_ftn3</vt:lpstr>
      <vt:lpstr>Verbs!_ftn4</vt:lpstr>
      <vt:lpstr>Verbs!_ftn5</vt:lpstr>
      <vt:lpstr>Verbs!_ftnref1</vt:lpstr>
      <vt:lpstr>Verbs!_ftnref2</vt:lpstr>
      <vt:lpstr>Verbs!_ftnref3</vt:lpstr>
      <vt:lpstr>Verbs!_ftnref4</vt:lpstr>
      <vt:lpstr>Verbs!_ftnref5</vt:lpstr>
      <vt:lpstr>Verbs!_not_ap</vt:lpstr>
      <vt:lpstr>F_R13_24</vt:lpstr>
      <vt:lpstr>F_R1j</vt:lpstr>
      <vt:lpstr>F_R1w</vt:lpstr>
      <vt:lpstr>F_R2_j</vt:lpstr>
      <vt:lpstr>F_R2_w</vt:lpstr>
      <vt:lpstr>F_R2R3</vt:lpstr>
      <vt:lpstr>F_R3_j</vt:lpstr>
      <vt:lpstr>F_R3_w</vt:lpstr>
      <vt:lpstr>F_R4</vt:lpstr>
      <vt:lpstr>F_Strng_ɑ</vt:lpstr>
      <vt:lpstr>F_Strng_ə</vt:lpstr>
      <vt:lpstr>faːaʕal</vt:lpstr>
      <vt:lpstr>faʕal</vt:lpstr>
      <vt:lpstr>faʕʕal</vt:lpstr>
      <vt:lpstr>feːʕal</vt:lpstr>
      <vt:lpstr>foːʕal</vt:lpstr>
      <vt:lpstr>fʕɑll</vt:lpstr>
      <vt:lpstr>imperative</vt:lpstr>
      <vt:lpstr>imperfect</vt:lpstr>
      <vt:lpstr>Last_vec01</vt:lpstr>
      <vt:lpstr>nfáʕal</vt:lpstr>
      <vt:lpstr>perfect</vt:lpstr>
      <vt:lpstr>qɑ</vt:lpstr>
      <vt:lpstr>R_bdj</vt:lpstr>
      <vt:lpstr>R_bɣbʕ</vt:lpstr>
      <vt:lpstr>R_bɣd</vt:lpstr>
      <vt:lpstr>R_bɣk</vt:lpstr>
      <vt:lpstr>R_bhdl</vt:lpstr>
      <vt:lpstr>R_bjðˤ</vt:lpstr>
      <vt:lpstr>R_blj</vt:lpstr>
      <vt:lpstr>R_bqw</vt:lpstr>
      <vt:lpstr>R_brk</vt:lpstr>
      <vt:lpstr>R_brtˤm</vt:lpstr>
      <vt:lpstr>R_btˁʔ</vt:lpstr>
      <vt:lpstr>R_bws</vt:lpstr>
      <vt:lpstr>R_bʕbsˁ</vt:lpstr>
      <vt:lpstr>R_bʕbʕ</vt:lpstr>
      <vt:lpstr>R_bʕθ</vt:lpstr>
      <vt:lpstr>R_dfʕ</vt:lpstr>
      <vt:lpstr>R_ðˁɣb</vt:lpstr>
      <vt:lpstr>R_dhn</vt:lpstr>
      <vt:lpstr>R_djɣ</vt:lpstr>
      <vt:lpstr>R_ðˁjq</vt:lpstr>
      <vt:lpstr>R_ðˤjʕ</vt:lpstr>
      <vt:lpstr>R_ðˤll</vt:lpstr>
      <vt:lpstr>R_ðˁmn</vt:lpstr>
      <vt:lpstr>R_dqq</vt:lpstr>
      <vt:lpstr>R_ðwq</vt:lpstr>
      <vt:lpstr>R_dwr</vt:lpstr>
      <vt:lpstr>R_dws</vt:lpstr>
      <vt:lpstr>R_dwχ</vt:lpstr>
      <vt:lpstr>R_d͡ʒbr</vt:lpstr>
      <vt:lpstr>R_d͡ʒɣb</vt:lpstr>
      <vt:lpstr>R_d͡ʒɣɣ</vt:lpstr>
      <vt:lpstr>R_d͡ʒjb</vt:lpstr>
      <vt:lpstr>R_d͡ʒjʔ</vt:lpstr>
      <vt:lpstr>R_d͡ʒmʕ</vt:lpstr>
      <vt:lpstr>R_d͡ʒnn</vt:lpstr>
      <vt:lpstr>R_d͡ʒtˁl</vt:lpstr>
      <vt:lpstr>R_d͡ʒwb</vt:lpstr>
      <vt:lpstr>R_d͡ʒwʕ</vt:lpstr>
      <vt:lpstr>R_dʕbl</vt:lpstr>
      <vt:lpstr>R_dʕj</vt:lpstr>
      <vt:lpstr>R_dʕm</vt:lpstr>
      <vt:lpstr>R_dχl</vt:lpstr>
      <vt:lpstr>R_fðˤl</vt:lpstr>
      <vt:lpstr>R_fɣd͡ʒ</vt:lpstr>
      <vt:lpstr>R_fɣɣ</vt:lpstr>
      <vt:lpstr>R_fhm</vt:lpstr>
      <vt:lpstr>R_fjd</vt:lpstr>
      <vt:lpstr>R_fkɣ</vt:lpstr>
      <vt:lpstr>R_fll</vt:lpstr>
      <vt:lpstr>R_frd͡ʒ</vt:lpstr>
      <vt:lpstr>R_frɣ</vt:lpstr>
      <vt:lpstr>R_frr</vt:lpstr>
      <vt:lpstr>R_fʃχ</vt:lpstr>
      <vt:lpstr>R_ftft</vt:lpstr>
      <vt:lpstr>R_ftħ</vt:lpstr>
      <vt:lpstr>R_fwr</vt:lpstr>
      <vt:lpstr>R_ɣbj</vt:lpstr>
      <vt:lpstr>R_ɣdd</vt:lpstr>
      <vt:lpstr>R_ɣdj</vt:lpstr>
      <vt:lpstr>R_ɣdw</vt:lpstr>
      <vt:lpstr>R_ɣfʕ</vt:lpstr>
      <vt:lpstr>R_ɣħl</vt:lpstr>
      <vt:lpstr>R_ɣjd</vt:lpstr>
      <vt:lpstr>R_ɣjħ</vt:lpstr>
      <vt:lpstr>R_ɣjq</vt:lpstr>
      <vt:lpstr>R_ɣlb</vt:lpstr>
      <vt:lpstr>R_gld͡ʒ</vt:lpstr>
      <vt:lpstr>R_ɣlj</vt:lpstr>
      <vt:lpstr>R_ɣltˁ</vt:lpstr>
      <vt:lpstr>R_ɣlw</vt:lpstr>
      <vt:lpstr>R_ɣmz</vt:lpstr>
      <vt:lpstr>R_gndɣ</vt:lpstr>
      <vt:lpstr>R_ɣnj</vt:lpstr>
      <vt:lpstr>R_ɣrb</vt:lpstr>
      <vt:lpstr>R_grgm</vt:lpstr>
      <vt:lpstr>R_ɣtˤj</vt:lpstr>
      <vt:lpstr>R_ɣwħ</vt:lpstr>
      <vt:lpstr>R_ɣwj</vt:lpstr>
      <vt:lpstr>R_ħbb</vt:lpstr>
      <vt:lpstr>R_ħðˁn</vt:lpstr>
      <vt:lpstr>R_ħd͡ʒ_d͡ʒ</vt:lpstr>
      <vt:lpstr>R_ħɣɣ</vt:lpstr>
      <vt:lpstr>R_ħɣq</vt:lpstr>
      <vt:lpstr>R_ħjɣ</vt:lpstr>
      <vt:lpstr>R_ħkj</vt:lpstr>
      <vt:lpstr>R_ħkk</vt:lpstr>
      <vt:lpstr>R_hlhl</vt:lpstr>
      <vt:lpstr>R_ħll</vt:lpstr>
      <vt:lpstr>R_ħlq</vt:lpstr>
      <vt:lpstr>R_ħlw</vt:lpstr>
      <vt:lpstr>R_ħmɣ</vt:lpstr>
      <vt:lpstr>R_ħmj</vt:lpstr>
      <vt:lpstr>R_ħml</vt:lpstr>
      <vt:lpstr>R_hmm</vt:lpstr>
      <vt:lpstr>R_hnj</vt:lpstr>
      <vt:lpstr>R_ħqq</vt:lpstr>
      <vt:lpstr>R_ħrb</vt:lpstr>
      <vt:lpstr>R_ħrk</vt:lpstr>
      <vt:lpstr>R_ħsb</vt:lpstr>
      <vt:lpstr>R_ħsˁl</vt:lpstr>
      <vt:lpstr>R_ħtˤtˤ</vt:lpstr>
      <vt:lpstr>R_ħwk</vt:lpstr>
      <vt:lpstr>R_ħwl</vt:lpstr>
      <vt:lpstr>R_jbs</vt:lpstr>
      <vt:lpstr>R_kml</vt:lpstr>
      <vt:lpstr>R_krm</vt:lpstr>
      <vt:lpstr>R_kʃf</vt:lpstr>
      <vt:lpstr>R_ksr</vt:lpstr>
      <vt:lpstr>R_ktb</vt:lpstr>
      <vt:lpstr>R_kwn</vt:lpstr>
      <vt:lpstr>R_lðˁm</vt:lpstr>
      <vt:lpstr>R_ld͡ʒm</vt:lpstr>
      <vt:lpstr>R_lhj</vt:lpstr>
      <vt:lpstr>R_lmlm</vt:lpstr>
      <vt:lpstr>R_lmm</vt:lpstr>
      <vt:lpstr>R_lmʕ</vt:lpstr>
      <vt:lpstr>R_lqj</vt:lpstr>
      <vt:lpstr>R_ltˁf</vt:lpstr>
      <vt:lpstr>R_ltˁm</vt:lpstr>
      <vt:lpstr>R_lzm</vt:lpstr>
      <vt:lpstr>R_lzq</vt:lpstr>
      <vt:lpstr>R_lʕb</vt:lpstr>
      <vt:lpstr>R_mɣʕl</vt:lpstr>
      <vt:lpstr>R_mkn</vt:lpstr>
      <vt:lpstr>R_mnj</vt:lpstr>
      <vt:lpstr>R_mnʕ</vt:lpstr>
      <vt:lpstr>R_mʃj</vt:lpstr>
      <vt:lpstr>R_mwt</vt:lpstr>
      <vt:lpstr>R_mθl</vt:lpstr>
      <vt:lpstr>R_nðˁf</vt:lpstr>
      <vt:lpstr>R_nðˤɣ</vt:lpstr>
      <vt:lpstr>R_ndm</vt:lpstr>
      <vt:lpstr>R_nðˤr</vt:lpstr>
      <vt:lpstr>R_nfʕ</vt:lpstr>
      <vt:lpstr>R_nfχ</vt:lpstr>
      <vt:lpstr>R_nhb</vt:lpstr>
      <vt:lpstr>R_nhj</vt:lpstr>
      <vt:lpstr>R_nħr</vt:lpstr>
      <vt:lpstr>R_njk</vt:lpstr>
      <vt:lpstr>R_njm</vt:lpstr>
      <vt:lpstr>R_nkf</vt:lpstr>
      <vt:lpstr>R_nqj</vt:lpstr>
      <vt:lpstr>R_nqm</vt:lpstr>
      <vt:lpstr>R_nqʕ</vt:lpstr>
      <vt:lpstr>R_nsj</vt:lpstr>
      <vt:lpstr>R_nʃl</vt:lpstr>
      <vt:lpstr>R_ntˁɣ</vt:lpstr>
      <vt:lpstr>R_ntl</vt:lpstr>
      <vt:lpstr>R_ntˤtˤ</vt:lpstr>
      <vt:lpstr>R_nwʃ</vt:lpstr>
      <vt:lpstr>R_nzl</vt:lpstr>
      <vt:lpstr>R_qbl</vt:lpstr>
      <vt:lpstr>R_qdɣ</vt:lpstr>
      <vt:lpstr>R_qðˁj</vt:lpstr>
      <vt:lpstr>R_qɣʔ</vt:lpstr>
      <vt:lpstr>R_qħħ</vt:lpstr>
      <vt:lpstr>R_qlb</vt:lpstr>
      <vt:lpstr>R_qlj</vt:lpstr>
      <vt:lpstr>R_qnʕ</vt:lpstr>
      <vt:lpstr>R_qʃmr</vt:lpstr>
      <vt:lpstr>R_qsˁqsˁ</vt:lpstr>
      <vt:lpstr>R_qsˁsˁ</vt:lpstr>
      <vt:lpstr>R_qʃʕ</vt:lpstr>
      <vt:lpstr>R_qtl</vt:lpstr>
      <vt:lpstr>R_qwl</vt:lpstr>
      <vt:lpstr>R_rkðˁ</vt:lpstr>
      <vt:lpstr>R_sˤbɣ</vt:lpstr>
      <vt:lpstr>R_ʃbh</vt:lpstr>
      <vt:lpstr>R_sdd</vt:lpstr>
      <vt:lpstr>R_ʃdd</vt:lpstr>
      <vt:lpstr>R_sˤdq</vt:lpstr>
      <vt:lpstr>R_sfɣ</vt:lpstr>
      <vt:lpstr>R_sˤfɣ</vt:lpstr>
      <vt:lpstr>R_sˁfn</vt:lpstr>
      <vt:lpstr>R_sfq</vt:lpstr>
      <vt:lpstr>R_sˤftˤ</vt:lpstr>
      <vt:lpstr>R_ʃfʕ</vt:lpstr>
      <vt:lpstr>R_ʃɣb</vt:lpstr>
      <vt:lpstr>R_ʃɣɣ</vt:lpstr>
      <vt:lpstr>R_ʃɣj</vt:lpstr>
      <vt:lpstr>R_shɣ</vt:lpstr>
      <vt:lpstr>R_sħj</vt:lpstr>
      <vt:lpstr>R_ʃhj</vt:lpstr>
      <vt:lpstr>R_shl</vt:lpstr>
      <vt:lpstr>R_sħq</vt:lpstr>
      <vt:lpstr>R_sħsl</vt:lpstr>
      <vt:lpstr>R_sjb</vt:lpstr>
      <vt:lpstr>R_sˁjb</vt:lpstr>
      <vt:lpstr>R_ʃjb</vt:lpstr>
      <vt:lpstr>R_sjɣ</vt:lpstr>
      <vt:lpstr>R_sˤjħ</vt:lpstr>
      <vt:lpstr>R_sjl</vt:lpstr>
      <vt:lpstr>R_ʃjl</vt:lpstr>
      <vt:lpstr>R_skɣ</vt:lpstr>
      <vt:lpstr>R_ʃkj</vt:lpstr>
      <vt:lpstr>R_ʃkl</vt:lpstr>
      <vt:lpstr>R_skt</vt:lpstr>
      <vt:lpstr>R_ʃkw</vt:lpstr>
      <vt:lpstr>R_ʃkχ</vt:lpstr>
      <vt:lpstr>R_slf</vt:lpstr>
      <vt:lpstr>R_sˁlj</vt:lpstr>
      <vt:lpstr>R_slm</vt:lpstr>
      <vt:lpstr>R_smj</vt:lpstr>
      <vt:lpstr>R_ʃmm</vt:lpstr>
      <vt:lpstr>R_sˤmtˤ</vt:lpstr>
      <vt:lpstr>R_smʕ</vt:lpstr>
      <vt:lpstr>R_sqj</vt:lpstr>
      <vt:lpstr>R_ʃqj</vt:lpstr>
      <vt:lpstr>R_ʃqq</vt:lpstr>
      <vt:lpstr>R_sˁqtˁ</vt:lpstr>
      <vt:lpstr>R_ʃrd</vt:lpstr>
      <vt:lpstr>R_ʃrk</vt:lpstr>
      <vt:lpstr>R_stɣ</vt:lpstr>
      <vt:lpstr>R_ʃtˤħ</vt:lpstr>
      <vt:lpstr>R_ʃtl</vt:lpstr>
      <vt:lpstr>R_ʃtm</vt:lpstr>
      <vt:lpstr>R_swd</vt:lpstr>
      <vt:lpstr>R_ʃwf</vt:lpstr>
      <vt:lpstr>R_ʃwɣ</vt:lpstr>
      <vt:lpstr>R_swj</vt:lpstr>
      <vt:lpstr>R_ʃwj</vt:lpstr>
      <vt:lpstr>R_swq</vt:lpstr>
      <vt:lpstr>R_sʕd</vt:lpstr>
      <vt:lpstr>R_sˤʕd</vt:lpstr>
      <vt:lpstr>R_ʃʕl</vt:lpstr>
      <vt:lpstr>R_sˤχm</vt:lpstr>
      <vt:lpstr>R_tˤbx</vt:lpstr>
      <vt:lpstr>R_tˤfj</vt:lpstr>
      <vt:lpstr>R_tˀɣq</vt:lpstr>
      <vt:lpstr>R_tɣs</vt:lpstr>
      <vt:lpstr>R_tkj</vt:lpstr>
      <vt:lpstr>R_tˁlʕ</vt:lpstr>
      <vt:lpstr>R_tˤqq</vt:lpstr>
      <vt:lpstr>R_tˤrd</vt:lpstr>
      <vt:lpstr>R_trd͡ʒm</vt:lpstr>
      <vt:lpstr>R_trk</vt:lpstr>
      <vt:lpstr>R_tˤrs</vt:lpstr>
      <vt:lpstr>R_t͡ʃbb</vt:lpstr>
      <vt:lpstr>R_t͡ʃqlb</vt:lpstr>
      <vt:lpstr>R_tˤss</vt:lpstr>
      <vt:lpstr>R_tˁwj</vt:lpstr>
      <vt:lpstr>R_tˁwl</vt:lpstr>
      <vt:lpstr>R_tˤwq</vt:lpstr>
      <vt:lpstr>R_tʕb</vt:lpstr>
      <vt:lpstr>R_tˁʕj</vt:lpstr>
      <vt:lpstr>R_tχm</vt:lpstr>
      <vt:lpstr>R_wdj</vt:lpstr>
      <vt:lpstr>R_wd͡ʒʕ</vt:lpstr>
      <vt:lpstr>R_wfq</vt:lpstr>
      <vt:lpstr>R_wħd</vt:lpstr>
      <vt:lpstr>R_wħʃ</vt:lpstr>
      <vt:lpstr>R_wkħ</vt:lpstr>
      <vt:lpstr>R_wkl</vt:lpstr>
      <vt:lpstr>R_wld</vt:lpstr>
      <vt:lpstr>R_wns</vt:lpstr>
      <vt:lpstr>R_wqf</vt:lpstr>
      <vt:lpstr>R_wqʕ</vt:lpstr>
      <vt:lpstr>R_wsˤj</vt:lpstr>
      <vt:lpstr>R_wsl</vt:lpstr>
      <vt:lpstr>R_wsˤl</vt:lpstr>
      <vt:lpstr>R_wsws</vt:lpstr>
      <vt:lpstr>R_wʃwʃ</vt:lpstr>
      <vt:lpstr>R_wsˤwsˤ</vt:lpstr>
      <vt:lpstr>R_wsʕ</vt:lpstr>
      <vt:lpstr>R_wzn</vt:lpstr>
      <vt:lpstr>R_wzʕ</vt:lpstr>
      <vt:lpstr>R_wʕd</vt:lpstr>
      <vt:lpstr>R_xlj</vt:lpstr>
      <vt:lpstr>R_zɣq</vt:lpstr>
      <vt:lpstr>R_zjd</vt:lpstr>
      <vt:lpstr>R_zlq</vt:lpstr>
      <vt:lpstr>R_znd͡ʒɣ</vt:lpstr>
      <vt:lpstr>R_zwd</vt:lpstr>
      <vt:lpstr>R_zwd͡ʒ</vt:lpstr>
      <vt:lpstr>R_zʕl</vt:lpstr>
      <vt:lpstr>R_ʕdd</vt:lpstr>
      <vt:lpstr>R_ʕðˤðˤ</vt:lpstr>
      <vt:lpstr>R_ʔdj</vt:lpstr>
      <vt:lpstr>R_ʕdw</vt:lpstr>
      <vt:lpstr>R_ʕd͡ʒb</vt:lpstr>
      <vt:lpstr>R_ʕd͡ʒl</vt:lpstr>
      <vt:lpstr>R_ʕɣf</vt:lpstr>
      <vt:lpstr>R_ʔhl</vt:lpstr>
      <vt:lpstr>R_ʕjb</vt:lpstr>
      <vt:lpstr>R_ʕjn</vt:lpstr>
      <vt:lpstr>R_ʕjʃ</vt:lpstr>
      <vt:lpstr>R_ʕkf</vt:lpstr>
      <vt:lpstr>R_ʔkl</vt:lpstr>
      <vt:lpstr>R_ʕlm</vt:lpstr>
      <vt:lpstr>R_ʕlq</vt:lpstr>
      <vt:lpstr>R_ʕmd</vt:lpstr>
      <vt:lpstr>R_ʕmj</vt:lpstr>
      <vt:lpstr>R_ʕml</vt:lpstr>
      <vt:lpstr>R_ʕʃɣ</vt:lpstr>
      <vt:lpstr>R_ʕʃj</vt:lpstr>
      <vt:lpstr>R_ʕtq</vt:lpstr>
      <vt:lpstr>R_ʕwz</vt:lpstr>
      <vt:lpstr>R_ʕwʕw</vt:lpstr>
      <vt:lpstr>R_ʕzj</vt:lpstr>
      <vt:lpstr>R_ʕzm</vt:lpstr>
      <vt:lpstr>R_ʔθr</vt:lpstr>
      <vt:lpstr>R_Θmn</vt:lpstr>
      <vt:lpstr>R_χbɣ</vt:lpstr>
      <vt:lpstr>R_χbsˁ</vt:lpstr>
      <vt:lpstr>R_χdɣ</vt:lpstr>
      <vt:lpstr>R_χðˤɣ</vt:lpstr>
      <vt:lpstr>R_χɣɣ</vt:lpstr>
      <vt:lpstr>R_χɣʔ</vt:lpstr>
      <vt:lpstr>R_χɣʕ</vt:lpstr>
      <vt:lpstr>R_χɣχɣ</vt:lpstr>
      <vt:lpstr>R_χlf</vt:lpstr>
      <vt:lpstr>R_χlq</vt:lpstr>
      <vt:lpstr>R_χltˁ</vt:lpstr>
      <vt:lpstr>R_χmɣ</vt:lpstr>
      <vt:lpstr>R_χml</vt:lpstr>
      <vt:lpstr>R_χnq</vt:lpstr>
      <vt:lpstr>R_χtˁb</vt:lpstr>
      <vt:lpstr>R_χtˁɣ</vt:lpstr>
      <vt:lpstr>R_Χtl</vt:lpstr>
      <vt:lpstr>R_χwf</vt:lpstr>
      <vt:lpstr>s_2m_3f</vt:lpstr>
      <vt:lpstr>stafʕal</vt:lpstr>
      <vt:lpstr>tfáːʕal</vt:lpstr>
      <vt:lpstr>tfaʕal</vt:lpstr>
      <vt:lpstr>tfáʕʕal</vt:lpstr>
      <vt:lpstr>vect01</vt:lpstr>
      <vt:lpstr>סססס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ManDeHoo</dc:creator>
  <cp:lastModifiedBy>Mordecai Bistry</cp:lastModifiedBy>
  <cp:lastPrinted>2021-11-29T08:07:13Z</cp:lastPrinted>
  <dcterms:created xsi:type="dcterms:W3CDTF">2021-11-17T06:21:57Z</dcterms:created>
  <dcterms:modified xsi:type="dcterms:W3CDTF">2025-06-02T17:13:13Z</dcterms:modified>
</cp:coreProperties>
</file>