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\OneDrive\Desktop\BUS2257\BUS2257-Script-Work\work\"/>
    </mc:Choice>
  </mc:AlternateContent>
  <xr:revisionPtr revIDLastSave="0" documentId="8_{F2A3AF59-FC78-4CD0-A762-3B9E922667CC}" xr6:coauthVersionLast="47" xr6:coauthVersionMax="47" xr10:uidLastSave="{00000000-0000-0000-0000-000000000000}"/>
  <bookViews>
    <workbookView xWindow="-24120" yWindow="-120" windowWidth="24240" windowHeight="13140" xr2:uid="{C3B073E9-4F96-49F9-AF94-13833456592F}"/>
    <workbookView minimized="1" xWindow="1635" yWindow="1635" windowWidth="20745" windowHeight="11145" xr2:uid="{D0F29874-FFE6-421B-BFAF-53BEA94669D9}"/>
  </bookViews>
  <sheets>
    <sheet name="Journal Entries" sheetId="1" r:id="rId1"/>
    <sheet name="Calculations" sheetId="2" r:id="rId2"/>
    <sheet name="T Accou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1" l="1"/>
  <c r="E77" i="1"/>
  <c r="D66" i="1"/>
  <c r="E75" i="1"/>
  <c r="D61" i="1"/>
  <c r="C26" i="2"/>
  <c r="D54" i="1"/>
  <c r="D55" i="1"/>
  <c r="E54" i="1"/>
  <c r="D24" i="1"/>
  <c r="D45" i="1"/>
  <c r="D41" i="1"/>
  <c r="C18" i="2"/>
  <c r="B19" i="2"/>
  <c r="E43" i="1"/>
  <c r="D16" i="2"/>
  <c r="D14" i="2"/>
  <c r="D15" i="2"/>
  <c r="C16" i="2"/>
  <c r="B16" i="2"/>
  <c r="A15" i="2"/>
  <c r="A14" i="2"/>
  <c r="D38" i="1"/>
  <c r="D37" i="1"/>
  <c r="H43" i="1"/>
  <c r="H41" i="1"/>
  <c r="H42" i="1"/>
  <c r="A9" i="2"/>
  <c r="B59" i="1"/>
  <c r="B53" i="1"/>
  <c r="C5" i="2"/>
  <c r="C4" i="2"/>
  <c r="D5" i="2"/>
  <c r="D3" i="2"/>
  <c r="E32" i="1"/>
  <c r="D32" i="1" s="1"/>
  <c r="D31" i="1"/>
  <c r="D28" i="1"/>
  <c r="D23" i="1"/>
  <c r="D26" i="1"/>
  <c r="D27" i="1" s="1"/>
  <c r="D21" i="1"/>
  <c r="D22" i="1"/>
  <c r="D25" i="1"/>
  <c r="D53" i="1" l="1"/>
  <c r="D59" i="1" s="1"/>
  <c r="E60" i="1" s="1"/>
  <c r="D60" i="1" s="1"/>
</calcChain>
</file>

<file path=xl/sharedStrings.xml><?xml version="1.0" encoding="utf-8"?>
<sst xmlns="http://schemas.openxmlformats.org/spreadsheetml/2006/main" count="105" uniqueCount="78">
  <si>
    <t>Entry Number</t>
  </si>
  <si>
    <t>Debit Account</t>
  </si>
  <si>
    <t>Credit Account</t>
  </si>
  <si>
    <t>Debit</t>
  </si>
  <si>
    <t>Credit</t>
  </si>
  <si>
    <t>O/B</t>
  </si>
  <si>
    <t>Cash</t>
  </si>
  <si>
    <t>Accounts Receivable</t>
  </si>
  <si>
    <t>Raw Material (Resin)</t>
  </si>
  <si>
    <t>Raw Material (Boxes)</t>
  </si>
  <si>
    <t>Production Machinery</t>
  </si>
  <si>
    <t>Bank Loan Payable</t>
  </si>
  <si>
    <t>Utilities Bill Payable</t>
  </si>
  <si>
    <t>Common Stock</t>
  </si>
  <si>
    <t>Sales Revenue</t>
  </si>
  <si>
    <t>Salaries and Benefits Expense</t>
  </si>
  <si>
    <t>Cleaning Expense</t>
  </si>
  <si>
    <t>Van Rental Expense</t>
  </si>
  <si>
    <t>Factory Wages Expense</t>
  </si>
  <si>
    <t>Rent Expense</t>
  </si>
  <si>
    <t>Interest Expense</t>
  </si>
  <si>
    <t>Utilities Expense</t>
  </si>
  <si>
    <t>Insurance Expense</t>
  </si>
  <si>
    <t>Miscellaneous Office Expense</t>
  </si>
  <si>
    <t>Operations</t>
  </si>
  <si>
    <t>1.</t>
  </si>
  <si>
    <t>WIP (Direct Labour)</t>
  </si>
  <si>
    <t>WIP (PM - Direct Labour)</t>
  </si>
  <si>
    <t>WIP (BLACK - Direct Labour)</t>
  </si>
  <si>
    <t>2.</t>
  </si>
  <si>
    <t>WIP (FOH - Cleaning)</t>
  </si>
  <si>
    <t>3.</t>
  </si>
  <si>
    <t>Prepaid Rent</t>
  </si>
  <si>
    <t>WIP (FOH - Rent)</t>
  </si>
  <si>
    <t>4.</t>
  </si>
  <si>
    <t>WIP (FOH - Utilities)</t>
  </si>
  <si>
    <t xml:space="preserve"> </t>
  </si>
  <si>
    <t>5.</t>
  </si>
  <si>
    <t>Utilities Bill Expense</t>
  </si>
  <si>
    <t>WIP (FOH - Insurance)</t>
  </si>
  <si>
    <t>6.</t>
  </si>
  <si>
    <t>Prepaid Insurance</t>
  </si>
  <si>
    <t>WIP (FOH - Depreciation)</t>
  </si>
  <si>
    <t>A/D Production Machinery</t>
  </si>
  <si>
    <t>Purchases and Inventories</t>
  </si>
  <si>
    <t>7.</t>
  </si>
  <si>
    <t>RM (Shipping Costs)</t>
  </si>
  <si>
    <t>Shipping Expense</t>
  </si>
  <si>
    <t>RM (Resin)</t>
  </si>
  <si>
    <t>RM (Boxes)</t>
  </si>
  <si>
    <t>Raw Materials</t>
  </si>
  <si>
    <t>WIP</t>
  </si>
  <si>
    <t>End Balance</t>
  </si>
  <si>
    <t>Cost of Materials Used</t>
  </si>
  <si>
    <t>WIP Inventory</t>
  </si>
  <si>
    <t>9.</t>
  </si>
  <si>
    <t>10.</t>
  </si>
  <si>
    <t>11.</t>
  </si>
  <si>
    <t>12.</t>
  </si>
  <si>
    <t>Finished Goods Inventory</t>
  </si>
  <si>
    <t>13.</t>
  </si>
  <si>
    <t>Cost of Finished Goods Manufactured</t>
  </si>
  <si>
    <t>Cost of Goods Sold</t>
  </si>
  <si>
    <t>Cost of Goods Expense</t>
  </si>
  <si>
    <t>14.</t>
  </si>
  <si>
    <t>WIP (FOH - Supervisor)</t>
  </si>
  <si>
    <t>WIP (BLACK - Supervisor)</t>
  </si>
  <si>
    <t>WIP (DL)</t>
  </si>
  <si>
    <t>Cost of WIP</t>
  </si>
  <si>
    <t>Closing Balances</t>
  </si>
  <si>
    <t>C1</t>
  </si>
  <si>
    <t>Sales</t>
  </si>
  <si>
    <t>C2</t>
  </si>
  <si>
    <t>Income Summary</t>
  </si>
  <si>
    <t>Miscellaneous Expense</t>
  </si>
  <si>
    <t>Cost of Goods Sold Expense</t>
  </si>
  <si>
    <t>C3</t>
  </si>
  <si>
    <t>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</si>
</sst>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0" tint="0.749992370372631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4" xfId="0" applyFont="1" applyFill="1" applyBorder="1"/>
    <xf numFmtId="49" fontId="1" fillId="2" borderId="5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right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44" fontId="1" fillId="2" borderId="7" xfId="0" applyNumberFormat="1" applyFont="1" applyFill="1" applyBorder="1"/>
    <xf numFmtId="44" fontId="1" fillId="2" borderId="8" xfId="0" applyNumberFormat="1" applyFont="1" applyFill="1" applyBorder="1"/>
    <xf numFmtId="44" fontId="1" fillId="2" borderId="9" xfId="0" applyNumberFormat="1" applyFont="1" applyFill="1" applyBorder="1"/>
    <xf numFmtId="44" fontId="1" fillId="2" borderId="10" xfId="0" applyNumberFormat="1" applyFont="1" applyFill="1" applyBorder="1"/>
    <xf numFmtId="0" fontId="2" fillId="2" borderId="1" xfId="0" applyFont="1" applyFill="1" applyBorder="1"/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1" xfId="0" applyFont="1" applyFill="1" applyBorder="1" applyAlignment="1">
      <alignment horizontal="left" indent="1"/>
    </xf>
    <xf numFmtId="0" fontId="1" fillId="2" borderId="12" xfId="0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960C-9F6F-4BB2-BD60-1B8EB35EDFE4}">
  <dimension ref="A1:H80"/>
  <sheetViews>
    <sheetView tabSelected="1" topLeftCell="A55" workbookViewId="0">
      <selection activeCell="E83" sqref="E83"/>
    </sheetView>
    <sheetView tabSelected="1" workbookViewId="1"/>
  </sheetViews>
  <sheetFormatPr defaultRowHeight="15" x14ac:dyDescent="0.25"/>
  <cols>
    <col min="1" max="1" width="27" style="8" customWidth="1"/>
    <col min="2" max="2" width="27" style="11" customWidth="1"/>
    <col min="3" max="3" width="27" style="12" customWidth="1"/>
    <col min="4" max="4" width="27" style="15" customWidth="1"/>
    <col min="5" max="5" width="27" style="16" customWidth="1"/>
    <col min="6" max="6" width="9.140625" style="6"/>
    <col min="7" max="16384" width="9.140625" style="1"/>
  </cols>
  <sheetData>
    <row r="1" spans="1:5" x14ac:dyDescent="0.25">
      <c r="A1" s="7" t="s">
        <v>0</v>
      </c>
      <c r="B1" s="9" t="s">
        <v>1</v>
      </c>
      <c r="C1" s="10" t="s">
        <v>2</v>
      </c>
      <c r="D1" s="13" t="s">
        <v>3</v>
      </c>
      <c r="E1" s="14" t="s">
        <v>4</v>
      </c>
    </row>
    <row r="2" spans="1:5" x14ac:dyDescent="0.25">
      <c r="A2" s="8" t="s">
        <v>5</v>
      </c>
      <c r="B2" s="11" t="s">
        <v>6</v>
      </c>
      <c r="D2" s="15">
        <v>5265</v>
      </c>
    </row>
    <row r="3" spans="1:5" x14ac:dyDescent="0.25">
      <c r="B3" s="11" t="s">
        <v>7</v>
      </c>
      <c r="D3" s="15">
        <v>31808</v>
      </c>
    </row>
    <row r="4" spans="1:5" x14ac:dyDescent="0.25">
      <c r="B4" s="11" t="s">
        <v>8</v>
      </c>
      <c r="D4" s="15">
        <v>92900</v>
      </c>
    </row>
    <row r="5" spans="1:5" x14ac:dyDescent="0.25">
      <c r="B5" s="11" t="s">
        <v>9</v>
      </c>
      <c r="D5" s="15">
        <v>1920</v>
      </c>
    </row>
    <row r="6" spans="1:5" x14ac:dyDescent="0.25">
      <c r="B6" s="11" t="s">
        <v>10</v>
      </c>
      <c r="D6" s="15">
        <v>154000</v>
      </c>
    </row>
    <row r="7" spans="1:5" x14ac:dyDescent="0.25">
      <c r="C7" s="12" t="s">
        <v>11</v>
      </c>
      <c r="E7" s="16">
        <v>100000</v>
      </c>
    </row>
    <row r="8" spans="1:5" x14ac:dyDescent="0.25">
      <c r="C8" s="12" t="s">
        <v>12</v>
      </c>
      <c r="E8" s="16">
        <v>2560</v>
      </c>
    </row>
    <row r="9" spans="1:5" x14ac:dyDescent="0.25">
      <c r="C9" s="12" t="s">
        <v>13</v>
      </c>
      <c r="E9" s="16">
        <v>155000</v>
      </c>
    </row>
    <row r="10" spans="1:5" x14ac:dyDescent="0.25">
      <c r="C10" s="12" t="s">
        <v>14</v>
      </c>
      <c r="E10" s="16">
        <v>57116</v>
      </c>
    </row>
    <row r="11" spans="1:5" x14ac:dyDescent="0.25">
      <c r="B11" s="11" t="s">
        <v>15</v>
      </c>
      <c r="D11" s="15">
        <v>7900</v>
      </c>
    </row>
    <row r="12" spans="1:5" x14ac:dyDescent="0.25">
      <c r="B12" s="11" t="s">
        <v>16</v>
      </c>
      <c r="D12" s="15">
        <v>500</v>
      </c>
    </row>
    <row r="13" spans="1:5" x14ac:dyDescent="0.25">
      <c r="B13" s="11" t="s">
        <v>17</v>
      </c>
      <c r="D13" s="15">
        <v>600</v>
      </c>
    </row>
    <row r="14" spans="1:5" x14ac:dyDescent="0.25">
      <c r="B14" s="11" t="s">
        <v>18</v>
      </c>
      <c r="D14" s="15">
        <v>4830</v>
      </c>
    </row>
    <row r="15" spans="1:5" x14ac:dyDescent="0.25">
      <c r="B15" s="11" t="s">
        <v>19</v>
      </c>
      <c r="D15" s="15">
        <v>4560</v>
      </c>
    </row>
    <row r="16" spans="1:5" x14ac:dyDescent="0.25">
      <c r="B16" s="11" t="s">
        <v>20</v>
      </c>
      <c r="D16" s="15">
        <v>833</v>
      </c>
    </row>
    <row r="17" spans="1:5" x14ac:dyDescent="0.25">
      <c r="B17" s="11" t="s">
        <v>21</v>
      </c>
      <c r="D17" s="15">
        <v>2560</v>
      </c>
    </row>
    <row r="18" spans="1:5" x14ac:dyDescent="0.25">
      <c r="B18" s="11" t="s">
        <v>22</v>
      </c>
      <c r="D18" s="15">
        <v>4800</v>
      </c>
    </row>
    <row r="19" spans="1:5" x14ac:dyDescent="0.25">
      <c r="B19" s="11" t="s">
        <v>23</v>
      </c>
      <c r="D19" s="15">
        <v>2200</v>
      </c>
    </row>
    <row r="20" spans="1:5" x14ac:dyDescent="0.25">
      <c r="A20" s="8" t="s">
        <v>24</v>
      </c>
    </row>
    <row r="21" spans="1:5" x14ac:dyDescent="0.25">
      <c r="A21" s="8" t="s">
        <v>25</v>
      </c>
      <c r="B21" s="11" t="s">
        <v>27</v>
      </c>
      <c r="D21" s="15">
        <f>2900</f>
        <v>2900</v>
      </c>
    </row>
    <row r="22" spans="1:5" x14ac:dyDescent="0.25">
      <c r="B22" s="11" t="s">
        <v>28</v>
      </c>
      <c r="D22" s="15">
        <f>3000*(4/5)</f>
        <v>2400</v>
      </c>
    </row>
    <row r="23" spans="1:5" x14ac:dyDescent="0.25">
      <c r="B23" s="11" t="s">
        <v>26</v>
      </c>
      <c r="C23" s="12" t="s">
        <v>18</v>
      </c>
      <c r="D23" s="15">
        <f>D14</f>
        <v>4830</v>
      </c>
      <c r="E23" s="16" t="s">
        <v>36</v>
      </c>
    </row>
    <row r="24" spans="1:5" x14ac:dyDescent="0.25">
      <c r="C24" s="12" t="s">
        <v>6</v>
      </c>
      <c r="D24" s="15">
        <f>11.5*42</f>
        <v>483</v>
      </c>
      <c r="E24" s="16" t="s">
        <v>36</v>
      </c>
    </row>
    <row r="25" spans="1:5" x14ac:dyDescent="0.25">
      <c r="A25" s="8" t="s">
        <v>29</v>
      </c>
      <c r="B25" s="11" t="s">
        <v>30</v>
      </c>
      <c r="C25" s="12" t="s">
        <v>16</v>
      </c>
      <c r="D25" s="15">
        <f>500*0.85</f>
        <v>425</v>
      </c>
    </row>
    <row r="26" spans="1:5" x14ac:dyDescent="0.25">
      <c r="A26" s="8" t="s">
        <v>31</v>
      </c>
      <c r="B26" s="11" t="s">
        <v>32</v>
      </c>
      <c r="C26" s="12" t="s">
        <v>19</v>
      </c>
      <c r="D26" s="15">
        <f>D15/2</f>
        <v>2280</v>
      </c>
    </row>
    <row r="27" spans="1:5" x14ac:dyDescent="0.25">
      <c r="B27" s="11" t="s">
        <v>33</v>
      </c>
      <c r="C27" s="12" t="s">
        <v>19</v>
      </c>
      <c r="D27" s="15">
        <f>D26*0.9</f>
        <v>2052</v>
      </c>
    </row>
    <row r="28" spans="1:5" x14ac:dyDescent="0.25">
      <c r="A28" s="8" t="s">
        <v>34</v>
      </c>
      <c r="B28" s="11" t="s">
        <v>35</v>
      </c>
      <c r="C28" s="12" t="s">
        <v>38</v>
      </c>
      <c r="D28" s="15">
        <f>D17*0.9</f>
        <v>2304</v>
      </c>
    </row>
    <row r="29" spans="1:5" x14ac:dyDescent="0.25">
      <c r="A29" s="8" t="s">
        <v>37</v>
      </c>
      <c r="B29" s="11" t="s">
        <v>41</v>
      </c>
      <c r="C29" s="12" t="s">
        <v>6</v>
      </c>
      <c r="D29" s="15">
        <v>4800</v>
      </c>
    </row>
    <row r="30" spans="1:5" x14ac:dyDescent="0.25">
      <c r="B30" s="11" t="s">
        <v>22</v>
      </c>
      <c r="C30" s="12" t="s">
        <v>41</v>
      </c>
      <c r="D30" s="15">
        <v>200</v>
      </c>
    </row>
    <row r="31" spans="1:5" x14ac:dyDescent="0.25">
      <c r="B31" s="11" t="s">
        <v>39</v>
      </c>
      <c r="C31" s="12" t="s">
        <v>22</v>
      </c>
      <c r="D31" s="15">
        <f>4800/12/2</f>
        <v>200</v>
      </c>
    </row>
    <row r="32" spans="1:5" x14ac:dyDescent="0.25">
      <c r="A32" s="8" t="s">
        <v>40</v>
      </c>
      <c r="B32" s="11" t="s">
        <v>42</v>
      </c>
      <c r="C32" s="12" t="s">
        <v>43</v>
      </c>
      <c r="D32" s="15">
        <f>E32</f>
        <v>1283.3333333333333</v>
      </c>
      <c r="E32" s="16">
        <f>15400/12</f>
        <v>1283.3333333333333</v>
      </c>
    </row>
    <row r="33" spans="1:8" x14ac:dyDescent="0.25">
      <c r="A33" s="8" t="s">
        <v>44</v>
      </c>
    </row>
    <row r="34" spans="1:8" x14ac:dyDescent="0.25">
      <c r="A34" s="8" t="s">
        <v>45</v>
      </c>
      <c r="B34" s="11" t="s">
        <v>46</v>
      </c>
      <c r="C34" s="12" t="s">
        <v>17</v>
      </c>
      <c r="D34" s="15">
        <v>150</v>
      </c>
      <c r="E34" s="16">
        <v>600</v>
      </c>
    </row>
    <row r="35" spans="1:8" x14ac:dyDescent="0.25">
      <c r="B35" s="11" t="s">
        <v>47</v>
      </c>
      <c r="D35" s="15">
        <v>450</v>
      </c>
    </row>
    <row r="36" spans="1:8" x14ac:dyDescent="0.25">
      <c r="A36" s="8" t="s">
        <v>50</v>
      </c>
    </row>
    <row r="37" spans="1:8" x14ac:dyDescent="0.25">
      <c r="B37" s="11" t="s">
        <v>48</v>
      </c>
      <c r="D37" s="15">
        <f>92900+90</f>
        <v>92990</v>
      </c>
    </row>
    <row r="38" spans="1:8" x14ac:dyDescent="0.25">
      <c r="B38" s="11" t="s">
        <v>49</v>
      </c>
      <c r="D38" s="15">
        <f>1920+90</f>
        <v>2010</v>
      </c>
    </row>
    <row r="41" spans="1:8" x14ac:dyDescent="0.25">
      <c r="A41" s="8" t="s">
        <v>55</v>
      </c>
      <c r="B41" s="11" t="s">
        <v>52</v>
      </c>
      <c r="D41" s="15">
        <f>Calculations!D16+Calculations!C18</f>
        <v>55439.556499999999</v>
      </c>
      <c r="H41" s="17">
        <f>36000+5000</f>
        <v>41000</v>
      </c>
    </row>
    <row r="42" spans="1:8" x14ac:dyDescent="0.25">
      <c r="H42" s="17">
        <f>22338+3485</f>
        <v>25823</v>
      </c>
    </row>
    <row r="43" spans="1:8" x14ac:dyDescent="0.25">
      <c r="A43" s="8" t="s">
        <v>56</v>
      </c>
      <c r="C43" s="12" t="s">
        <v>53</v>
      </c>
      <c r="E43" s="16">
        <f>SUM(D37:D38)-D41</f>
        <v>39560.443500000001</v>
      </c>
      <c r="H43" s="17">
        <f>H42/H41</f>
        <v>0.62982926829268293</v>
      </c>
    </row>
    <row r="44" spans="1:8" x14ac:dyDescent="0.25">
      <c r="A44" s="8" t="s">
        <v>54</v>
      </c>
    </row>
    <row r="45" spans="1:8" x14ac:dyDescent="0.25">
      <c r="B45" s="11" t="s">
        <v>67</v>
      </c>
      <c r="D45" s="15">
        <f>SUM(D23:D24)</f>
        <v>5313</v>
      </c>
    </row>
    <row r="46" spans="1:8" x14ac:dyDescent="0.25">
      <c r="B46" s="11" t="s">
        <v>65</v>
      </c>
      <c r="D46" s="15">
        <v>2900</v>
      </c>
    </row>
    <row r="47" spans="1:8" x14ac:dyDescent="0.25">
      <c r="B47" s="11" t="s">
        <v>66</v>
      </c>
      <c r="D47" s="15">
        <v>2400</v>
      </c>
    </row>
    <row r="48" spans="1:8" x14ac:dyDescent="0.25">
      <c r="B48" s="11" t="s">
        <v>30</v>
      </c>
      <c r="D48" s="15">
        <v>425</v>
      </c>
    </row>
    <row r="49" spans="1:5" x14ac:dyDescent="0.25">
      <c r="B49" s="11" t="s">
        <v>33</v>
      </c>
      <c r="D49" s="15">
        <v>2052</v>
      </c>
    </row>
    <row r="50" spans="1:5" x14ac:dyDescent="0.25">
      <c r="B50" s="11" t="s">
        <v>35</v>
      </c>
      <c r="D50" s="15">
        <v>2304</v>
      </c>
    </row>
    <row r="51" spans="1:5" x14ac:dyDescent="0.25">
      <c r="B51" s="11" t="s">
        <v>39</v>
      </c>
      <c r="D51" s="15">
        <v>200</v>
      </c>
    </row>
    <row r="52" spans="1:5" x14ac:dyDescent="0.25">
      <c r="B52" s="11" t="s">
        <v>42</v>
      </c>
      <c r="D52" s="15">
        <v>1283</v>
      </c>
    </row>
    <row r="53" spans="1:5" x14ac:dyDescent="0.25">
      <c r="B53" s="11" t="str">
        <f>C43</f>
        <v>Cost of Materials Used</v>
      </c>
      <c r="D53" s="15">
        <f>E43</f>
        <v>39560.443500000001</v>
      </c>
    </row>
    <row r="54" spans="1:5" x14ac:dyDescent="0.25">
      <c r="A54" s="8" t="s">
        <v>57</v>
      </c>
      <c r="B54" s="11" t="s">
        <v>68</v>
      </c>
      <c r="C54" s="12" t="s">
        <v>61</v>
      </c>
      <c r="D54" s="15">
        <f>SUM(D45:D53)</f>
        <v>56437.443500000001</v>
      </c>
      <c r="E54" s="16">
        <f>SUM(D45:D53)-D55</f>
        <v>55193.344755555554</v>
      </c>
    </row>
    <row r="55" spans="1:5" x14ac:dyDescent="0.25">
      <c r="A55" s="8" t="s">
        <v>58</v>
      </c>
      <c r="B55" s="11" t="s">
        <v>52</v>
      </c>
      <c r="D55" s="15">
        <f>23+85+((6/270)*(SUM(D46:D53)))</f>
        <v>1244.0987444444445</v>
      </c>
    </row>
    <row r="58" spans="1:5" x14ac:dyDescent="0.25">
      <c r="A58" s="8" t="s">
        <v>59</v>
      </c>
    </row>
    <row r="59" spans="1:5" x14ac:dyDescent="0.25">
      <c r="B59" s="11" t="str">
        <f>C54</f>
        <v>Cost of Finished Goods Manufactured</v>
      </c>
      <c r="D59" s="15">
        <f>E54</f>
        <v>55193.344755555554</v>
      </c>
    </row>
    <row r="60" spans="1:5" x14ac:dyDescent="0.25">
      <c r="A60" s="8" t="s">
        <v>60</v>
      </c>
      <c r="B60" s="11" t="s">
        <v>63</v>
      </c>
      <c r="C60" s="12" t="s">
        <v>62</v>
      </c>
      <c r="D60" s="15">
        <f>E60</f>
        <v>50189.179422222223</v>
      </c>
      <c r="E60" s="16">
        <f>D59-D61</f>
        <v>50189.179422222223</v>
      </c>
    </row>
    <row r="61" spans="1:5" x14ac:dyDescent="0.25">
      <c r="A61" s="8" t="s">
        <v>64</v>
      </c>
      <c r="B61" s="11" t="s">
        <v>52</v>
      </c>
      <c r="D61" s="15">
        <f>Calculations!C26*136</f>
        <v>5004.1653333333334</v>
      </c>
    </row>
    <row r="62" spans="1:5" x14ac:dyDescent="0.25">
      <c r="A62" s="8" t="s">
        <v>69</v>
      </c>
    </row>
    <row r="63" spans="1:5" x14ac:dyDescent="0.25">
      <c r="A63" s="8" t="s">
        <v>70</v>
      </c>
      <c r="B63" s="18" t="s">
        <v>71</v>
      </c>
      <c r="C63" s="19"/>
      <c r="D63" s="15">
        <v>57116</v>
      </c>
    </row>
    <row r="64" spans="1:5" x14ac:dyDescent="0.25">
      <c r="B64" s="22" t="s">
        <v>73</v>
      </c>
      <c r="C64" s="23"/>
      <c r="E64" s="16">
        <v>57116</v>
      </c>
    </row>
    <row r="65" spans="1:5" x14ac:dyDescent="0.25">
      <c r="B65" s="20"/>
      <c r="C65" s="21"/>
    </row>
    <row r="66" spans="1:5" x14ac:dyDescent="0.25">
      <c r="A66" s="8" t="s">
        <v>72</v>
      </c>
      <c r="B66" s="20" t="s">
        <v>73</v>
      </c>
      <c r="C66" s="21"/>
      <c r="D66" s="15">
        <f>SUM(E67:E75)</f>
        <v>57031.179422222223</v>
      </c>
    </row>
    <row r="67" spans="1:5" x14ac:dyDescent="0.25">
      <c r="B67" s="22" t="s">
        <v>15</v>
      </c>
      <c r="C67" s="23"/>
      <c r="E67" s="16">
        <v>2600</v>
      </c>
    </row>
    <row r="68" spans="1:5" x14ac:dyDescent="0.25">
      <c r="B68" s="22" t="s">
        <v>19</v>
      </c>
      <c r="C68" s="23"/>
      <c r="E68" s="16">
        <v>228</v>
      </c>
    </row>
    <row r="69" spans="1:5" x14ac:dyDescent="0.25">
      <c r="B69" s="22" t="s">
        <v>21</v>
      </c>
      <c r="C69" s="23"/>
      <c r="E69" s="16">
        <v>256</v>
      </c>
    </row>
    <row r="70" spans="1:5" x14ac:dyDescent="0.25">
      <c r="B70" s="22" t="s">
        <v>22</v>
      </c>
      <c r="C70" s="23"/>
      <c r="E70" s="16">
        <v>200</v>
      </c>
    </row>
    <row r="71" spans="1:5" x14ac:dyDescent="0.25">
      <c r="B71" s="22" t="s">
        <v>16</v>
      </c>
      <c r="C71" s="23"/>
      <c r="E71" s="16">
        <v>75</v>
      </c>
    </row>
    <row r="72" spans="1:5" x14ac:dyDescent="0.25">
      <c r="B72" s="22" t="s">
        <v>74</v>
      </c>
      <c r="C72" s="23"/>
      <c r="E72" s="16">
        <v>2200</v>
      </c>
    </row>
    <row r="73" spans="1:5" x14ac:dyDescent="0.25">
      <c r="B73" s="22" t="s">
        <v>20</v>
      </c>
      <c r="C73" s="23"/>
      <c r="E73" s="16">
        <v>833</v>
      </c>
    </row>
    <row r="74" spans="1:5" x14ac:dyDescent="0.25">
      <c r="B74" s="22" t="s">
        <v>17</v>
      </c>
      <c r="C74" s="23"/>
      <c r="E74" s="16">
        <v>450</v>
      </c>
    </row>
    <row r="75" spans="1:5" x14ac:dyDescent="0.25">
      <c r="B75" s="22" t="s">
        <v>75</v>
      </c>
      <c r="C75" s="23"/>
      <c r="E75" s="16">
        <f>E60</f>
        <v>50189.179422222223</v>
      </c>
    </row>
    <row r="76" spans="1:5" x14ac:dyDescent="0.25">
      <c r="B76" s="20"/>
      <c r="C76" s="21"/>
    </row>
    <row r="77" spans="1:5" x14ac:dyDescent="0.25">
      <c r="A77" s="8" t="s">
        <v>76</v>
      </c>
      <c r="B77" s="20" t="s">
        <v>77</v>
      </c>
      <c r="C77" s="21"/>
      <c r="E77" s="16">
        <f>E64-D66</f>
        <v>84.820577777776634</v>
      </c>
    </row>
    <row r="78" spans="1:5" x14ac:dyDescent="0.25">
      <c r="B78" s="22" t="s">
        <v>73</v>
      </c>
      <c r="C78" s="23"/>
      <c r="D78" s="15">
        <f>E77</f>
        <v>84.820577777776634</v>
      </c>
    </row>
    <row r="79" spans="1:5" x14ac:dyDescent="0.25">
      <c r="B79" s="20"/>
      <c r="C79" s="21"/>
    </row>
    <row r="80" spans="1:5" x14ac:dyDescent="0.25">
      <c r="B80" s="20"/>
      <c r="C80" s="21"/>
    </row>
  </sheetData>
  <mergeCells count="18">
    <mergeCell ref="B75:C75"/>
    <mergeCell ref="B76:C76"/>
    <mergeCell ref="B77:C77"/>
    <mergeCell ref="B78:C78"/>
    <mergeCell ref="B79:C79"/>
    <mergeCell ref="B80:C80"/>
    <mergeCell ref="B69:C69"/>
    <mergeCell ref="B70:C70"/>
    <mergeCell ref="B71:C71"/>
    <mergeCell ref="B72:C72"/>
    <mergeCell ref="B73:C73"/>
    <mergeCell ref="B74:C74"/>
    <mergeCell ref="B63:C63"/>
    <mergeCell ref="B64:C64"/>
    <mergeCell ref="B65:C65"/>
    <mergeCell ref="B66:C66"/>
    <mergeCell ref="B67:C67"/>
    <mergeCell ref="B68:C6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36-D525-4BE2-B5CB-4DB1932A5444}">
  <dimension ref="A1:G26"/>
  <sheetViews>
    <sheetView workbookViewId="0">
      <selection activeCell="D6" sqref="D6"/>
    </sheetView>
    <sheetView workbookViewId="1">
      <selection activeCell="C26" sqref="C26"/>
    </sheetView>
  </sheetViews>
  <sheetFormatPr defaultRowHeight="15" x14ac:dyDescent="0.25"/>
  <cols>
    <col min="1" max="5" width="24.140625" style="2" customWidth="1"/>
    <col min="6" max="16384" width="9.140625" style="2"/>
  </cols>
  <sheetData>
    <row r="1" spans="1:7" x14ac:dyDescent="0.25">
      <c r="A1" s="3" t="s">
        <v>51</v>
      </c>
      <c r="B1" s="4"/>
      <c r="C1" s="4"/>
      <c r="D1" s="4"/>
      <c r="E1" s="5"/>
      <c r="F1" s="2">
        <v>22338</v>
      </c>
      <c r="G1" s="2">
        <v>3485</v>
      </c>
    </row>
    <row r="3" spans="1:7" x14ac:dyDescent="0.25">
      <c r="D3" s="2">
        <f>27500/10000</f>
        <v>2.75</v>
      </c>
    </row>
    <row r="4" spans="1:7" x14ac:dyDescent="0.25">
      <c r="C4" s="2">
        <f>10000-1338</f>
        <v>8662</v>
      </c>
      <c r="D4" s="2">
        <v>1338</v>
      </c>
    </row>
    <row r="5" spans="1:7" x14ac:dyDescent="0.25">
      <c r="B5" s="2">
        <v>15000</v>
      </c>
      <c r="C5" s="2">
        <f>D3*C4</f>
        <v>23820.5</v>
      </c>
      <c r="D5" s="2">
        <f>D4*D3</f>
        <v>3679.5</v>
      </c>
    </row>
    <row r="6" spans="1:7" x14ac:dyDescent="0.25">
      <c r="D6" s="2">
        <v>50400</v>
      </c>
    </row>
    <row r="8" spans="1:7" x14ac:dyDescent="0.25">
      <c r="B8" s="2">
        <v>40768</v>
      </c>
    </row>
    <row r="9" spans="1:7" x14ac:dyDescent="0.25">
      <c r="A9" s="2">
        <f>B8/B9</f>
        <v>27.178666666666668</v>
      </c>
      <c r="B9" s="2">
        <v>1500</v>
      </c>
    </row>
    <row r="13" spans="1:7" x14ac:dyDescent="0.25">
      <c r="B13" s="2">
        <v>22338</v>
      </c>
    </row>
    <row r="14" spans="1:7" x14ac:dyDescent="0.25">
      <c r="A14" s="2">
        <f>27500+30</f>
        <v>27530</v>
      </c>
      <c r="B14" s="2">
        <v>10000</v>
      </c>
      <c r="C14" s="2">
        <v>1338</v>
      </c>
      <c r="D14" s="2">
        <f>B16*C14</f>
        <v>3683.5140000000001</v>
      </c>
    </row>
    <row r="15" spans="1:7" x14ac:dyDescent="0.25">
      <c r="A15" s="2">
        <f>50400+30</f>
        <v>50430</v>
      </c>
      <c r="B15" s="2">
        <v>21000</v>
      </c>
      <c r="C15" s="2">
        <v>21000</v>
      </c>
      <c r="D15" s="2">
        <f>C15*C16</f>
        <v>50429.999999999993</v>
      </c>
    </row>
    <row r="16" spans="1:7" x14ac:dyDescent="0.25">
      <c r="B16" s="2">
        <f>A14/B14</f>
        <v>2.7530000000000001</v>
      </c>
      <c r="C16" s="2">
        <f>A15/B15</f>
        <v>2.4014285714285712</v>
      </c>
      <c r="D16" s="2">
        <f>SUM(D14:D15)</f>
        <v>54113.513999999996</v>
      </c>
    </row>
    <row r="18" spans="1:3" x14ac:dyDescent="0.25">
      <c r="A18" s="2">
        <v>1522</v>
      </c>
      <c r="B18" s="2">
        <v>4000</v>
      </c>
      <c r="C18" s="2">
        <f>3485*B19</f>
        <v>1326.0425</v>
      </c>
    </row>
    <row r="19" spans="1:3" x14ac:dyDescent="0.25">
      <c r="B19" s="2">
        <f>A18/B18</f>
        <v>0.3805</v>
      </c>
    </row>
    <row r="26" spans="1:3" x14ac:dyDescent="0.25">
      <c r="C26" s="2">
        <f>55193/1500</f>
        <v>36.795333333333332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3CF2-E8A9-43BE-B936-76BDC62516DA}">
  <dimension ref="A1"/>
  <sheetViews>
    <sheetView workbookViewId="0"/>
    <sheetView workbookViewId="1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Journal Entries</vt:lpstr>
      <vt:lpstr>Calculations</vt:lpstr>
      <vt:lpstr>T 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Cauilan Connors</dc:creator>
  <cp:lastModifiedBy>Patrick Cauilan Connors</cp:lastModifiedBy>
  <dcterms:created xsi:type="dcterms:W3CDTF">2024-12-04T00:37:26Z</dcterms:created>
  <dcterms:modified xsi:type="dcterms:W3CDTF">2024-12-06T03:23:43Z</dcterms:modified>
</cp:coreProperties>
</file>