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work\"/>
    </mc:Choice>
  </mc:AlternateContent>
  <xr:revisionPtr revIDLastSave="0" documentId="8_{1E61A2BC-2689-4251-9B83-D0AA2477C5FD}" xr6:coauthVersionLast="47" xr6:coauthVersionMax="47" xr10:uidLastSave="{00000000-0000-0000-0000-000000000000}"/>
  <bookViews>
    <workbookView xWindow="-24120" yWindow="-120" windowWidth="24240" windowHeight="13140" xr2:uid="{C3B073E9-4F96-49F9-AF94-13833456592F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D48" i="1"/>
  <c r="E47" i="1"/>
  <c r="E46" i="1" s="1"/>
  <c r="E42" i="1"/>
  <c r="D36" i="1"/>
  <c r="E37" i="1"/>
  <c r="D43" i="1"/>
  <c r="D45" i="1"/>
  <c r="E44" i="1"/>
  <c r="E40" i="1"/>
  <c r="D39" i="1"/>
  <c r="E38" i="1"/>
  <c r="E35" i="1"/>
  <c r="D34" i="1"/>
  <c r="E33" i="1"/>
  <c r="E32" i="1"/>
  <c r="D29" i="1"/>
  <c r="E30" i="1" s="1"/>
  <c r="D28" i="1"/>
  <c r="E27" i="1"/>
  <c r="D26" i="1"/>
  <c r="D20" i="1"/>
  <c r="D24" i="1" s="1"/>
  <c r="E25" i="1" s="1"/>
  <c r="E22" i="1"/>
  <c r="E21" i="1"/>
  <c r="E19" i="1"/>
  <c r="E17" i="1"/>
  <c r="D16" i="1"/>
  <c r="E15" i="1"/>
  <c r="E14" i="1"/>
  <c r="D13" i="1"/>
  <c r="D11" i="1"/>
  <c r="E12" i="1"/>
  <c r="D10" i="1"/>
  <c r="E9" i="1"/>
  <c r="D7" i="1"/>
  <c r="E8" i="1" s="1"/>
  <c r="E5" i="1"/>
  <c r="D4" i="1"/>
  <c r="E6" i="1"/>
  <c r="E3" i="1"/>
  <c r="D2" i="1"/>
</calcChain>
</file>

<file path=xl/sharedStrings.xml><?xml version="1.0" encoding="utf-8"?>
<sst xmlns="http://schemas.openxmlformats.org/spreadsheetml/2006/main" count="53" uniqueCount="25">
  <si>
    <t>Entry Number</t>
  </si>
  <si>
    <t>Debit Account</t>
  </si>
  <si>
    <t>Credit Account</t>
  </si>
  <si>
    <t>Debit</t>
  </si>
  <si>
    <t>Credit</t>
  </si>
  <si>
    <t>9% Bond Payable</t>
  </si>
  <si>
    <t>Cash</t>
  </si>
  <si>
    <t>Bond Interest Expense</t>
  </si>
  <si>
    <t>Bond Interest Payable</t>
  </si>
  <si>
    <t>Loss on Recall</t>
  </si>
  <si>
    <t>Common Stock</t>
  </si>
  <si>
    <t>Retained Earnings</t>
  </si>
  <si>
    <t>Dividends Payable</t>
  </si>
  <si>
    <t>Common Stock Dividends Payable</t>
  </si>
  <si>
    <t>Preferred Stock</t>
  </si>
  <si>
    <t>Stock Dividend Distributable</t>
  </si>
  <si>
    <t>T.I Bonds</t>
  </si>
  <si>
    <t>Interest Receivable</t>
  </si>
  <si>
    <t xml:space="preserve"> </t>
  </si>
  <si>
    <t>Bond Interest Revenue</t>
  </si>
  <si>
    <t>Gain on Sale</t>
  </si>
  <si>
    <t>T.I Stocks</t>
  </si>
  <si>
    <t>Unrealized Gains</t>
  </si>
  <si>
    <t>Accounts Receivable</t>
  </si>
  <si>
    <t>Unrealized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</si>
</sst>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4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49"/>
  <sheetViews>
    <sheetView tabSelected="1" topLeftCell="A25" workbookViewId="0">
      <selection activeCell="E49" sqref="E49"/>
    </sheetView>
  </sheetViews>
  <sheetFormatPr defaultRowHeight="15" x14ac:dyDescent="0.25"/>
  <cols>
    <col min="1" max="3" width="27" style="1" customWidth="1"/>
    <col min="4" max="5" width="27" style="2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6</v>
      </c>
      <c r="D2" s="2">
        <f>1000000*0.37689+(1000000*0.09*6/12)*12.46221</f>
        <v>937689.45000000007</v>
      </c>
    </row>
    <row r="3" spans="1:5" x14ac:dyDescent="0.25">
      <c r="C3" s="1" t="s">
        <v>5</v>
      </c>
      <c r="E3" s="2">
        <f>D2</f>
        <v>937689.45000000007</v>
      </c>
    </row>
    <row r="4" spans="1:5" x14ac:dyDescent="0.25">
      <c r="A4" s="1">
        <v>2</v>
      </c>
      <c r="B4" s="1" t="s">
        <v>7</v>
      </c>
      <c r="D4" s="2">
        <f>(D2*0.1*6/12)</f>
        <v>46884.472500000003</v>
      </c>
    </row>
    <row r="5" spans="1:5" x14ac:dyDescent="0.25">
      <c r="C5" s="1" t="s">
        <v>5</v>
      </c>
      <c r="E5" s="2">
        <f>D4-E6</f>
        <v>1884.4725000000035</v>
      </c>
    </row>
    <row r="6" spans="1:5" x14ac:dyDescent="0.25">
      <c r="C6" s="1" t="s">
        <v>6</v>
      </c>
      <c r="E6" s="2">
        <f>1000000*0.09*6/12</f>
        <v>45000</v>
      </c>
    </row>
    <row r="7" spans="1:5" x14ac:dyDescent="0.25">
      <c r="A7" s="1">
        <v>3</v>
      </c>
      <c r="B7" s="1" t="s">
        <v>7</v>
      </c>
      <c r="D7" s="2">
        <f>(D2+1884)*0.4*0.1*2/12</f>
        <v>6263.8230000000012</v>
      </c>
    </row>
    <row r="8" spans="1:5" x14ac:dyDescent="0.25">
      <c r="C8" s="1" t="s">
        <v>5</v>
      </c>
      <c r="E8" s="2">
        <f>D7-E9</f>
        <v>263.82300000000123</v>
      </c>
    </row>
    <row r="9" spans="1:5" x14ac:dyDescent="0.25">
      <c r="C9" s="1" t="s">
        <v>8</v>
      </c>
      <c r="E9" s="2">
        <f>1000000*0.09*2/12*0.4</f>
        <v>6000</v>
      </c>
    </row>
    <row r="10" spans="1:5" x14ac:dyDescent="0.25">
      <c r="A10" s="1">
        <v>4</v>
      </c>
      <c r="B10" s="1" t="s">
        <v>5</v>
      </c>
      <c r="D10" s="2">
        <f>(D2+E5)*0.4+E8</f>
        <v>376093.39200000005</v>
      </c>
    </row>
    <row r="11" spans="1:5" x14ac:dyDescent="0.25">
      <c r="B11" s="1" t="s">
        <v>9</v>
      </c>
      <c r="D11" s="2">
        <f>E12-D10</f>
        <v>31906.607999999949</v>
      </c>
    </row>
    <row r="12" spans="1:5" x14ac:dyDescent="0.25">
      <c r="C12" s="1" t="s">
        <v>6</v>
      </c>
      <c r="E12" s="2">
        <f>1000000*0.4*1.02</f>
        <v>408000</v>
      </c>
    </row>
    <row r="13" spans="1:5" x14ac:dyDescent="0.25">
      <c r="A13" s="1">
        <v>5</v>
      </c>
      <c r="B13" s="1" t="s">
        <v>7</v>
      </c>
      <c r="D13" s="2">
        <f>(E3+E5+E8-D10)*0.1*6/12</f>
        <v>28187.217675000004</v>
      </c>
    </row>
    <row r="14" spans="1:5" x14ac:dyDescent="0.25">
      <c r="C14" s="1" t="s">
        <v>8</v>
      </c>
      <c r="E14" s="2">
        <f>1000000*0.6*0.09*6/12</f>
        <v>27000</v>
      </c>
    </row>
    <row r="15" spans="1:5" x14ac:dyDescent="0.25">
      <c r="C15" s="1" t="s">
        <v>5</v>
      </c>
      <c r="E15" s="2">
        <f>D13-E14</f>
        <v>1187.2176750000035</v>
      </c>
    </row>
    <row r="16" spans="1:5" x14ac:dyDescent="0.25">
      <c r="A16" s="1">
        <v>6</v>
      </c>
      <c r="B16" s="1" t="s">
        <v>6</v>
      </c>
      <c r="D16" s="2">
        <f>400000*25</f>
        <v>10000000</v>
      </c>
    </row>
    <row r="17" spans="1:5" x14ac:dyDescent="0.25">
      <c r="C17" s="1" t="s">
        <v>10</v>
      </c>
      <c r="E17" s="2">
        <f>D16</f>
        <v>10000000</v>
      </c>
    </row>
    <row r="18" spans="1:5" x14ac:dyDescent="0.25">
      <c r="A18" s="1">
        <v>7</v>
      </c>
      <c r="B18" s="1" t="s">
        <v>6</v>
      </c>
      <c r="D18" s="2">
        <v>2000000</v>
      </c>
    </row>
    <row r="19" spans="1:5" x14ac:dyDescent="0.25">
      <c r="C19" s="1" t="s">
        <v>14</v>
      </c>
      <c r="E19" s="2">
        <f>D18</f>
        <v>2000000</v>
      </c>
    </row>
    <row r="20" spans="1:5" x14ac:dyDescent="0.25">
      <c r="A20" s="1">
        <v>8</v>
      </c>
      <c r="B20" s="1" t="s">
        <v>11</v>
      </c>
      <c r="D20" s="2">
        <f>SUM(E21:E22)</f>
        <v>260000</v>
      </c>
    </row>
    <row r="21" spans="1:5" x14ac:dyDescent="0.25">
      <c r="C21" s="1" t="s">
        <v>14</v>
      </c>
      <c r="E21" s="2">
        <f>8*20000</f>
        <v>160000</v>
      </c>
    </row>
    <row r="22" spans="1:5" x14ac:dyDescent="0.25">
      <c r="C22" s="1" t="s">
        <v>13</v>
      </c>
      <c r="E22" s="2">
        <f>400000*0.25</f>
        <v>100000</v>
      </c>
    </row>
    <row r="24" spans="1:5" x14ac:dyDescent="0.25">
      <c r="A24" s="1">
        <v>9</v>
      </c>
      <c r="B24" s="1" t="s">
        <v>12</v>
      </c>
      <c r="D24" s="2">
        <f>D20</f>
        <v>260000</v>
      </c>
    </row>
    <row r="25" spans="1:5" x14ac:dyDescent="0.25">
      <c r="C25" s="1" t="s">
        <v>6</v>
      </c>
      <c r="E25" s="2">
        <f>D24</f>
        <v>260000</v>
      </c>
    </row>
    <row r="26" spans="1:5" x14ac:dyDescent="0.25">
      <c r="A26" s="1">
        <v>10</v>
      </c>
      <c r="B26" s="1" t="s">
        <v>11</v>
      </c>
      <c r="D26" s="2">
        <f>400000*0.05*25.4</f>
        <v>508000</v>
      </c>
    </row>
    <row r="27" spans="1:5" x14ac:dyDescent="0.25">
      <c r="C27" s="1" t="s">
        <v>15</v>
      </c>
      <c r="E27" s="2">
        <f>D26</f>
        <v>508000</v>
      </c>
    </row>
    <row r="28" spans="1:5" x14ac:dyDescent="0.25">
      <c r="A28" s="1">
        <v>11</v>
      </c>
      <c r="B28" s="1" t="s">
        <v>16</v>
      </c>
      <c r="D28" s="2">
        <f>1000*100*0.99+250</f>
        <v>99250</v>
      </c>
    </row>
    <row r="29" spans="1:5" x14ac:dyDescent="0.25">
      <c r="B29" s="1" t="s">
        <v>17</v>
      </c>
      <c r="D29" s="2">
        <f>100000*0.09*1/12</f>
        <v>750</v>
      </c>
    </row>
    <row r="30" spans="1:5" x14ac:dyDescent="0.25">
      <c r="C30" s="1" t="s">
        <v>6</v>
      </c>
      <c r="E30" s="2">
        <f>D29+D28</f>
        <v>100000</v>
      </c>
    </row>
    <row r="31" spans="1:5" x14ac:dyDescent="0.25">
      <c r="A31" s="1">
        <v>12</v>
      </c>
      <c r="B31" s="1" t="s">
        <v>6</v>
      </c>
      <c r="D31" s="2">
        <v>4500</v>
      </c>
    </row>
    <row r="32" spans="1:5" x14ac:dyDescent="0.25">
      <c r="C32" s="1" t="s">
        <v>17</v>
      </c>
      <c r="E32" s="2">
        <f>D29</f>
        <v>750</v>
      </c>
    </row>
    <row r="33" spans="1:5" x14ac:dyDescent="0.25">
      <c r="C33" s="1" t="s">
        <v>19</v>
      </c>
      <c r="E33" s="2">
        <f>E30*0.09*5/12</f>
        <v>3750</v>
      </c>
    </row>
    <row r="34" spans="1:5" x14ac:dyDescent="0.25">
      <c r="A34" s="1">
        <v>13</v>
      </c>
      <c r="B34" s="1" t="s">
        <v>6</v>
      </c>
      <c r="D34" s="2">
        <f>100000*0.09*2/12*0.5</f>
        <v>750</v>
      </c>
    </row>
    <row r="35" spans="1:5" x14ac:dyDescent="0.25">
      <c r="C35" s="1" t="s">
        <v>19</v>
      </c>
      <c r="E35" s="2">
        <f>D34</f>
        <v>750</v>
      </c>
    </row>
    <row r="36" spans="1:5" x14ac:dyDescent="0.25">
      <c r="A36" s="1">
        <v>14</v>
      </c>
      <c r="B36" s="1" t="s">
        <v>6</v>
      </c>
      <c r="D36" s="2">
        <f>100000*0.5*1.01-100</f>
        <v>50400</v>
      </c>
    </row>
    <row r="37" spans="1:5" x14ac:dyDescent="0.25">
      <c r="C37" s="1" t="s">
        <v>20</v>
      </c>
      <c r="E37" s="2">
        <f>D36-E38</f>
        <v>775</v>
      </c>
    </row>
    <row r="38" spans="1:5" x14ac:dyDescent="0.25">
      <c r="C38" s="1" t="s">
        <v>16</v>
      </c>
      <c r="E38" s="2">
        <f>D28*0.5</f>
        <v>49625</v>
      </c>
    </row>
    <row r="39" spans="1:5" x14ac:dyDescent="0.25">
      <c r="A39" s="1">
        <v>15</v>
      </c>
      <c r="B39" s="1" t="s">
        <v>17</v>
      </c>
      <c r="D39" s="2">
        <f>100000*0.09*0.5*0.5</f>
        <v>2250</v>
      </c>
    </row>
    <row r="40" spans="1:5" x14ac:dyDescent="0.25">
      <c r="C40" s="1" t="s">
        <v>19</v>
      </c>
      <c r="E40" s="2">
        <f>D39</f>
        <v>2250</v>
      </c>
    </row>
    <row r="41" spans="1:5" x14ac:dyDescent="0.25">
      <c r="A41" s="1">
        <v>16</v>
      </c>
      <c r="B41" s="1" t="s">
        <v>16</v>
      </c>
    </row>
    <row r="42" spans="1:5" x14ac:dyDescent="0.25">
      <c r="C42" s="1" t="s">
        <v>24</v>
      </c>
      <c r="E42" s="2">
        <f>E38-100000*0.99*0.5</f>
        <v>125</v>
      </c>
    </row>
    <row r="43" spans="1:5" x14ac:dyDescent="0.25">
      <c r="A43" s="1">
        <v>17</v>
      </c>
      <c r="B43" s="1" t="s">
        <v>21</v>
      </c>
      <c r="D43" s="2">
        <f>400*43.1+400</f>
        <v>17640</v>
      </c>
    </row>
    <row r="44" spans="1:5" x14ac:dyDescent="0.25">
      <c r="B44" s="1" t="s">
        <v>18</v>
      </c>
      <c r="C44" s="1" t="s">
        <v>6</v>
      </c>
      <c r="E44" s="2">
        <f>D43</f>
        <v>17640</v>
      </c>
    </row>
    <row r="45" spans="1:5" x14ac:dyDescent="0.25">
      <c r="A45" s="1">
        <v>18</v>
      </c>
      <c r="B45" s="1" t="s">
        <v>23</v>
      </c>
      <c r="D45" s="2">
        <f>(400+400*0.05)*46.5*0.6-250</f>
        <v>11468</v>
      </c>
    </row>
    <row r="46" spans="1:5" x14ac:dyDescent="0.25">
      <c r="C46" s="1" t="s">
        <v>20</v>
      </c>
      <c r="E46" s="2">
        <f>D45-E47</f>
        <v>884</v>
      </c>
    </row>
    <row r="47" spans="1:5" x14ac:dyDescent="0.25">
      <c r="C47" s="1" t="s">
        <v>21</v>
      </c>
      <c r="E47" s="2">
        <f>D43*0.6</f>
        <v>10584</v>
      </c>
    </row>
    <row r="48" spans="1:5" x14ac:dyDescent="0.25">
      <c r="A48" s="1">
        <v>19</v>
      </c>
      <c r="B48" s="1" t="s">
        <v>21</v>
      </c>
      <c r="D48" s="2">
        <f>E49</f>
        <v>571.19999999999993</v>
      </c>
    </row>
    <row r="49" spans="3:5" x14ac:dyDescent="0.25">
      <c r="C49" s="1" t="s">
        <v>22</v>
      </c>
      <c r="E49" s="2">
        <f>((400+400*0.05)*0.4)*3.4</f>
        <v>571.19999999999993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C86CECF605F43AA7C217BC68A1126" ma:contentTypeVersion="5" ma:contentTypeDescription="Create a new document." ma:contentTypeScope="" ma:versionID="af6e65138b46f0a21e492af35ce6fe06">
  <xsd:schema xmlns:xsd="http://www.w3.org/2001/XMLSchema" xmlns:xs="http://www.w3.org/2001/XMLSchema" xmlns:p="http://schemas.microsoft.com/office/2006/metadata/properties" xmlns:ns3="24b7658e-c3c8-41d1-a1b4-37e9df318fd4" targetNamespace="http://schemas.microsoft.com/office/2006/metadata/properties" ma:root="true" ma:fieldsID="3a9fcebbc2d36cb0d503de17d3c7831b" ns3:_="">
    <xsd:import namespace="24b7658e-c3c8-41d1-a1b4-37e9df318f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7658e-c3c8-41d1-a1b4-37e9df318f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b7658e-c3c8-41d1-a1b4-37e9df318fd4" xsi:nil="true"/>
  </documentManagement>
</p:properties>
</file>

<file path=customXml/itemProps1.xml><?xml version="1.0" encoding="utf-8"?>
<ds:datastoreItem xmlns:ds="http://schemas.openxmlformats.org/officeDocument/2006/customXml" ds:itemID="{E17734E1-5C20-4589-ADDC-2F184C0C2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7658e-c3c8-41d1-a1b4-37e9df318f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53B97-6D84-4C2C-B0F0-1DE257741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B5EEA9-39D5-45F7-8FC5-3F1874A9EE0E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24b7658e-c3c8-41d1-a1b4-37e9df318fd4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2024-12-11T04:48:05Z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0x010100783C86CECF605F43AA7C217BC68A1126</vt:lpwstr>
  </property>
</Properties>
</file>