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work\"/>
    </mc:Choice>
  </mc:AlternateContent>
  <xr:revisionPtr revIDLastSave="0" documentId="8_{264A1C5C-27F0-4A57-A0E6-B72E9EA84C01}" xr6:coauthVersionLast="47" xr6:coauthVersionMax="47" xr10:uidLastSave="{00000000-0000-0000-0000-000000000000}"/>
  <bookViews>
    <workbookView xWindow="-24120" yWindow="-120" windowWidth="24240" windowHeight="13140" xr2:uid="{C3B073E9-4F96-49F9-AF94-13833456592F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D75" i="1"/>
  <c r="E71" i="1"/>
  <c r="D70" i="1"/>
  <c r="D69" i="1"/>
  <c r="E67" i="1"/>
  <c r="E20" i="1"/>
  <c r="D42" i="1"/>
  <c r="E43" i="1" s="1"/>
  <c r="D45" i="1"/>
  <c r="E46" i="1" s="1"/>
  <c r="E41" i="1"/>
  <c r="D34" i="1"/>
  <c r="D35" i="1"/>
  <c r="D55" i="1"/>
  <c r="E56" i="1" s="1"/>
  <c r="E54" i="1"/>
  <c r="D49" i="1"/>
  <c r="D36" i="1"/>
  <c r="E31" i="1"/>
  <c r="D30" i="1" s="1"/>
  <c r="D24" i="1"/>
  <c r="D25" i="1"/>
  <c r="D26" i="1"/>
  <c r="E28" i="1"/>
  <c r="E23" i="1"/>
  <c r="E22" i="1"/>
  <c r="D21" i="1"/>
  <c r="D14" i="1"/>
  <c r="D16" i="1" s="1"/>
  <c r="E17" i="1" s="1"/>
  <c r="D65" i="1" l="1"/>
  <c r="D27" i="1"/>
  <c r="D40" i="1"/>
  <c r="D38" i="1" s="1"/>
  <c r="D61" i="1" s="1"/>
  <c r="E15" i="1"/>
  <c r="D29" i="1"/>
  <c r="D64" i="1" s="1"/>
  <c r="E50" i="1"/>
  <c r="D39" i="1" l="1"/>
  <c r="D60" i="1" s="1"/>
  <c r="D62" i="1"/>
  <c r="D66" i="1" s="1"/>
</calcChain>
</file>

<file path=xl/sharedStrings.xml><?xml version="1.0" encoding="utf-8"?>
<sst xmlns="http://schemas.openxmlformats.org/spreadsheetml/2006/main" count="105" uniqueCount="69">
  <si>
    <t>Entry Number</t>
  </si>
  <si>
    <t>Debit Account</t>
  </si>
  <si>
    <t>Credit Account</t>
  </si>
  <si>
    <t>Debit</t>
  </si>
  <si>
    <t>Credit</t>
  </si>
  <si>
    <t>1.</t>
  </si>
  <si>
    <t>O/B</t>
  </si>
  <si>
    <t>Cash</t>
  </si>
  <si>
    <t>Van</t>
  </si>
  <si>
    <t>Office Equipment</t>
  </si>
  <si>
    <t>Radial Saw</t>
  </si>
  <si>
    <t>Sander</t>
  </si>
  <si>
    <t>Paint Sprayer</t>
  </si>
  <si>
    <t>Bank Loan</t>
  </si>
  <si>
    <t>Common Stock</t>
  </si>
  <si>
    <t>Accounts Receivable</t>
  </si>
  <si>
    <t>Sales Revenue</t>
  </si>
  <si>
    <t>2.</t>
  </si>
  <si>
    <t>3.</t>
  </si>
  <si>
    <t>Rent Expense</t>
  </si>
  <si>
    <t>4.</t>
  </si>
  <si>
    <t>WIP (FOH)</t>
  </si>
  <si>
    <t>5.</t>
  </si>
  <si>
    <t xml:space="preserve">WIP (FOH) </t>
  </si>
  <si>
    <t>6.</t>
  </si>
  <si>
    <t>Wages Payable</t>
  </si>
  <si>
    <t>WIP (DL)</t>
  </si>
  <si>
    <t>7.</t>
  </si>
  <si>
    <t>RM (Paint)</t>
  </si>
  <si>
    <t>RM (Lumber)</t>
  </si>
  <si>
    <t>8.</t>
  </si>
  <si>
    <t>Salaries Expense</t>
  </si>
  <si>
    <t>9.</t>
  </si>
  <si>
    <t>Prepaid Insurance</t>
  </si>
  <si>
    <t>Prepaid insurance</t>
  </si>
  <si>
    <t>11.</t>
  </si>
  <si>
    <t>Interest Expense</t>
  </si>
  <si>
    <t>13.</t>
  </si>
  <si>
    <t>Bank Loan Interest Payable</t>
  </si>
  <si>
    <t>14.</t>
  </si>
  <si>
    <t>Advertising Expense</t>
  </si>
  <si>
    <t>15.</t>
  </si>
  <si>
    <t>Prepaid Advertising</t>
  </si>
  <si>
    <t>RAW MATERIALS</t>
  </si>
  <si>
    <t>16.</t>
  </si>
  <si>
    <t>CORMU</t>
  </si>
  <si>
    <t>WIP</t>
  </si>
  <si>
    <t>Finished Goods</t>
  </si>
  <si>
    <t>Finished Goods Inventory</t>
  </si>
  <si>
    <t>17.</t>
  </si>
  <si>
    <t>Cost of Goods Sold Expense</t>
  </si>
  <si>
    <t>Delivery Expense</t>
  </si>
  <si>
    <t>Office Supplies</t>
  </si>
  <si>
    <t>A/D Van</t>
  </si>
  <si>
    <t>Depreciation Expense</t>
  </si>
  <si>
    <t>A/D Office Equipment</t>
  </si>
  <si>
    <t xml:space="preserve">A/D Production Equipment </t>
  </si>
  <si>
    <t>18.</t>
  </si>
  <si>
    <t>19.</t>
  </si>
  <si>
    <t>20.</t>
  </si>
  <si>
    <t>21.</t>
  </si>
  <si>
    <t>Production Supplies</t>
  </si>
  <si>
    <t>Closing Entries</t>
  </si>
  <si>
    <t>C1</t>
  </si>
  <si>
    <t>Income Summary</t>
  </si>
  <si>
    <t>C2</t>
  </si>
  <si>
    <t>Expenses</t>
  </si>
  <si>
    <t>C3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</si>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</sst>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4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78"/>
  <sheetViews>
    <sheetView tabSelected="1" workbookViewId="0">
      <selection activeCell="D77" sqref="D77"/>
    </sheetView>
  </sheetViews>
  <sheetFormatPr defaultRowHeight="15" x14ac:dyDescent="0.25"/>
  <cols>
    <col min="1" max="1" width="27" style="4" customWidth="1"/>
    <col min="2" max="3" width="27" style="1" customWidth="1"/>
    <col min="4" max="5" width="27" style="2" customWidth="1"/>
    <col min="6" max="16384" width="9.140625" style="1"/>
  </cols>
  <sheetData>
    <row r="1" spans="1:5" x14ac:dyDescent="0.25">
      <c r="A1" s="3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4" t="s">
        <v>6</v>
      </c>
      <c r="B2" s="1" t="s">
        <v>7</v>
      </c>
      <c r="D2" s="2">
        <v>2400</v>
      </c>
    </row>
    <row r="3" spans="1:5" x14ac:dyDescent="0.25">
      <c r="B3" s="1" t="s">
        <v>8</v>
      </c>
      <c r="D3" s="2">
        <v>10000</v>
      </c>
    </row>
    <row r="4" spans="1:5" x14ac:dyDescent="0.25">
      <c r="B4" s="1" t="s">
        <v>9</v>
      </c>
      <c r="D4" s="2">
        <v>2600</v>
      </c>
    </row>
    <row r="5" spans="1:5" x14ac:dyDescent="0.25">
      <c r="B5" s="1" t="s">
        <v>10</v>
      </c>
      <c r="D5" s="2">
        <v>3500</v>
      </c>
    </row>
    <row r="6" spans="1:5" x14ac:dyDescent="0.25">
      <c r="B6" s="1" t="s">
        <v>11</v>
      </c>
      <c r="D6" s="2">
        <v>5000</v>
      </c>
    </row>
    <row r="7" spans="1:5" x14ac:dyDescent="0.25">
      <c r="B7" s="1" t="s">
        <v>12</v>
      </c>
      <c r="D7" s="2">
        <v>1500</v>
      </c>
    </row>
    <row r="8" spans="1:5" x14ac:dyDescent="0.25">
      <c r="C8" s="1" t="s">
        <v>13</v>
      </c>
      <c r="E8" s="2">
        <v>5000</v>
      </c>
    </row>
    <row r="9" spans="1:5" x14ac:dyDescent="0.25">
      <c r="C9" s="1" t="s">
        <v>14</v>
      </c>
      <c r="E9" s="2">
        <v>20000</v>
      </c>
    </row>
    <row r="10" spans="1:5" x14ac:dyDescent="0.25">
      <c r="A10" s="4" t="s">
        <v>5</v>
      </c>
      <c r="B10" s="1" t="s">
        <v>15</v>
      </c>
      <c r="D10" s="2">
        <v>9700</v>
      </c>
    </row>
    <row r="11" spans="1:5" x14ac:dyDescent="0.25">
      <c r="C11" s="1" t="s">
        <v>16</v>
      </c>
      <c r="E11" s="2">
        <v>9700</v>
      </c>
    </row>
    <row r="12" spans="1:5" x14ac:dyDescent="0.25">
      <c r="A12" s="4" t="s">
        <v>17</v>
      </c>
      <c r="B12" s="1" t="s">
        <v>7</v>
      </c>
      <c r="D12" s="2">
        <v>5120</v>
      </c>
    </row>
    <row r="13" spans="1:5" x14ac:dyDescent="0.25">
      <c r="C13" s="1" t="s">
        <v>15</v>
      </c>
      <c r="E13" s="2">
        <v>5120</v>
      </c>
    </row>
    <row r="14" spans="1:5" x14ac:dyDescent="0.25">
      <c r="A14" s="4" t="s">
        <v>18</v>
      </c>
      <c r="B14" s="1" t="s">
        <v>19</v>
      </c>
      <c r="D14" s="2">
        <f>150*12</f>
        <v>1800</v>
      </c>
    </row>
    <row r="15" spans="1:5" x14ac:dyDescent="0.25">
      <c r="C15" s="1" t="s">
        <v>7</v>
      </c>
      <c r="E15" s="2">
        <f>D14</f>
        <v>1800</v>
      </c>
    </row>
    <row r="16" spans="1:5" x14ac:dyDescent="0.25">
      <c r="A16" s="4" t="s">
        <v>20</v>
      </c>
      <c r="B16" s="1" t="s">
        <v>21</v>
      </c>
      <c r="D16" s="2">
        <f>D14*0.6</f>
        <v>1080</v>
      </c>
    </row>
    <row r="17" spans="1:5" x14ac:dyDescent="0.25">
      <c r="C17" s="1" t="s">
        <v>19</v>
      </c>
      <c r="E17" s="2">
        <f>D16</f>
        <v>1080</v>
      </c>
    </row>
    <row r="18" spans="1:5" x14ac:dyDescent="0.25">
      <c r="A18" s="4" t="s">
        <v>22</v>
      </c>
      <c r="B18" s="1" t="s">
        <v>23</v>
      </c>
      <c r="D18" s="2">
        <v>408</v>
      </c>
    </row>
    <row r="19" spans="1:5" x14ac:dyDescent="0.25">
      <c r="B19" s="1" t="s">
        <v>61</v>
      </c>
      <c r="D19" s="2">
        <v>72</v>
      </c>
    </row>
    <row r="20" spans="1:5" x14ac:dyDescent="0.25">
      <c r="C20" s="1" t="s">
        <v>7</v>
      </c>
      <c r="E20" s="2">
        <f>D19+D18</f>
        <v>480</v>
      </c>
    </row>
    <row r="21" spans="1:5" x14ac:dyDescent="0.25">
      <c r="A21" s="4" t="s">
        <v>24</v>
      </c>
      <c r="B21" s="1" t="s">
        <v>26</v>
      </c>
      <c r="D21" s="2">
        <f>208*12</f>
        <v>2496</v>
      </c>
    </row>
    <row r="22" spans="1:5" x14ac:dyDescent="0.25">
      <c r="C22" s="1" t="s">
        <v>7</v>
      </c>
      <c r="E22" s="2">
        <f>12*202</f>
        <v>2424</v>
      </c>
    </row>
    <row r="23" spans="1:5" x14ac:dyDescent="0.25">
      <c r="C23" s="1" t="s">
        <v>25</v>
      </c>
      <c r="E23" s="2">
        <f>6*12</f>
        <v>72</v>
      </c>
    </row>
    <row r="24" spans="1:5" x14ac:dyDescent="0.25">
      <c r="A24" s="4" t="s">
        <v>27</v>
      </c>
      <c r="B24" s="1" t="s">
        <v>26</v>
      </c>
      <c r="D24" s="2">
        <f>55*9</f>
        <v>495</v>
      </c>
    </row>
    <row r="25" spans="1:5" x14ac:dyDescent="0.25">
      <c r="B25" s="1" t="s">
        <v>28</v>
      </c>
      <c r="D25" s="1">
        <f>(25*9)*0.35</f>
        <v>78.75</v>
      </c>
    </row>
    <row r="26" spans="1:5" x14ac:dyDescent="0.25">
      <c r="B26" s="1" t="s">
        <v>29</v>
      </c>
      <c r="D26" s="1">
        <f>(25*9)*0.65</f>
        <v>146.25</v>
      </c>
    </row>
    <row r="27" spans="1:5" x14ac:dyDescent="0.25">
      <c r="B27" s="1" t="s">
        <v>51</v>
      </c>
      <c r="D27" s="2">
        <f>E28-SUM(D24:D26)</f>
        <v>360</v>
      </c>
    </row>
    <row r="28" spans="1:5" x14ac:dyDescent="0.25">
      <c r="C28" s="1" t="s">
        <v>7</v>
      </c>
      <c r="E28" s="2">
        <f>(25+55+40)*9</f>
        <v>1080</v>
      </c>
    </row>
    <row r="29" spans="1:5" x14ac:dyDescent="0.25">
      <c r="A29" s="4" t="s">
        <v>30</v>
      </c>
      <c r="B29" s="1" t="s">
        <v>26</v>
      </c>
      <c r="D29" s="2">
        <f>E31*0.75</f>
        <v>363.75</v>
      </c>
    </row>
    <row r="30" spans="1:5" x14ac:dyDescent="0.25">
      <c r="B30" s="1" t="s">
        <v>31</v>
      </c>
      <c r="D30" s="2">
        <f>E31*0.25</f>
        <v>121.25</v>
      </c>
    </row>
    <row r="31" spans="1:5" x14ac:dyDescent="0.25">
      <c r="C31" s="1" t="s">
        <v>7</v>
      </c>
      <c r="E31" s="2">
        <f>E11*0.05</f>
        <v>485</v>
      </c>
    </row>
    <row r="32" spans="1:5" x14ac:dyDescent="0.25">
      <c r="A32" s="4" t="s">
        <v>32</v>
      </c>
      <c r="B32" s="1" t="s">
        <v>52</v>
      </c>
      <c r="D32" s="2">
        <v>125</v>
      </c>
    </row>
    <row r="33" spans="1:5" x14ac:dyDescent="0.25">
      <c r="C33" s="1" t="s">
        <v>7</v>
      </c>
      <c r="E33" s="2">
        <v>125</v>
      </c>
    </row>
    <row r="34" spans="1:5" x14ac:dyDescent="0.25">
      <c r="A34" s="4" t="s">
        <v>32</v>
      </c>
      <c r="B34" s="1" t="s">
        <v>28</v>
      </c>
      <c r="D34" s="2">
        <f>125*0.35</f>
        <v>43.75</v>
      </c>
    </row>
    <row r="35" spans="1:5" x14ac:dyDescent="0.25">
      <c r="B35" s="1" t="s">
        <v>29</v>
      </c>
      <c r="D35" s="2">
        <f>125*0.65</f>
        <v>81.25</v>
      </c>
    </row>
    <row r="36" spans="1:5" x14ac:dyDescent="0.25">
      <c r="B36" s="1" t="s">
        <v>51</v>
      </c>
      <c r="D36" s="2">
        <f>E37*0.75</f>
        <v>375</v>
      </c>
    </row>
    <row r="37" spans="1:5" x14ac:dyDescent="0.25">
      <c r="A37" s="1"/>
      <c r="C37" s="1" t="s">
        <v>7</v>
      </c>
      <c r="E37" s="2">
        <v>500</v>
      </c>
    </row>
    <row r="38" spans="1:5" x14ac:dyDescent="0.25">
      <c r="A38" s="1">
        <v>10</v>
      </c>
      <c r="B38" s="1" t="s">
        <v>28</v>
      </c>
      <c r="D38" s="1">
        <f>(E41-D40)*0.35</f>
        <v>106.24999999999999</v>
      </c>
      <c r="E38" s="1"/>
    </row>
    <row r="39" spans="1:5" x14ac:dyDescent="0.25">
      <c r="A39" s="1"/>
      <c r="B39" s="1" t="s">
        <v>29</v>
      </c>
      <c r="D39" s="1">
        <f>(E41-D40)*0.65</f>
        <v>197.32142857142856</v>
      </c>
      <c r="E39" s="1"/>
    </row>
    <row r="40" spans="1:5" x14ac:dyDescent="0.25">
      <c r="A40" s="1"/>
      <c r="B40" s="1" t="s">
        <v>51</v>
      </c>
      <c r="D40" s="1">
        <f>E41*0.75</f>
        <v>910.71428571428567</v>
      </c>
      <c r="E40" s="1"/>
    </row>
    <row r="41" spans="1:5" x14ac:dyDescent="0.25">
      <c r="A41" s="1"/>
      <c r="C41" s="1" t="s">
        <v>53</v>
      </c>
      <c r="D41" s="1"/>
      <c r="E41" s="1">
        <f>(10000-1500)/7</f>
        <v>1214.2857142857142</v>
      </c>
    </row>
    <row r="42" spans="1:5" x14ac:dyDescent="0.25">
      <c r="A42" s="4" t="s">
        <v>35</v>
      </c>
      <c r="B42" s="1" t="s">
        <v>54</v>
      </c>
      <c r="D42" s="1">
        <f>(2600-500)/10</f>
        <v>210</v>
      </c>
      <c r="E42" s="1"/>
    </row>
    <row r="43" spans="1:5" x14ac:dyDescent="0.25">
      <c r="A43" s="1"/>
      <c r="C43" s="1" t="s">
        <v>55</v>
      </c>
      <c r="D43" s="1"/>
      <c r="E43" s="1">
        <f>D42</f>
        <v>210</v>
      </c>
    </row>
    <row r="44" spans="1:5" x14ac:dyDescent="0.25">
      <c r="A44" s="1">
        <v>12</v>
      </c>
      <c r="B44" s="1" t="s">
        <v>21</v>
      </c>
      <c r="D44" s="1"/>
      <c r="E44" s="1"/>
    </row>
    <row r="45" spans="1:5" x14ac:dyDescent="0.25">
      <c r="A45" s="1"/>
      <c r="C45" s="1" t="s">
        <v>56</v>
      </c>
      <c r="D45" s="1">
        <f>10000/5</f>
        <v>2000</v>
      </c>
      <c r="E45" s="1"/>
    </row>
    <row r="46" spans="1:5" x14ac:dyDescent="0.25">
      <c r="A46" s="1"/>
      <c r="D46" s="1"/>
      <c r="E46" s="1">
        <f>D45</f>
        <v>2000</v>
      </c>
    </row>
    <row r="47" spans="1:5" x14ac:dyDescent="0.25">
      <c r="A47" s="4" t="s">
        <v>37</v>
      </c>
      <c r="B47" s="1" t="s">
        <v>33</v>
      </c>
      <c r="D47" s="2">
        <v>380</v>
      </c>
    </row>
    <row r="48" spans="1:5" x14ac:dyDescent="0.25">
      <c r="C48" s="1" t="s">
        <v>7</v>
      </c>
      <c r="E48" s="2">
        <v>380</v>
      </c>
    </row>
    <row r="49" spans="1:5" x14ac:dyDescent="0.25">
      <c r="A49" s="4" t="s">
        <v>39</v>
      </c>
      <c r="B49" s="1" t="s">
        <v>21</v>
      </c>
      <c r="D49" s="2">
        <f>D47/2</f>
        <v>190</v>
      </c>
    </row>
    <row r="50" spans="1:5" x14ac:dyDescent="0.25">
      <c r="C50" s="1" t="s">
        <v>34</v>
      </c>
      <c r="E50" s="2">
        <f>D49</f>
        <v>190</v>
      </c>
    </row>
    <row r="51" spans="1:5" x14ac:dyDescent="0.25">
      <c r="A51" s="4" t="s">
        <v>41</v>
      </c>
      <c r="B51" s="1" t="s">
        <v>13</v>
      </c>
      <c r="D51" s="2">
        <v>500</v>
      </c>
    </row>
    <row r="52" spans="1:5" x14ac:dyDescent="0.25">
      <c r="C52" s="1" t="s">
        <v>7</v>
      </c>
      <c r="E52" s="2">
        <v>500</v>
      </c>
    </row>
    <row r="53" spans="1:5" x14ac:dyDescent="0.25">
      <c r="A53" s="4" t="s">
        <v>44</v>
      </c>
      <c r="B53" s="1" t="s">
        <v>36</v>
      </c>
      <c r="D53" s="2">
        <v>428</v>
      </c>
    </row>
    <row r="54" spans="1:5" x14ac:dyDescent="0.25">
      <c r="C54" s="1" t="s">
        <v>38</v>
      </c>
      <c r="E54" s="2">
        <f>D53</f>
        <v>428</v>
      </c>
    </row>
    <row r="55" spans="1:5" x14ac:dyDescent="0.25">
      <c r="A55" s="4" t="s">
        <v>49</v>
      </c>
      <c r="B55" s="1" t="s">
        <v>40</v>
      </c>
      <c r="D55" s="2">
        <f>1100</f>
        <v>1100</v>
      </c>
    </row>
    <row r="56" spans="1:5" x14ac:dyDescent="0.25">
      <c r="C56" s="1" t="s">
        <v>7</v>
      </c>
      <c r="E56" s="2">
        <f>D55</f>
        <v>1100</v>
      </c>
    </row>
    <row r="57" spans="1:5" x14ac:dyDescent="0.25">
      <c r="A57" s="4" t="s">
        <v>57</v>
      </c>
      <c r="B57" s="1" t="s">
        <v>42</v>
      </c>
      <c r="D57" s="2">
        <v>100</v>
      </c>
    </row>
    <row r="58" spans="1:5" x14ac:dyDescent="0.25">
      <c r="C58" s="1" t="s">
        <v>7</v>
      </c>
      <c r="E58" s="2">
        <v>100</v>
      </c>
    </row>
    <row r="59" spans="1:5" x14ac:dyDescent="0.25">
      <c r="A59" s="4" t="s">
        <v>43</v>
      </c>
    </row>
    <row r="60" spans="1:5" x14ac:dyDescent="0.25">
      <c r="B60" s="1" t="s">
        <v>29</v>
      </c>
      <c r="D60" s="2">
        <f>(1780+560+430+D26)+D35+D39-280</f>
        <v>2914.8214285714284</v>
      </c>
    </row>
    <row r="61" spans="1:5" x14ac:dyDescent="0.25">
      <c r="B61" s="1" t="s">
        <v>28</v>
      </c>
      <c r="D61" s="2">
        <f>(392+D38+D25+D34)-50</f>
        <v>570.75</v>
      </c>
    </row>
    <row r="62" spans="1:5" x14ac:dyDescent="0.25">
      <c r="A62" s="4" t="s">
        <v>58</v>
      </c>
      <c r="B62" s="1" t="s">
        <v>45</v>
      </c>
      <c r="D62" s="2">
        <f>SUM(D60:D61)</f>
        <v>3485.5714285714284</v>
      </c>
    </row>
    <row r="63" spans="1:5" x14ac:dyDescent="0.25">
      <c r="A63" s="4" t="s">
        <v>46</v>
      </c>
    </row>
    <row r="64" spans="1:5" x14ac:dyDescent="0.25">
      <c r="B64" s="1" t="s">
        <v>26</v>
      </c>
      <c r="D64" s="2">
        <f>D29+D24+D21</f>
        <v>3354.75</v>
      </c>
    </row>
    <row r="65" spans="1:5" x14ac:dyDescent="0.25">
      <c r="B65" s="1" t="s">
        <v>21</v>
      </c>
      <c r="D65" s="2">
        <f>D49+D45+D18+D16</f>
        <v>3678</v>
      </c>
    </row>
    <row r="66" spans="1:5" x14ac:dyDescent="0.25">
      <c r="B66" s="1" t="s">
        <v>45</v>
      </c>
      <c r="D66" s="2">
        <f>D62</f>
        <v>3485.5714285714284</v>
      </c>
    </row>
    <row r="67" spans="1:5" x14ac:dyDescent="0.25">
      <c r="A67" s="4" t="s">
        <v>59</v>
      </c>
      <c r="C67" s="1" t="s">
        <v>47</v>
      </c>
      <c r="D67" s="1"/>
      <c r="E67" s="2">
        <f>SUM(D64:D66)-144-345-(20/420)*3678</f>
        <v>9854.1785714285706</v>
      </c>
    </row>
    <row r="68" spans="1:5" x14ac:dyDescent="0.25">
      <c r="A68" s="4" t="s">
        <v>48</v>
      </c>
    </row>
    <row r="69" spans="1:5" x14ac:dyDescent="0.25">
      <c r="A69" s="4" t="s">
        <v>60</v>
      </c>
      <c r="B69" s="1" t="s">
        <v>47</v>
      </c>
      <c r="D69" s="2">
        <f>E67</f>
        <v>9854.1785714285706</v>
      </c>
    </row>
    <row r="70" spans="1:5" x14ac:dyDescent="0.25">
      <c r="B70" s="1" t="s">
        <v>50</v>
      </c>
      <c r="D70" s="2">
        <f>D69-(53/560)*D69</f>
        <v>8921.5509566326527</v>
      </c>
      <c r="E70" s="1"/>
    </row>
    <row r="71" spans="1:5" x14ac:dyDescent="0.25">
      <c r="C71" s="1" t="s">
        <v>47</v>
      </c>
      <c r="E71" s="2">
        <f>D70</f>
        <v>8921.5509566326527</v>
      </c>
    </row>
    <row r="72" spans="1:5" x14ac:dyDescent="0.25">
      <c r="A72" s="4" t="s">
        <v>62</v>
      </c>
    </row>
    <row r="73" spans="1:5" x14ac:dyDescent="0.25">
      <c r="A73" s="4" t="s">
        <v>63</v>
      </c>
      <c r="B73" s="1" t="s">
        <v>16</v>
      </c>
      <c r="C73" s="1" t="s">
        <v>64</v>
      </c>
    </row>
    <row r="75" spans="1:5" x14ac:dyDescent="0.25">
      <c r="A75" s="4" t="s">
        <v>65</v>
      </c>
      <c r="B75" s="1" t="s">
        <v>64</v>
      </c>
      <c r="D75" s="2">
        <f>D14-D16+D27+D30+D32+D36+D40+D42+D53+D55+D70</f>
        <v>13271.515242346939</v>
      </c>
      <c r="E75" s="1"/>
    </row>
    <row r="76" spans="1:5" x14ac:dyDescent="0.25">
      <c r="C76" s="1" t="s">
        <v>66</v>
      </c>
      <c r="E76" s="2">
        <f>D75</f>
        <v>13271.515242346939</v>
      </c>
    </row>
    <row r="77" spans="1:5" x14ac:dyDescent="0.25">
      <c r="A77" s="4" t="s">
        <v>67</v>
      </c>
      <c r="B77" s="1" t="s">
        <v>68</v>
      </c>
      <c r="D77" s="2">
        <v>3570</v>
      </c>
    </row>
    <row r="78" spans="1:5" x14ac:dyDescent="0.25">
      <c r="C78" s="1" t="s">
        <v>64</v>
      </c>
      <c r="E78" s="2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2024-12-08T23:17:41Z</dcterms:modified>
</cp:coreProperties>
</file>