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el/Desktop/QRM/QFRM/QFRM-Assignments/A1/"/>
    </mc:Choice>
  </mc:AlternateContent>
  <xr:revisionPtr revIDLastSave="0" documentId="13_ncr:1_{CC8E8A5C-DB34-F94F-9D2C-8D0827FC65DD}" xr6:coauthVersionLast="46" xr6:coauthVersionMax="46" xr10:uidLastSave="{00000000-0000-0000-0000-000000000000}"/>
  <bookViews>
    <workbookView xWindow="1600" yWindow="1500" windowWidth="25600" windowHeight="1550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5" i="1" l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12" i="1"/>
  <c r="Q24" i="1"/>
  <c r="G24" i="1"/>
  <c r="R3" i="1"/>
  <c r="C46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S44" i="1"/>
  <c r="R44" i="1"/>
  <c r="G43" i="1"/>
  <c r="I24" i="1"/>
  <c r="S24" i="1" s="1"/>
  <c r="O26" i="1" s="1"/>
  <c r="J24" i="1"/>
  <c r="I25" i="1"/>
  <c r="S25" i="1" s="1"/>
  <c r="J25" i="1"/>
  <c r="I26" i="1"/>
  <c r="S26" i="1" s="1"/>
  <c r="J26" i="1"/>
  <c r="I27" i="1"/>
  <c r="S27" i="1" s="1"/>
  <c r="J27" i="1"/>
  <c r="I28" i="1"/>
  <c r="S28" i="1" s="1"/>
  <c r="J28" i="1"/>
  <c r="I29" i="1"/>
  <c r="S29" i="1" s="1"/>
  <c r="J29" i="1"/>
  <c r="I30" i="1"/>
  <c r="S30" i="1" s="1"/>
  <c r="J30" i="1"/>
  <c r="I31" i="1"/>
  <c r="S31" i="1" s="1"/>
  <c r="J31" i="1"/>
  <c r="I32" i="1"/>
  <c r="S32" i="1" s="1"/>
  <c r="J32" i="1"/>
  <c r="I33" i="1"/>
  <c r="S33" i="1" s="1"/>
  <c r="J33" i="1"/>
  <c r="I34" i="1"/>
  <c r="S34" i="1" s="1"/>
  <c r="J34" i="1"/>
  <c r="I35" i="1"/>
  <c r="S35" i="1" s="1"/>
  <c r="J35" i="1"/>
  <c r="I36" i="1"/>
  <c r="S36" i="1" s="1"/>
  <c r="J36" i="1"/>
  <c r="I37" i="1"/>
  <c r="S37" i="1" s="1"/>
  <c r="J37" i="1"/>
  <c r="I38" i="1"/>
  <c r="S38" i="1" s="1"/>
  <c r="J38" i="1"/>
  <c r="I39" i="1"/>
  <c r="J39" i="1"/>
  <c r="I40" i="1"/>
  <c r="S40" i="1" s="1"/>
  <c r="J40" i="1"/>
  <c r="I41" i="1"/>
  <c r="S41" i="1" s="1"/>
  <c r="J41" i="1"/>
  <c r="I42" i="1"/>
  <c r="S42" i="1" s="1"/>
  <c r="J42" i="1"/>
  <c r="I43" i="1"/>
  <c r="S43" i="1" s="1"/>
  <c r="J43" i="1"/>
  <c r="H25" i="1"/>
  <c r="R25" i="1" s="1"/>
  <c r="W25" i="1" s="1"/>
  <c r="H26" i="1"/>
  <c r="H27" i="1"/>
  <c r="H28" i="1"/>
  <c r="H29" i="1"/>
  <c r="R29" i="1" s="1"/>
  <c r="H30" i="1"/>
  <c r="R30" i="1" s="1"/>
  <c r="H31" i="1"/>
  <c r="R31" i="1" s="1"/>
  <c r="H32" i="1"/>
  <c r="H33" i="1"/>
  <c r="R33" i="1" s="1"/>
  <c r="W33" i="1" s="1"/>
  <c r="H34" i="1"/>
  <c r="H35" i="1"/>
  <c r="H36" i="1"/>
  <c r="R36" i="1" s="1"/>
  <c r="H37" i="1"/>
  <c r="H38" i="1"/>
  <c r="R38" i="1" s="1"/>
  <c r="H39" i="1"/>
  <c r="R39" i="1" s="1"/>
  <c r="H40" i="1"/>
  <c r="R40" i="1" s="1"/>
  <c r="H41" i="1"/>
  <c r="R41" i="1" s="1"/>
  <c r="H42" i="1"/>
  <c r="R42" i="1" s="1"/>
  <c r="H43" i="1"/>
  <c r="H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" i="1"/>
  <c r="M26" i="1" l="1"/>
  <c r="K24" i="1"/>
  <c r="W38" i="1"/>
  <c r="W29" i="1"/>
  <c r="W31" i="1"/>
  <c r="W30" i="1"/>
  <c r="K36" i="1"/>
  <c r="R43" i="1"/>
  <c r="W43" i="1" s="1"/>
  <c r="K35" i="1"/>
  <c r="R27" i="1"/>
  <c r="W27" i="1" s="1"/>
  <c r="X27" i="1" s="1"/>
  <c r="W40" i="1"/>
  <c r="X40" i="1" s="1"/>
  <c r="W36" i="1"/>
  <c r="W42" i="1"/>
  <c r="W41" i="1"/>
  <c r="K28" i="1"/>
  <c r="K29" i="1"/>
  <c r="X29" i="1" s="1"/>
  <c r="R34" i="1"/>
  <c r="W34" i="1" s="1"/>
  <c r="R26" i="1"/>
  <c r="W26" i="1" s="1"/>
  <c r="K32" i="1"/>
  <c r="K39" i="1"/>
  <c r="W44" i="1"/>
  <c r="X44" i="1" s="1"/>
  <c r="R24" i="1"/>
  <c r="K37" i="1"/>
  <c r="K38" i="1"/>
  <c r="X38" i="1" s="1"/>
  <c r="K30" i="1"/>
  <c r="S39" i="1"/>
  <c r="W39" i="1" s="1"/>
  <c r="K40" i="1"/>
  <c r="K26" i="1"/>
  <c r="K31" i="1"/>
  <c r="X31" i="1" s="1"/>
  <c r="R32" i="1"/>
  <c r="W32" i="1" s="1"/>
  <c r="X32" i="1" s="1"/>
  <c r="K27" i="1"/>
  <c r="K34" i="1"/>
  <c r="K25" i="1"/>
  <c r="R37" i="1"/>
  <c r="W37" i="1" s="1"/>
  <c r="K42" i="1"/>
  <c r="K33" i="1"/>
  <c r="X33" i="1" s="1"/>
  <c r="R28" i="1"/>
  <c r="W28" i="1" s="1"/>
  <c r="K43" i="1"/>
  <c r="R35" i="1"/>
  <c r="W35" i="1" s="1"/>
  <c r="X35" i="1" s="1"/>
  <c r="K41" i="1"/>
  <c r="X30" i="1" l="1"/>
  <c r="X39" i="1"/>
  <c r="N26" i="1"/>
  <c r="W24" i="1"/>
  <c r="X24" i="1" s="1"/>
  <c r="X36" i="1"/>
  <c r="X28" i="1"/>
  <c r="X42" i="1"/>
  <c r="X43" i="1"/>
  <c r="X37" i="1"/>
  <c r="X34" i="1"/>
  <c r="X41" i="1"/>
  <c r="M32" i="1"/>
  <c r="X26" i="1"/>
  <c r="X25" i="1"/>
</calcChain>
</file>

<file path=xl/sharedStrings.xml><?xml version="1.0" encoding="utf-8"?>
<sst xmlns="http://schemas.openxmlformats.org/spreadsheetml/2006/main" count="105" uniqueCount="101">
  <si>
    <t>15/12/06 4.49 16829 12318 117.6</t>
  </si>
  <si>
    <t>14/12/06 4.55 16693 12307 117.4</t>
  </si>
  <si>
    <t>13/12/06 4.57 16638 12278 117.2</t>
  </si>
  <si>
    <t>12/12/06 4.48 16418 12309 117.0</t>
  </si>
  <si>
    <t>11/12/06 4.43 16371 12331 116.2</t>
  </si>
  <si>
    <t>30/11/06 4.69 16289 12343 115.9</t>
  </si>
  <si>
    <t>29/11/06 4.63 16022 12252 116.6</t>
  </si>
  <si>
    <t>27/11/06 4.60 16393 12108 117.7</t>
  </si>
  <si>
    <t>24/11/06 4.56 16350 12177 118.2</t>
  </si>
  <si>
    <t>23/11/06 4.62 16399 12106 117.4</t>
  </si>
  <si>
    <t>22/11/06 4.68 16811 11986 117.9</t>
  </si>
  <si>
    <t>21/11/06 4.74 16700 12090 118.4</t>
  </si>
  <si>
    <t>20/11/06 4.79 16788 12163 119.1</t>
  </si>
  <si>
    <t>17/11/06 4.84 16506 12002 118.5</t>
  </si>
  <si>
    <t>08/12/06 4.52 16266 12284 115.1</t>
  </si>
  <si>
    <t>07/12/06 4.58 16321 12194 114.9</t>
  </si>
  <si>
    <t>06/12/06 4.62 16076 12222 115.3</t>
  </si>
  <si>
    <t>05/12/06 4.65 15855 12122 115.6</t>
  </si>
  <si>
    <t>04/12/06 4.67 15734 12280 116.3</t>
  </si>
  <si>
    <t>01/12/06 4.75 16163 12327 116.1</t>
  </si>
  <si>
    <t>28/11/06 4.74 16198 12132 118,0</t>
  </si>
  <si>
    <t>16829</t>
  </si>
  <si>
    <t>12318</t>
  </si>
  <si>
    <t>16693</t>
  </si>
  <si>
    <t>12307</t>
  </si>
  <si>
    <t>16638</t>
  </si>
  <si>
    <t>12278</t>
  </si>
  <si>
    <t>16418</t>
  </si>
  <si>
    <t>12309</t>
  </si>
  <si>
    <t>16371</t>
  </si>
  <si>
    <t>12331</t>
  </si>
  <si>
    <t>16266</t>
  </si>
  <si>
    <t>12284</t>
  </si>
  <si>
    <t>16321</t>
  </si>
  <si>
    <t>12194</t>
  </si>
  <si>
    <t>16076</t>
  </si>
  <si>
    <t>12222</t>
  </si>
  <si>
    <t>15855</t>
  </si>
  <si>
    <t>12122</t>
  </si>
  <si>
    <t>15734</t>
  </si>
  <si>
    <t>12280</t>
  </si>
  <si>
    <t>16163</t>
  </si>
  <si>
    <t>12327</t>
  </si>
  <si>
    <t>16289</t>
  </si>
  <si>
    <t>12343</t>
  </si>
  <si>
    <t>16022</t>
  </si>
  <si>
    <t>12252</t>
  </si>
  <si>
    <t>16198</t>
  </si>
  <si>
    <t>12132</t>
  </si>
  <si>
    <t>16393</t>
  </si>
  <si>
    <t>12108</t>
  </si>
  <si>
    <t>16350</t>
  </si>
  <si>
    <t>12177</t>
  </si>
  <si>
    <t>16399</t>
  </si>
  <si>
    <t>12106</t>
  </si>
  <si>
    <t>16811</t>
  </si>
  <si>
    <t>11986</t>
  </si>
  <si>
    <t>16700</t>
  </si>
  <si>
    <t>12090</t>
  </si>
  <si>
    <t>16788</t>
  </si>
  <si>
    <t>12163</t>
  </si>
  <si>
    <t>16506</t>
  </si>
  <si>
    <t>12002</t>
  </si>
  <si>
    <t>Date</t>
  </si>
  <si>
    <t>yield</t>
  </si>
  <si>
    <t>NIKKEI</t>
  </si>
  <si>
    <t>DJIA</t>
  </si>
  <si>
    <t>USD/JPY</t>
  </si>
  <si>
    <t>15/12/06</t>
  </si>
  <si>
    <t>14/12/06</t>
  </si>
  <si>
    <t>13/12/06</t>
  </si>
  <si>
    <t>12/12/06</t>
  </si>
  <si>
    <t>11/12/06</t>
  </si>
  <si>
    <t>08/12/06</t>
  </si>
  <si>
    <t>07/12/06</t>
  </si>
  <si>
    <t>06/12/06</t>
  </si>
  <si>
    <t>05/12/06</t>
  </si>
  <si>
    <t>04/12/06</t>
  </si>
  <si>
    <t>01/12/06</t>
  </si>
  <si>
    <t>30/11/06</t>
  </si>
  <si>
    <t>29/11/06</t>
  </si>
  <si>
    <t>28/11/06</t>
  </si>
  <si>
    <t>27/11/06</t>
  </si>
  <si>
    <t>24/11/06</t>
  </si>
  <si>
    <t>23/11/06</t>
  </si>
  <si>
    <t>22/11/06</t>
  </si>
  <si>
    <t>21/11/06</t>
  </si>
  <si>
    <t>20/11/06</t>
  </si>
  <si>
    <t>17/11/06</t>
  </si>
  <si>
    <t>Loss</t>
  </si>
  <si>
    <t>Change NIKKEI</t>
  </si>
  <si>
    <t>Change DJIA</t>
  </si>
  <si>
    <t>Change Yield</t>
  </si>
  <si>
    <t>Change USD/JPY</t>
  </si>
  <si>
    <t>Bonds</t>
  </si>
  <si>
    <t>VaR(95%, 1 day)</t>
  </si>
  <si>
    <t>time to maturity</t>
  </si>
  <si>
    <t>Total</t>
  </si>
  <si>
    <t>Bond change yield</t>
  </si>
  <si>
    <t>Bond payment</t>
  </si>
  <si>
    <t>NIKKEI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</si>
</sst>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[$$-409]#,##0.00"/>
    <numFmt numFmtId="166" formatCode="0.0000000000000000"/>
    <numFmt numFmtId="167" formatCode="[$$-409]#,##0.00;[Red]\-[$$-409]#,##0.00"/>
    <numFmt numFmtId="168" formatCode="0.000"/>
  </numFmts>
  <fonts count="4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165" fontId="0" fillId="0" borderId="0" xfId="0" applyNumberFormat="1" applyBorder="1"/>
    <xf numFmtId="0" fontId="0" fillId="0" borderId="5" xfId="0" applyBorder="1"/>
    <xf numFmtId="2" fontId="0" fillId="0" borderId="6" xfId="0" applyNumberFormat="1" applyBorder="1"/>
    <xf numFmtId="2" fontId="0" fillId="0" borderId="6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3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0" xfId="0" applyBorder="1"/>
    <xf numFmtId="9" fontId="0" fillId="0" borderId="5" xfId="1" applyFont="1" applyBorder="1"/>
    <xf numFmtId="9" fontId="0" fillId="0" borderId="6" xfId="1" applyFont="1" applyBorder="1"/>
    <xf numFmtId="9" fontId="0" fillId="0" borderId="13" xfId="1" applyFont="1" applyBorder="1"/>
    <xf numFmtId="0" fontId="0" fillId="0" borderId="12" xfId="0" applyFill="1" applyBorder="1"/>
    <xf numFmtId="165" fontId="0" fillId="0" borderId="12" xfId="0" applyNumberFormat="1" applyBorder="1"/>
    <xf numFmtId="165" fontId="0" fillId="0" borderId="12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5" fontId="0" fillId="0" borderId="13" xfId="1" applyNumberFormat="1" applyFont="1" applyBorder="1" applyAlignment="1">
      <alignment horizontal="right"/>
    </xf>
    <xf numFmtId="10" fontId="0" fillId="0" borderId="4" xfId="1" applyNumberFormat="1" applyFont="1" applyBorder="1"/>
    <xf numFmtId="166" fontId="0" fillId="0" borderId="0" xfId="0" applyNumberFormat="1"/>
    <xf numFmtId="10" fontId="0" fillId="0" borderId="0" xfId="1" applyNumberFormat="1" applyFont="1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0" fontId="0" fillId="0" borderId="15" xfId="0" applyFill="1" applyBorder="1"/>
    <xf numFmtId="167" fontId="0" fillId="0" borderId="0" xfId="0" applyNumberFormat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3" fillId="0" borderId="0" xfId="0" applyFont="1"/>
    <xf numFmtId="10" fontId="0" fillId="0" borderId="0" xfId="1" applyNumberFormat="1" applyFont="1"/>
    <xf numFmtId="0" fontId="1" fillId="0" borderId="15" xfId="0" applyFont="1" applyFill="1" applyBorder="1"/>
    <xf numFmtId="168" fontId="0" fillId="0" borderId="1" xfId="0" applyNumberFormat="1" applyBorder="1"/>
    <xf numFmtId="168" fontId="0" fillId="0" borderId="4" xfId="0" applyNumberFormat="1" applyBorder="1"/>
    <xf numFmtId="168" fontId="0" fillId="0" borderId="5" xfId="0" applyNumberForma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abSelected="1" zoomScale="75" workbookViewId="0">
      <selection activeCell="B44" sqref="B24:B44"/>
    </sheetView>
  </sheetViews>
  <sheetFormatPr baseColWidth="10" defaultColWidth="8.83203125" defaultRowHeight="13" x14ac:dyDescent="0.15"/>
  <cols>
    <col min="1" max="1" width="12.1640625" customWidth="1"/>
    <col min="2" max="2" width="12.83203125" bestFit="1" customWidth="1"/>
    <col min="3" max="3" width="12.33203125" customWidth="1"/>
    <col min="4" max="4" width="6.83203125" bestFit="1" customWidth="1"/>
    <col min="5" max="5" width="6.1640625" bestFit="1" customWidth="1"/>
    <col min="6" max="6" width="8.83203125" bestFit="1" customWidth="1"/>
    <col min="7" max="7" width="12" bestFit="1" customWidth="1"/>
    <col min="8" max="8" width="14" bestFit="1" customWidth="1"/>
    <col min="9" max="9" width="11.6640625" bestFit="1" customWidth="1"/>
    <col min="10" max="10" width="15.83203125" bestFit="1" customWidth="1"/>
    <col min="11" max="12" width="10.6640625" bestFit="1" customWidth="1"/>
    <col min="13" max="13" width="14.33203125" bestFit="1" customWidth="1"/>
    <col min="14" max="14" width="12.6640625" bestFit="1" customWidth="1"/>
    <col min="15" max="15" width="11.1640625" bestFit="1" customWidth="1"/>
    <col min="16" max="16" width="12.6640625" bestFit="1" customWidth="1"/>
    <col min="17" max="17" width="12" bestFit="1" customWidth="1"/>
    <col min="18" max="18" width="13.33203125" customWidth="1"/>
    <col min="19" max="20" width="15.6640625" customWidth="1"/>
    <col min="21" max="21" width="14.1640625" customWidth="1"/>
    <col min="22" max="22" width="12.83203125" bestFit="1" customWidth="1"/>
    <col min="23" max="24" width="10.6640625" bestFit="1" customWidth="1"/>
    <col min="26" max="26" width="10.1640625" bestFit="1" customWidth="1"/>
  </cols>
  <sheetData>
    <row r="1" spans="1:18" x14ac:dyDescent="0.15">
      <c r="A1" t="s">
        <v>0</v>
      </c>
      <c r="F1" t="str">
        <f>MID(A1,1,8)</f>
        <v>15/12/06</v>
      </c>
      <c r="G1" t="str">
        <f t="shared" ref="G1:G21" si="0">MID(A1,10,4)</f>
        <v>4.49</v>
      </c>
      <c r="H1" t="str">
        <f t="shared" ref="H1:H21" si="1">MID(A1,15,5)</f>
        <v>16829</v>
      </c>
      <c r="I1" t="str">
        <f t="shared" ref="I1:I21" si="2">MID(A1,21,5)</f>
        <v>12318</v>
      </c>
      <c r="J1" t="str">
        <f t="shared" ref="J1:J21" si="3">MID(A1,27,5)</f>
        <v>117.6</v>
      </c>
      <c r="K1">
        <v>117.6</v>
      </c>
      <c r="L1">
        <f>1/K1</f>
        <v>8.5034013605442185E-3</v>
      </c>
    </row>
    <row r="2" spans="1:18" x14ac:dyDescent="0.15">
      <c r="A2" t="s">
        <v>1</v>
      </c>
      <c r="F2" t="str">
        <f t="shared" ref="F2:F21" si="4">MID(A2,1,8)</f>
        <v>14/12/06</v>
      </c>
      <c r="G2" t="str">
        <f t="shared" si="0"/>
        <v>4.55</v>
      </c>
      <c r="H2" t="str">
        <f t="shared" si="1"/>
        <v>16693</v>
      </c>
      <c r="I2" t="str">
        <f t="shared" si="2"/>
        <v>12307</v>
      </c>
      <c r="J2" t="str">
        <f t="shared" si="3"/>
        <v>117.4</v>
      </c>
      <c r="K2">
        <v>117.4</v>
      </c>
      <c r="L2">
        <f t="shared" ref="L2:L21" si="5">1/K2</f>
        <v>8.5178875638841564E-3</v>
      </c>
      <c r="Q2" s="39">
        <v>1.04813</v>
      </c>
    </row>
    <row r="3" spans="1:18" x14ac:dyDescent="0.15">
      <c r="A3" t="s">
        <v>2</v>
      </c>
      <c r="F3" t="str">
        <f t="shared" si="4"/>
        <v>13/12/06</v>
      </c>
      <c r="G3" t="str">
        <f t="shared" si="0"/>
        <v>4.57</v>
      </c>
      <c r="H3" t="str">
        <f t="shared" si="1"/>
        <v>16638</v>
      </c>
      <c r="I3" t="str">
        <f t="shared" si="2"/>
        <v>12278</v>
      </c>
      <c r="J3" t="str">
        <f t="shared" si="3"/>
        <v>117.2</v>
      </c>
      <c r="K3">
        <v>117.2</v>
      </c>
      <c r="L3">
        <f t="shared" si="5"/>
        <v>8.5324232081911266E-3</v>
      </c>
      <c r="Q3" s="39">
        <v>1.1181300000000001</v>
      </c>
      <c r="R3" s="40">
        <f>(Q3-Q2)/100</f>
        <v>7.0000000000000064E-4</v>
      </c>
    </row>
    <row r="4" spans="1:18" x14ac:dyDescent="0.15">
      <c r="A4" t="s">
        <v>3</v>
      </c>
      <c r="F4" t="str">
        <f t="shared" si="4"/>
        <v>12/12/06</v>
      </c>
      <c r="G4" t="str">
        <f t="shared" si="0"/>
        <v>4.48</v>
      </c>
      <c r="H4" t="str">
        <f t="shared" si="1"/>
        <v>16418</v>
      </c>
      <c r="I4" t="str">
        <f t="shared" si="2"/>
        <v>12309</v>
      </c>
      <c r="J4" t="str">
        <f t="shared" si="3"/>
        <v>117.0</v>
      </c>
      <c r="K4">
        <v>117</v>
      </c>
      <c r="L4">
        <f t="shared" si="5"/>
        <v>8.5470085470085479E-3</v>
      </c>
    </row>
    <row r="5" spans="1:18" x14ac:dyDescent="0.15">
      <c r="A5" t="s">
        <v>4</v>
      </c>
      <c r="F5" t="str">
        <f t="shared" si="4"/>
        <v>11/12/06</v>
      </c>
      <c r="G5" t="str">
        <f t="shared" si="0"/>
        <v>4.43</v>
      </c>
      <c r="H5" t="str">
        <f t="shared" si="1"/>
        <v>16371</v>
      </c>
      <c r="I5" t="str">
        <f t="shared" si="2"/>
        <v>12331</v>
      </c>
      <c r="J5" t="str">
        <f t="shared" si="3"/>
        <v>116.2</v>
      </c>
      <c r="K5">
        <v>116.2</v>
      </c>
      <c r="L5">
        <f t="shared" si="5"/>
        <v>8.6058519793459545E-3</v>
      </c>
    </row>
    <row r="6" spans="1:18" x14ac:dyDescent="0.15">
      <c r="A6" t="s">
        <v>14</v>
      </c>
      <c r="F6" t="str">
        <f t="shared" si="4"/>
        <v>08/12/06</v>
      </c>
      <c r="G6" t="str">
        <f t="shared" si="0"/>
        <v>4.52</v>
      </c>
      <c r="H6" t="str">
        <f t="shared" si="1"/>
        <v>16266</v>
      </c>
      <c r="I6" t="str">
        <f t="shared" si="2"/>
        <v>12284</v>
      </c>
      <c r="J6" t="str">
        <f t="shared" si="3"/>
        <v>115.1</v>
      </c>
      <c r="K6">
        <v>115.1</v>
      </c>
      <c r="L6">
        <f t="shared" si="5"/>
        <v>8.6880973066898355E-3</v>
      </c>
    </row>
    <row r="7" spans="1:18" x14ac:dyDescent="0.15">
      <c r="A7" t="s">
        <v>15</v>
      </c>
      <c r="F7" t="str">
        <f t="shared" si="4"/>
        <v>07/12/06</v>
      </c>
      <c r="G7" t="str">
        <f t="shared" si="0"/>
        <v>4.58</v>
      </c>
      <c r="H7" t="str">
        <f t="shared" si="1"/>
        <v>16321</v>
      </c>
      <c r="I7" t="str">
        <f t="shared" si="2"/>
        <v>12194</v>
      </c>
      <c r="J7" t="str">
        <f t="shared" si="3"/>
        <v>114.9</v>
      </c>
      <c r="K7">
        <v>114.9</v>
      </c>
      <c r="L7">
        <f t="shared" si="5"/>
        <v>8.7032201914708437E-3</v>
      </c>
    </row>
    <row r="8" spans="1:18" x14ac:dyDescent="0.15">
      <c r="A8" t="s">
        <v>16</v>
      </c>
      <c r="F8" t="str">
        <f t="shared" si="4"/>
        <v>06/12/06</v>
      </c>
      <c r="G8" t="str">
        <f t="shared" si="0"/>
        <v>4.62</v>
      </c>
      <c r="H8" t="str">
        <f t="shared" si="1"/>
        <v>16076</v>
      </c>
      <c r="I8" t="str">
        <f t="shared" si="2"/>
        <v>12222</v>
      </c>
      <c r="J8" t="str">
        <f t="shared" si="3"/>
        <v>115.3</v>
      </c>
      <c r="K8">
        <v>115.3</v>
      </c>
      <c r="L8">
        <f t="shared" si="5"/>
        <v>8.6730268863833473E-3</v>
      </c>
    </row>
    <row r="9" spans="1:18" x14ac:dyDescent="0.15">
      <c r="A9" t="s">
        <v>17</v>
      </c>
      <c r="F9" t="str">
        <f t="shared" si="4"/>
        <v>05/12/06</v>
      </c>
      <c r="G9" t="str">
        <f t="shared" si="0"/>
        <v>4.65</v>
      </c>
      <c r="H9" t="str">
        <f t="shared" si="1"/>
        <v>15855</v>
      </c>
      <c r="I9" t="str">
        <f t="shared" si="2"/>
        <v>12122</v>
      </c>
      <c r="J9" t="str">
        <f t="shared" si="3"/>
        <v>115.6</v>
      </c>
      <c r="K9">
        <v>115.6</v>
      </c>
      <c r="L9">
        <f t="shared" si="5"/>
        <v>8.6505190311418692E-3</v>
      </c>
    </row>
    <row r="10" spans="1:18" x14ac:dyDescent="0.15">
      <c r="A10" t="s">
        <v>18</v>
      </c>
      <c r="F10" t="str">
        <f t="shared" si="4"/>
        <v>04/12/06</v>
      </c>
      <c r="G10" t="str">
        <f t="shared" si="0"/>
        <v>4.67</v>
      </c>
      <c r="H10" t="str">
        <f t="shared" si="1"/>
        <v>15734</v>
      </c>
      <c r="I10" t="str">
        <f t="shared" si="2"/>
        <v>12280</v>
      </c>
      <c r="J10" t="str">
        <f t="shared" si="3"/>
        <v>116.3</v>
      </c>
      <c r="K10">
        <v>116.3</v>
      </c>
      <c r="L10">
        <f t="shared" si="5"/>
        <v>8.5984522785898538E-3</v>
      </c>
    </row>
    <row r="11" spans="1:18" x14ac:dyDescent="0.15">
      <c r="A11" t="s">
        <v>19</v>
      </c>
      <c r="F11" t="str">
        <f t="shared" si="4"/>
        <v>01/12/06</v>
      </c>
      <c r="G11" t="str">
        <f t="shared" si="0"/>
        <v>4.75</v>
      </c>
      <c r="H11" t="str">
        <f t="shared" si="1"/>
        <v>16163</v>
      </c>
      <c r="I11" t="str">
        <f t="shared" si="2"/>
        <v>12327</v>
      </c>
      <c r="J11" t="str">
        <f t="shared" si="3"/>
        <v>116.1</v>
      </c>
      <c r="K11">
        <v>116.1</v>
      </c>
      <c r="L11">
        <f t="shared" si="5"/>
        <v>8.6132644272179162E-3</v>
      </c>
    </row>
    <row r="12" spans="1:18" x14ac:dyDescent="0.15">
      <c r="A12" t="s">
        <v>5</v>
      </c>
      <c r="F12" t="str">
        <f t="shared" si="4"/>
        <v>30/11/06</v>
      </c>
      <c r="G12" t="str">
        <f t="shared" si="0"/>
        <v>4.69</v>
      </c>
      <c r="H12" t="str">
        <f t="shared" si="1"/>
        <v>16289</v>
      </c>
      <c r="I12" t="str">
        <f t="shared" si="2"/>
        <v>12343</v>
      </c>
      <c r="J12" t="str">
        <f t="shared" si="3"/>
        <v>115.9</v>
      </c>
      <c r="K12">
        <v>115.9</v>
      </c>
      <c r="L12">
        <f t="shared" si="5"/>
        <v>8.6281276962899053E-3</v>
      </c>
      <c r="Q12">
        <f>LN(50)-LN(50)</f>
        <v>0</v>
      </c>
    </row>
    <row r="13" spans="1:18" x14ac:dyDescent="0.15">
      <c r="A13" t="s">
        <v>6</v>
      </c>
      <c r="F13" t="str">
        <f t="shared" si="4"/>
        <v>29/11/06</v>
      </c>
      <c r="G13" t="str">
        <f t="shared" si="0"/>
        <v>4.63</v>
      </c>
      <c r="H13" t="str">
        <f t="shared" si="1"/>
        <v>16022</v>
      </c>
      <c r="I13" t="str">
        <f t="shared" si="2"/>
        <v>12252</v>
      </c>
      <c r="J13" t="str">
        <f t="shared" si="3"/>
        <v>116.6</v>
      </c>
      <c r="K13">
        <v>116.6</v>
      </c>
      <c r="L13">
        <f t="shared" si="5"/>
        <v>8.5763293310463125E-3</v>
      </c>
    </row>
    <row r="14" spans="1:18" x14ac:dyDescent="0.15">
      <c r="A14" t="s">
        <v>20</v>
      </c>
      <c r="F14" t="str">
        <f t="shared" si="4"/>
        <v>28/11/06</v>
      </c>
      <c r="G14" t="str">
        <f t="shared" si="0"/>
        <v>4.74</v>
      </c>
      <c r="H14" t="str">
        <f t="shared" si="1"/>
        <v>16198</v>
      </c>
      <c r="I14" t="str">
        <f t="shared" si="2"/>
        <v>12132</v>
      </c>
      <c r="J14" t="str">
        <f t="shared" si="3"/>
        <v>118,0</v>
      </c>
      <c r="K14">
        <v>118</v>
      </c>
      <c r="L14">
        <f t="shared" si="5"/>
        <v>8.4745762711864406E-3</v>
      </c>
    </row>
    <row r="15" spans="1:18" x14ac:dyDescent="0.15">
      <c r="A15" t="s">
        <v>7</v>
      </c>
      <c r="F15" t="str">
        <f t="shared" si="4"/>
        <v>27/11/06</v>
      </c>
      <c r="G15" t="str">
        <f t="shared" si="0"/>
        <v>4.60</v>
      </c>
      <c r="H15" t="str">
        <f t="shared" si="1"/>
        <v>16393</v>
      </c>
      <c r="I15" t="str">
        <f t="shared" si="2"/>
        <v>12108</v>
      </c>
      <c r="J15" t="str">
        <f t="shared" si="3"/>
        <v>117.7</v>
      </c>
      <c r="K15">
        <v>117.7</v>
      </c>
      <c r="L15">
        <f t="shared" si="5"/>
        <v>8.4961767204757861E-3</v>
      </c>
    </row>
    <row r="16" spans="1:18" x14ac:dyDescent="0.15">
      <c r="A16" t="s">
        <v>8</v>
      </c>
      <c r="F16" t="str">
        <f t="shared" si="4"/>
        <v>24/11/06</v>
      </c>
      <c r="G16" t="str">
        <f t="shared" si="0"/>
        <v>4.56</v>
      </c>
      <c r="H16" t="str">
        <f t="shared" si="1"/>
        <v>16350</v>
      </c>
      <c r="I16" t="str">
        <f t="shared" si="2"/>
        <v>12177</v>
      </c>
      <c r="J16" t="str">
        <f t="shared" si="3"/>
        <v>118.2</v>
      </c>
      <c r="K16">
        <v>118.2</v>
      </c>
      <c r="L16">
        <f t="shared" si="5"/>
        <v>8.4602368866328256E-3</v>
      </c>
    </row>
    <row r="17" spans="1:27" x14ac:dyDescent="0.15">
      <c r="A17" t="s">
        <v>9</v>
      </c>
      <c r="F17" t="str">
        <f t="shared" si="4"/>
        <v>23/11/06</v>
      </c>
      <c r="G17" t="str">
        <f t="shared" si="0"/>
        <v>4.62</v>
      </c>
      <c r="H17" t="str">
        <f t="shared" si="1"/>
        <v>16399</v>
      </c>
      <c r="I17" t="str">
        <f t="shared" si="2"/>
        <v>12106</v>
      </c>
      <c r="J17" t="str">
        <f t="shared" si="3"/>
        <v>117.4</v>
      </c>
      <c r="K17">
        <v>117.4</v>
      </c>
      <c r="L17">
        <f t="shared" si="5"/>
        <v>8.5178875638841564E-3</v>
      </c>
    </row>
    <row r="18" spans="1:27" x14ac:dyDescent="0.15">
      <c r="A18" t="s">
        <v>10</v>
      </c>
      <c r="F18" t="str">
        <f t="shared" si="4"/>
        <v>22/11/06</v>
      </c>
      <c r="G18" t="str">
        <f t="shared" si="0"/>
        <v>4.68</v>
      </c>
      <c r="H18" t="str">
        <f t="shared" si="1"/>
        <v>16811</v>
      </c>
      <c r="I18" t="str">
        <f t="shared" si="2"/>
        <v>11986</v>
      </c>
      <c r="J18" t="str">
        <f t="shared" si="3"/>
        <v>117.9</v>
      </c>
      <c r="K18">
        <v>117.9</v>
      </c>
      <c r="L18">
        <f t="shared" si="5"/>
        <v>8.4817642069550461E-3</v>
      </c>
    </row>
    <row r="19" spans="1:27" x14ac:dyDescent="0.15">
      <c r="A19" t="s">
        <v>11</v>
      </c>
      <c r="F19" t="str">
        <f t="shared" si="4"/>
        <v>21/11/06</v>
      </c>
      <c r="G19" t="str">
        <f t="shared" si="0"/>
        <v>4.74</v>
      </c>
      <c r="H19" t="str">
        <f t="shared" si="1"/>
        <v>16700</v>
      </c>
      <c r="I19" t="str">
        <f t="shared" si="2"/>
        <v>12090</v>
      </c>
      <c r="J19" t="str">
        <f t="shared" si="3"/>
        <v>118.4</v>
      </c>
      <c r="K19">
        <v>118.4</v>
      </c>
      <c r="L19">
        <f t="shared" si="5"/>
        <v>8.4459459459459447E-3</v>
      </c>
    </row>
    <row r="20" spans="1:27" x14ac:dyDescent="0.15">
      <c r="A20" t="s">
        <v>12</v>
      </c>
      <c r="F20" t="str">
        <f t="shared" si="4"/>
        <v>20/11/06</v>
      </c>
      <c r="G20" t="str">
        <f t="shared" si="0"/>
        <v>4.79</v>
      </c>
      <c r="H20" t="str">
        <f t="shared" si="1"/>
        <v>16788</v>
      </c>
      <c r="I20" t="str">
        <f t="shared" si="2"/>
        <v>12163</v>
      </c>
      <c r="J20" t="str">
        <f t="shared" si="3"/>
        <v>119.1</v>
      </c>
      <c r="K20">
        <v>119.1</v>
      </c>
      <c r="L20">
        <f t="shared" si="5"/>
        <v>8.3963056255247689E-3</v>
      </c>
    </row>
    <row r="21" spans="1:27" x14ac:dyDescent="0.15">
      <c r="A21" t="s">
        <v>13</v>
      </c>
      <c r="F21" t="str">
        <f t="shared" si="4"/>
        <v>17/11/06</v>
      </c>
      <c r="G21" t="str">
        <f t="shared" si="0"/>
        <v>4.84</v>
      </c>
      <c r="H21" t="str">
        <f t="shared" si="1"/>
        <v>16506</v>
      </c>
      <c r="I21" t="str">
        <f t="shared" si="2"/>
        <v>12002</v>
      </c>
      <c r="J21" t="str">
        <f t="shared" si="3"/>
        <v>118.5</v>
      </c>
      <c r="K21">
        <v>118.5</v>
      </c>
      <c r="L21">
        <f t="shared" si="5"/>
        <v>8.4388185654008432E-3</v>
      </c>
    </row>
    <row r="23" spans="1:27" ht="14" x14ac:dyDescent="0.15">
      <c r="A23" s="12" t="s">
        <v>63</v>
      </c>
      <c r="B23" s="12" t="s">
        <v>96</v>
      </c>
      <c r="C23" s="13" t="s">
        <v>64</v>
      </c>
      <c r="D23" s="13" t="s">
        <v>65</v>
      </c>
      <c r="E23" s="13" t="s">
        <v>66</v>
      </c>
      <c r="F23" s="13" t="s">
        <v>67</v>
      </c>
      <c r="G23" s="12" t="s">
        <v>92</v>
      </c>
      <c r="H23" s="18" t="s">
        <v>90</v>
      </c>
      <c r="I23" s="18" t="s">
        <v>91</v>
      </c>
      <c r="J23" s="14" t="s">
        <v>93</v>
      </c>
      <c r="K23" s="4" t="s">
        <v>89</v>
      </c>
      <c r="M23" s="18" t="s">
        <v>94</v>
      </c>
      <c r="N23" s="23" t="s">
        <v>65</v>
      </c>
      <c r="O23" s="23" t="s">
        <v>66</v>
      </c>
      <c r="P23" s="34"/>
      <c r="Q23" s="41" t="s">
        <v>100</v>
      </c>
      <c r="R23" s="37" t="s">
        <v>65</v>
      </c>
      <c r="S23" s="38" t="s">
        <v>66</v>
      </c>
      <c r="T23" s="37" t="s">
        <v>98</v>
      </c>
      <c r="U23" s="37" t="s">
        <v>99</v>
      </c>
      <c r="V23" s="19"/>
      <c r="W23" s="36" t="s">
        <v>97</v>
      </c>
      <c r="X23" s="19"/>
      <c r="Y23" s="19"/>
      <c r="Z23" s="8"/>
      <c r="AA23" s="19"/>
    </row>
    <row r="24" spans="1:27" x14ac:dyDescent="0.15">
      <c r="A24" s="1" t="s">
        <v>68</v>
      </c>
      <c r="B24" s="42">
        <v>0.08</v>
      </c>
      <c r="C24" s="2">
        <v>4.49</v>
      </c>
      <c r="D24" s="3" t="s">
        <v>21</v>
      </c>
      <c r="E24" s="3" t="s">
        <v>22</v>
      </c>
      <c r="F24" s="15">
        <v>8.5034013605442185E-3</v>
      </c>
      <c r="G24" s="32">
        <f>(C24-C25)/100</f>
        <v>-5.9999999999999604E-4</v>
      </c>
      <c r="H24" s="32">
        <f>LN(D24)-LN(D25)</f>
        <v>8.1141188576836498E-3</v>
      </c>
      <c r="I24" s="31">
        <f t="shared" ref="I24:J39" si="6">LN(E24)-LN(E25)</f>
        <v>8.9340107465218921E-4</v>
      </c>
      <c r="J24" s="29">
        <f t="shared" si="6"/>
        <v>-1.7021280705300512E-3</v>
      </c>
      <c r="K24" s="26">
        <f>$N$24*(1-EXP(H24+J24))+$O$24*(1-EXP(I24))-$M$24*(1-EXP(-G24))+$M$24*C24/25000</f>
        <v>-8762.1283799741104</v>
      </c>
      <c r="M24" s="24">
        <v>1000000</v>
      </c>
      <c r="N24" s="24">
        <v>1400000</v>
      </c>
      <c r="O24" s="25">
        <v>600000</v>
      </c>
      <c r="P24" s="8"/>
      <c r="Q24" s="31">
        <f>1-EXP(H24+J24)</f>
        <v>-6.4325916073000311E-3</v>
      </c>
      <c r="R24" s="35">
        <f>$N$24*(1-EXP(H24+J24))</f>
        <v>-9005.6282502200429</v>
      </c>
      <c r="S24" s="35">
        <f>$O$24*(1-EXP(I24))</f>
        <v>-536.28016575943957</v>
      </c>
      <c r="T24" s="35">
        <f>$M$24*(1-EXP(-B24*G24))</f>
        <v>-48.001152018528614</v>
      </c>
      <c r="U24" s="35">
        <f>$M$24*C24/25000</f>
        <v>179.6</v>
      </c>
      <c r="V24" s="35"/>
      <c r="W24" s="35">
        <f>R24+S24-T24+U24</f>
        <v>-9314.3072639609527</v>
      </c>
      <c r="X24" s="8">
        <f>W24-K24</f>
        <v>-552.17888398684227</v>
      </c>
      <c r="Y24" s="19"/>
      <c r="Z24" s="19"/>
      <c r="AA24" s="19"/>
    </row>
    <row r="25" spans="1:27" x14ac:dyDescent="0.15">
      <c r="A25" s="5" t="s">
        <v>69</v>
      </c>
      <c r="B25" s="43">
        <v>7.5999999999999998E-2</v>
      </c>
      <c r="C25" s="6">
        <v>4.55</v>
      </c>
      <c r="D25" s="7" t="s">
        <v>23</v>
      </c>
      <c r="E25" s="7" t="s">
        <v>24</v>
      </c>
      <c r="F25" s="16">
        <v>8.5178875638841564E-3</v>
      </c>
      <c r="G25" s="33">
        <f t="shared" ref="G25:G42" si="7">(C25-C26)/100</f>
        <v>-2.0000000000000462E-4</v>
      </c>
      <c r="H25" s="33">
        <f t="shared" ref="H25:H43" si="8">LN(D25)-LN(D26)</f>
        <v>3.3002340115562134E-3</v>
      </c>
      <c r="I25" s="31">
        <f t="shared" si="6"/>
        <v>2.3591631848951522E-3</v>
      </c>
      <c r="J25" s="29">
        <f t="shared" si="6"/>
        <v>-1.7050302510837057E-3</v>
      </c>
      <c r="K25" s="27">
        <f t="shared" ref="K25:K43" si="9">$N$24*(1-EXP(H25+J25))+$O$24*(1-EXP(I25))-$M$24*(1-EXP(-G25))+$M$24*C25/25000</f>
        <v>-3270.2164034158641</v>
      </c>
      <c r="M25" s="19"/>
      <c r="N25" s="19"/>
      <c r="O25" s="19"/>
      <c r="P25" s="19"/>
      <c r="Q25" s="31">
        <f t="shared" ref="Q25:Q44" si="10">1-EXP(H25+J25)</f>
        <v>-1.5964767748068986E-3</v>
      </c>
      <c r="R25" s="35">
        <f t="shared" ref="R25:R44" si="11">$N$24*(1-EXP(H25+J25))</f>
        <v>-2235.0674847296582</v>
      </c>
      <c r="S25" s="35">
        <f t="shared" ref="S25:S44" si="12">$O$24*(1-EXP(I25))</f>
        <v>-1417.1689200196624</v>
      </c>
      <c r="T25" s="35">
        <f t="shared" ref="T25:T44" si="13">$M$24*(1-EXP(-B25*G25))</f>
        <v>-15.200115520475066</v>
      </c>
      <c r="U25" s="35">
        <f t="shared" ref="U25:U43" si="14">$M$24*C25/25000</f>
        <v>182</v>
      </c>
      <c r="V25" s="35"/>
      <c r="W25" s="35">
        <f>R25+S25-T25+U25</f>
        <v>-3455.0362892288454</v>
      </c>
      <c r="X25" s="8">
        <f>W25-K25</f>
        <v>-184.81988581298128</v>
      </c>
      <c r="Y25" s="19"/>
      <c r="Z25" s="19"/>
      <c r="AA25" s="19"/>
    </row>
    <row r="26" spans="1:27" x14ac:dyDescent="0.15">
      <c r="A26" s="5" t="s">
        <v>70</v>
      </c>
      <c r="B26" s="43">
        <v>7.1999999999999995E-2</v>
      </c>
      <c r="C26" s="6">
        <v>4.57</v>
      </c>
      <c r="D26" s="7" t="s">
        <v>25</v>
      </c>
      <c r="E26" s="7" t="s">
        <v>26</v>
      </c>
      <c r="F26" s="16">
        <v>8.5324232081911266E-3</v>
      </c>
      <c r="G26" s="33">
        <f t="shared" si="7"/>
        <v>8.9999999999999857E-4</v>
      </c>
      <c r="H26" s="33">
        <f t="shared" si="8"/>
        <v>1.3310941935621656E-2</v>
      </c>
      <c r="I26" s="31">
        <f t="shared" si="6"/>
        <v>-2.521659122855624E-3</v>
      </c>
      <c r="J26" s="29">
        <f t="shared" si="6"/>
        <v>-1.7079423451562548E-3</v>
      </c>
      <c r="K26" s="27">
        <f t="shared" si="9"/>
        <v>-15544.511372459197</v>
      </c>
      <c r="M26" s="8">
        <f>T24+U24</f>
        <v>131.59884798147138</v>
      </c>
      <c r="N26" s="8">
        <f>R24</f>
        <v>-9005.6282502200429</v>
      </c>
      <c r="O26" s="8">
        <f>S24</f>
        <v>-536.28016575943957</v>
      </c>
      <c r="P26" s="19"/>
      <c r="Q26" s="31">
        <f t="shared" si="10"/>
        <v>-1.1670575498381242E-2</v>
      </c>
      <c r="R26" s="35">
        <f t="shared" si="11"/>
        <v>-16338.805697733738</v>
      </c>
      <c r="S26" s="35">
        <f t="shared" si="12"/>
        <v>1511.0894467471826</v>
      </c>
      <c r="T26" s="35">
        <f t="shared" si="13"/>
        <v>64.797900525381806</v>
      </c>
      <c r="U26" s="35">
        <f t="shared" si="14"/>
        <v>182.8</v>
      </c>
      <c r="V26" s="35"/>
      <c r="W26" s="35">
        <f t="shared" ref="W26:W44" si="15">R26+S26-T26+U26</f>
        <v>-14709.714151511938</v>
      </c>
      <c r="X26" s="8">
        <f t="shared" ref="X26:X44" si="16">W26-K26</f>
        <v>834.79722094725912</v>
      </c>
      <c r="Y26" s="19"/>
      <c r="Z26" s="19"/>
      <c r="AA26" s="19"/>
    </row>
    <row r="27" spans="1:27" x14ac:dyDescent="0.15">
      <c r="A27" s="5" t="s">
        <v>71</v>
      </c>
      <c r="B27" s="43">
        <v>6.8000000000000005E-2</v>
      </c>
      <c r="C27" s="6">
        <v>4.4800000000000004</v>
      </c>
      <c r="D27" s="7" t="s">
        <v>27</v>
      </c>
      <c r="E27" s="7" t="s">
        <v>28</v>
      </c>
      <c r="F27" s="16">
        <v>8.5470085470085479E-3</v>
      </c>
      <c r="G27" s="33">
        <f t="shared" si="7"/>
        <v>5.0000000000000706E-4</v>
      </c>
      <c r="H27" s="33">
        <f t="shared" si="8"/>
        <v>2.8668170538690418E-3</v>
      </c>
      <c r="I27" s="31">
        <f t="shared" si="6"/>
        <v>-1.785714760233148E-3</v>
      </c>
      <c r="J27" s="29">
        <f t="shared" si="6"/>
        <v>-6.8610903799450895E-3</v>
      </c>
      <c r="K27" s="27">
        <f t="shared" si="9"/>
        <v>6330.627328692648</v>
      </c>
      <c r="M27" s="19"/>
      <c r="N27" s="19"/>
      <c r="O27" s="19"/>
      <c r="P27" s="19"/>
      <c r="Q27" s="31">
        <f t="shared" si="10"/>
        <v>3.9863068266959845E-3</v>
      </c>
      <c r="R27" s="35">
        <f t="shared" si="11"/>
        <v>5580.8295573743781</v>
      </c>
      <c r="S27" s="35">
        <f t="shared" si="12"/>
        <v>1070.4727921489798</v>
      </c>
      <c r="T27" s="35">
        <f t="shared" si="13"/>
        <v>33.999422006547597</v>
      </c>
      <c r="U27" s="35">
        <f t="shared" si="14"/>
        <v>179.2</v>
      </c>
      <c r="V27" s="35"/>
      <c r="W27" s="35">
        <f t="shared" si="15"/>
        <v>6796.5029275168099</v>
      </c>
      <c r="X27" s="8">
        <f t="shared" si="16"/>
        <v>465.8755988241619</v>
      </c>
      <c r="Y27" s="19"/>
      <c r="Z27" s="19"/>
      <c r="AA27" s="19"/>
    </row>
    <row r="28" spans="1:27" x14ac:dyDescent="0.15">
      <c r="A28" s="5" t="s">
        <v>72</v>
      </c>
      <c r="B28" s="43">
        <v>6.4000000000000001E-2</v>
      </c>
      <c r="C28" s="6">
        <v>4.43</v>
      </c>
      <c r="D28" s="7" t="s">
        <v>29</v>
      </c>
      <c r="E28" s="7" t="s">
        <v>30</v>
      </c>
      <c r="F28" s="16">
        <v>8.6058519793459545E-3</v>
      </c>
      <c r="G28" s="33">
        <f t="shared" si="7"/>
        <v>-8.9999999999999857E-4</v>
      </c>
      <c r="H28" s="33">
        <f t="shared" si="8"/>
        <v>6.4344371276217061E-3</v>
      </c>
      <c r="I28" s="31">
        <f t="shared" si="6"/>
        <v>3.818814309816787E-3</v>
      </c>
      <c r="J28" s="29">
        <f t="shared" si="6"/>
        <v>-9.5115286899742912E-3</v>
      </c>
      <c r="K28" s="27">
        <f t="shared" si="9"/>
        <v>3083.2429939819604</v>
      </c>
      <c r="M28" s="19"/>
      <c r="N28" s="19"/>
      <c r="O28" s="19"/>
      <c r="P28" s="19"/>
      <c r="Q28" s="31">
        <f t="shared" si="10"/>
        <v>3.0723621682808844E-3</v>
      </c>
      <c r="R28" s="35">
        <f t="shared" si="11"/>
        <v>4301.3070355932377</v>
      </c>
      <c r="S28" s="35">
        <f t="shared" si="12"/>
        <v>-2295.6691631386138</v>
      </c>
      <c r="T28" s="35">
        <f t="shared" si="13"/>
        <v>-57.60165891177671</v>
      </c>
      <c r="U28" s="35">
        <f t="shared" si="14"/>
        <v>177.2</v>
      </c>
      <c r="V28" s="35"/>
      <c r="W28" s="35">
        <f t="shared" si="15"/>
        <v>2240.4395313664004</v>
      </c>
      <c r="X28" s="8">
        <f t="shared" si="16"/>
        <v>-842.80346261555997</v>
      </c>
      <c r="Y28" s="19"/>
      <c r="Z28" s="19"/>
      <c r="AA28" s="19"/>
    </row>
    <row r="29" spans="1:27" x14ac:dyDescent="0.15">
      <c r="A29" s="5" t="s">
        <v>73</v>
      </c>
      <c r="B29" s="43">
        <v>0.06</v>
      </c>
      <c r="C29" s="6">
        <v>4.5199999999999996</v>
      </c>
      <c r="D29" s="7" t="s">
        <v>31</v>
      </c>
      <c r="E29" s="7" t="s">
        <v>32</v>
      </c>
      <c r="F29" s="16">
        <v>8.6880973066898355E-3</v>
      </c>
      <c r="G29" s="33">
        <f t="shared" si="7"/>
        <v>-6.0000000000000493E-4</v>
      </c>
      <c r="H29" s="33">
        <f t="shared" si="8"/>
        <v>-3.3755824239758425E-3</v>
      </c>
      <c r="I29" s="31">
        <f t="shared" si="6"/>
        <v>7.3535750929512034E-3</v>
      </c>
      <c r="J29" s="29">
        <f t="shared" si="6"/>
        <v>-1.7391308731271593E-3</v>
      </c>
      <c r="K29" s="27">
        <f t="shared" si="9"/>
        <v>3494.8902146678874</v>
      </c>
      <c r="M29" s="19"/>
      <c r="N29" s="19"/>
      <c r="O29" s="19"/>
      <c r="P29" s="19"/>
      <c r="Q29" s="31">
        <f t="shared" si="10"/>
        <v>5.1016554229602606E-3</v>
      </c>
      <c r="R29" s="35">
        <f t="shared" si="11"/>
        <v>7142.3175921443653</v>
      </c>
      <c r="S29" s="35">
        <f t="shared" si="12"/>
        <v>-4428.4074134818493</v>
      </c>
      <c r="T29" s="35">
        <f t="shared" si="13"/>
        <v>-36.000648007794567</v>
      </c>
      <c r="U29" s="35">
        <f t="shared" si="14"/>
        <v>180.8</v>
      </c>
      <c r="V29" s="35"/>
      <c r="W29" s="35">
        <f t="shared" si="15"/>
        <v>2930.7108266703108</v>
      </c>
      <c r="X29" s="8">
        <f t="shared" si="16"/>
        <v>-564.17938799757667</v>
      </c>
      <c r="Y29" s="19"/>
      <c r="Z29" s="19"/>
      <c r="AA29" s="19"/>
    </row>
    <row r="30" spans="1:27" x14ac:dyDescent="0.15">
      <c r="A30" s="5" t="s">
        <v>74</v>
      </c>
      <c r="B30" s="43">
        <v>5.6000000000000001E-2</v>
      </c>
      <c r="C30" s="6">
        <v>4.58</v>
      </c>
      <c r="D30" s="7" t="s">
        <v>33</v>
      </c>
      <c r="E30" s="7" t="s">
        <v>34</v>
      </c>
      <c r="F30" s="16">
        <v>8.7032201914708437E-3</v>
      </c>
      <c r="G30" s="33">
        <f t="shared" si="7"/>
        <v>-4.0000000000000034E-4</v>
      </c>
      <c r="H30" s="33">
        <f t="shared" si="8"/>
        <v>1.5125145581604826E-2</v>
      </c>
      <c r="I30" s="31">
        <f t="shared" si="6"/>
        <v>-2.2935789870999201E-3</v>
      </c>
      <c r="J30" s="29">
        <f t="shared" si="6"/>
        <v>3.4752424203032817E-3</v>
      </c>
      <c r="K30" s="27">
        <f t="shared" si="9"/>
        <v>-24326.383417765122</v>
      </c>
      <c r="M30" s="19"/>
      <c r="N30" s="19"/>
      <c r="O30" s="19"/>
      <c r="P30" s="19"/>
      <c r="Q30" s="31">
        <f t="shared" si="10"/>
        <v>-1.8774452767977623E-2</v>
      </c>
      <c r="R30" s="35">
        <f t="shared" si="11"/>
        <v>-26284.233875168673</v>
      </c>
      <c r="S30" s="35">
        <f t="shared" si="12"/>
        <v>1374.5704467357234</v>
      </c>
      <c r="T30" s="35">
        <f t="shared" si="13"/>
        <v>-22.400250881959849</v>
      </c>
      <c r="U30" s="35">
        <f t="shared" si="14"/>
        <v>183.2</v>
      </c>
      <c r="V30" s="35"/>
      <c r="W30" s="35">
        <f t="shared" si="15"/>
        <v>-24704.063177550986</v>
      </c>
      <c r="X30" s="8">
        <f t="shared" si="16"/>
        <v>-377.67975978586401</v>
      </c>
      <c r="Y30" s="19"/>
      <c r="Z30" s="19"/>
      <c r="AA30" s="19"/>
    </row>
    <row r="31" spans="1:27" x14ac:dyDescent="0.15">
      <c r="A31" s="5" t="s">
        <v>75</v>
      </c>
      <c r="B31" s="43">
        <v>5.1999999999999998E-2</v>
      </c>
      <c r="C31" s="6">
        <v>4.62</v>
      </c>
      <c r="D31" s="7" t="s">
        <v>35</v>
      </c>
      <c r="E31" s="7" t="s">
        <v>36</v>
      </c>
      <c r="F31" s="16">
        <v>8.6730268863833473E-3</v>
      </c>
      <c r="G31" s="33">
        <f t="shared" si="7"/>
        <v>-3.0000000000000247E-4</v>
      </c>
      <c r="H31" s="33">
        <f t="shared" si="8"/>
        <v>1.38425685966439E-2</v>
      </c>
      <c r="I31" s="31">
        <f t="shared" si="6"/>
        <v>8.2156229436307626E-3</v>
      </c>
      <c r="J31" s="29">
        <f t="shared" si="6"/>
        <v>2.5985289632641795E-3</v>
      </c>
      <c r="K31" s="27">
        <f t="shared" si="9"/>
        <v>-27672.627886072551</v>
      </c>
      <c r="M31" s="19" t="s">
        <v>95</v>
      </c>
      <c r="N31" s="19"/>
      <c r="O31" s="19"/>
      <c r="P31" s="19"/>
      <c r="Q31" s="31">
        <f t="shared" si="10"/>
        <v>-1.6576996156900226E-2</v>
      </c>
      <c r="R31" s="35">
        <f t="shared" si="11"/>
        <v>-23207.794619660315</v>
      </c>
      <c r="S31" s="35">
        <f t="shared" si="12"/>
        <v>-4949.67827091255</v>
      </c>
      <c r="T31" s="35">
        <f t="shared" si="13"/>
        <v>-15.600121680670043</v>
      </c>
      <c r="U31" s="35">
        <f t="shared" si="14"/>
        <v>184.8</v>
      </c>
      <c r="V31" s="35"/>
      <c r="W31" s="35">
        <f t="shared" si="15"/>
        <v>-27957.072768892198</v>
      </c>
      <c r="X31" s="8">
        <f t="shared" si="16"/>
        <v>-284.44488281964732</v>
      </c>
      <c r="Y31" s="19"/>
      <c r="Z31" s="19"/>
      <c r="AA31" s="19"/>
    </row>
    <row r="32" spans="1:27" x14ac:dyDescent="0.15">
      <c r="A32" s="5" t="s">
        <v>76</v>
      </c>
      <c r="B32" s="43">
        <v>4.8000000000000001E-2</v>
      </c>
      <c r="C32" s="6">
        <v>4.6500000000000004</v>
      </c>
      <c r="D32" s="7" t="s">
        <v>37</v>
      </c>
      <c r="E32" s="7" t="s">
        <v>38</v>
      </c>
      <c r="F32" s="16">
        <v>8.6505190311418692E-3</v>
      </c>
      <c r="G32" s="33">
        <f t="shared" si="7"/>
        <v>-1.9999999999999573E-4</v>
      </c>
      <c r="H32" s="33">
        <f t="shared" si="8"/>
        <v>7.6609320832599082E-3</v>
      </c>
      <c r="I32" s="31">
        <f t="shared" si="6"/>
        <v>-1.2949939189901727E-2</v>
      </c>
      <c r="J32" s="29">
        <f t="shared" si="6"/>
        <v>6.0371032863413276E-3</v>
      </c>
      <c r="K32" s="27">
        <f t="shared" si="9"/>
        <v>-11203.306914044582</v>
      </c>
      <c r="M32" s="8">
        <f>MAX(K24:K43)</f>
        <v>42777.389340203059</v>
      </c>
      <c r="N32" s="19"/>
      <c r="O32" s="19"/>
      <c r="P32" s="19"/>
      <c r="Q32" s="31">
        <f t="shared" si="10"/>
        <v>-1.3792283301583996E-2</v>
      </c>
      <c r="R32" s="35">
        <f t="shared" si="11"/>
        <v>-19309.196622217594</v>
      </c>
      <c r="S32" s="35">
        <f t="shared" si="12"/>
        <v>7719.869706839555</v>
      </c>
      <c r="T32" s="35">
        <f t="shared" si="13"/>
        <v>-9.6000460800826914</v>
      </c>
      <c r="U32" s="35">
        <f t="shared" si="14"/>
        <v>186</v>
      </c>
      <c r="V32" s="35"/>
      <c r="W32" s="35">
        <f t="shared" si="15"/>
        <v>-11393.726869297956</v>
      </c>
      <c r="X32" s="8">
        <f t="shared" si="16"/>
        <v>-190.4199552533737</v>
      </c>
      <c r="Y32" s="19"/>
      <c r="Z32" s="19"/>
      <c r="AA32" s="19"/>
    </row>
    <row r="33" spans="1:27" x14ac:dyDescent="0.15">
      <c r="A33" s="5" t="s">
        <v>77</v>
      </c>
      <c r="B33" s="43">
        <v>4.3999999999999997E-2</v>
      </c>
      <c r="C33" s="6">
        <v>4.67</v>
      </c>
      <c r="D33" s="7" t="s">
        <v>39</v>
      </c>
      <c r="E33" s="7" t="s">
        <v>40</v>
      </c>
      <c r="F33" s="16">
        <v>8.5984522785898538E-3</v>
      </c>
      <c r="G33" s="33">
        <f t="shared" si="7"/>
        <v>-8.0000000000000069E-4</v>
      </c>
      <c r="H33" s="33">
        <f t="shared" si="8"/>
        <v>-2.6900703520620795E-2</v>
      </c>
      <c r="I33" s="31">
        <f t="shared" si="6"/>
        <v>-3.8200558503866944E-3</v>
      </c>
      <c r="J33" s="29">
        <f t="shared" si="6"/>
        <v>-1.7211708207724996E-3</v>
      </c>
      <c r="K33" s="27">
        <f t="shared" si="9"/>
        <v>42777.389340203059</v>
      </c>
      <c r="M33" s="19"/>
      <c r="N33" s="19"/>
      <c r="O33" s="19"/>
      <c r="P33" s="19"/>
      <c r="Q33" s="31">
        <f t="shared" si="10"/>
        <v>2.8216148588149359E-2</v>
      </c>
      <c r="R33" s="35">
        <f t="shared" si="11"/>
        <v>39502.608023409106</v>
      </c>
      <c r="S33" s="35">
        <f t="shared" si="12"/>
        <v>2287.6612314435938</v>
      </c>
      <c r="T33" s="35">
        <f t="shared" si="13"/>
        <v>-35.200619527220312</v>
      </c>
      <c r="U33" s="35">
        <f t="shared" si="14"/>
        <v>186.8</v>
      </c>
      <c r="V33" s="35"/>
      <c r="W33" s="35">
        <f t="shared" si="15"/>
        <v>42012.269874379919</v>
      </c>
      <c r="X33" s="8">
        <f t="shared" si="16"/>
        <v>-765.11946582313976</v>
      </c>
      <c r="Y33" s="19"/>
      <c r="Z33" s="19"/>
      <c r="AA33" s="19"/>
    </row>
    <row r="34" spans="1:27" x14ac:dyDescent="0.15">
      <c r="A34" s="5" t="s">
        <v>78</v>
      </c>
      <c r="B34" s="43">
        <v>0.04</v>
      </c>
      <c r="C34" s="6">
        <v>4.75</v>
      </c>
      <c r="D34" s="7" t="s">
        <v>41</v>
      </c>
      <c r="E34" s="7" t="s">
        <v>42</v>
      </c>
      <c r="F34" s="16">
        <v>8.6132644272179162E-3</v>
      </c>
      <c r="G34" s="33">
        <f t="shared" si="7"/>
        <v>5.9999999999999604E-4</v>
      </c>
      <c r="H34" s="33">
        <f t="shared" si="8"/>
        <v>-7.7653539477964273E-3</v>
      </c>
      <c r="I34" s="31">
        <f t="shared" si="6"/>
        <v>-1.2971221924100718E-3</v>
      </c>
      <c r="J34" s="29">
        <f t="shared" si="6"/>
        <v>-1.7241383581403369E-3</v>
      </c>
      <c r="K34" s="27">
        <f t="shared" si="9"/>
        <v>13590.401562127983</v>
      </c>
      <c r="M34" s="19"/>
      <c r="N34" s="19"/>
      <c r="O34" s="19"/>
      <c r="P34" s="19"/>
      <c r="Q34" s="31">
        <f t="shared" si="10"/>
        <v>9.4446091587840897E-3</v>
      </c>
      <c r="R34" s="35">
        <f t="shared" si="11"/>
        <v>13222.452822297726</v>
      </c>
      <c r="S34" s="35">
        <f t="shared" si="12"/>
        <v>777.76877582482746</v>
      </c>
      <c r="T34" s="35">
        <f t="shared" si="13"/>
        <v>23.999712002287232</v>
      </c>
      <c r="U34" s="35">
        <f t="shared" si="14"/>
        <v>190</v>
      </c>
      <c r="V34" s="35"/>
      <c r="W34" s="35">
        <f t="shared" si="15"/>
        <v>14166.221886120265</v>
      </c>
      <c r="X34" s="8">
        <f t="shared" si="16"/>
        <v>575.82032399228228</v>
      </c>
      <c r="Y34" s="19"/>
      <c r="Z34" s="19"/>
      <c r="AA34" s="19"/>
    </row>
    <row r="35" spans="1:27" x14ac:dyDescent="0.15">
      <c r="A35" s="5" t="s">
        <v>79</v>
      </c>
      <c r="B35" s="43">
        <v>3.5999999999999997E-2</v>
      </c>
      <c r="C35" s="6">
        <v>4.6900000000000004</v>
      </c>
      <c r="D35" s="7" t="s">
        <v>43</v>
      </c>
      <c r="E35" s="7" t="s">
        <v>44</v>
      </c>
      <c r="F35" s="16">
        <v>8.6281276962899053E-3</v>
      </c>
      <c r="G35" s="33">
        <f t="shared" si="7"/>
        <v>6.0000000000000493E-4</v>
      </c>
      <c r="H35" s="33">
        <f t="shared" si="8"/>
        <v>1.6527255582541756E-2</v>
      </c>
      <c r="I35" s="31">
        <f t="shared" si="6"/>
        <v>7.3999117912642021E-3</v>
      </c>
      <c r="J35" s="29">
        <f t="shared" si="6"/>
        <v>6.0215235706859715E-3</v>
      </c>
      <c r="K35" s="27">
        <f t="shared" si="9"/>
        <v>-36795.529623206225</v>
      </c>
      <c r="M35" s="19"/>
      <c r="N35" s="19"/>
      <c r="O35" s="19"/>
      <c r="P35" s="19"/>
      <c r="Q35" s="31">
        <f t="shared" si="10"/>
        <v>-2.2804924505766211E-2</v>
      </c>
      <c r="R35" s="35">
        <f t="shared" si="11"/>
        <v>-31926.894308072697</v>
      </c>
      <c r="S35" s="35">
        <f t="shared" si="12"/>
        <v>-4456.4152791389588</v>
      </c>
      <c r="T35" s="35">
        <f t="shared" si="13"/>
        <v>21.599766721669411</v>
      </c>
      <c r="U35" s="35">
        <f t="shared" si="14"/>
        <v>187.6</v>
      </c>
      <c r="V35" s="35"/>
      <c r="W35" s="35">
        <f t="shared" si="15"/>
        <v>-36217.309353933328</v>
      </c>
      <c r="X35" s="8">
        <f t="shared" si="16"/>
        <v>578.22026927289699</v>
      </c>
      <c r="Y35" s="19"/>
      <c r="Z35" s="19"/>
      <c r="AA35" s="19"/>
    </row>
    <row r="36" spans="1:27" x14ac:dyDescent="0.15">
      <c r="A36" s="5" t="s">
        <v>80</v>
      </c>
      <c r="B36" s="43">
        <v>3.2000000000000001E-2</v>
      </c>
      <c r="C36" s="6">
        <v>4.63</v>
      </c>
      <c r="D36" s="7" t="s">
        <v>45</v>
      </c>
      <c r="E36" s="7" t="s">
        <v>46</v>
      </c>
      <c r="F36" s="16">
        <v>8.5763293310463125E-3</v>
      </c>
      <c r="G36" s="33">
        <f t="shared" si="7"/>
        <v>-1.1000000000000031E-3</v>
      </c>
      <c r="H36" s="33">
        <f t="shared" si="8"/>
        <v>-1.0925000033871868E-2</v>
      </c>
      <c r="I36" s="31">
        <f t="shared" si="6"/>
        <v>9.8425991441928318E-3</v>
      </c>
      <c r="J36" s="29">
        <f t="shared" si="6"/>
        <v>1.1935350549273416E-2</v>
      </c>
      <c r="K36" s="27">
        <f t="shared" si="9"/>
        <v>-6064.1184069867259</v>
      </c>
      <c r="M36" s="19"/>
      <c r="N36" s="19"/>
      <c r="O36" s="19"/>
      <c r="P36" s="19"/>
      <c r="Q36" s="31">
        <f t="shared" si="10"/>
        <v>-1.0108610914225657E-3</v>
      </c>
      <c r="R36" s="35">
        <f t="shared" si="11"/>
        <v>-1415.2055279915921</v>
      </c>
      <c r="S36" s="35">
        <f t="shared" si="12"/>
        <v>-5934.7181008893913</v>
      </c>
      <c r="T36" s="35">
        <f t="shared" si="13"/>
        <v>-35.200619527220312</v>
      </c>
      <c r="U36" s="35">
        <f t="shared" si="14"/>
        <v>185.2</v>
      </c>
      <c r="V36" s="35"/>
      <c r="W36" s="35">
        <f t="shared" si="15"/>
        <v>-7129.523009353763</v>
      </c>
      <c r="X36" s="8">
        <f t="shared" si="16"/>
        <v>-1065.4046023670371</v>
      </c>
      <c r="Y36" s="19"/>
      <c r="Z36" s="19"/>
      <c r="AA36" s="19"/>
    </row>
    <row r="37" spans="1:27" x14ac:dyDescent="0.15">
      <c r="A37" s="5" t="s">
        <v>81</v>
      </c>
      <c r="B37" s="43">
        <v>2.8000000000000001E-2</v>
      </c>
      <c r="C37" s="6">
        <v>4.74</v>
      </c>
      <c r="D37" s="7" t="s">
        <v>47</v>
      </c>
      <c r="E37" s="7" t="s">
        <v>48</v>
      </c>
      <c r="F37" s="16">
        <v>8.4745762711864406E-3</v>
      </c>
      <c r="G37" s="33">
        <f t="shared" si="7"/>
        <v>1.4000000000000056E-3</v>
      </c>
      <c r="H37" s="33">
        <f t="shared" si="8"/>
        <v>-1.1966636617520621E-2</v>
      </c>
      <c r="I37" s="31">
        <f t="shared" si="6"/>
        <v>1.9801986668639415E-3</v>
      </c>
      <c r="J37" s="29">
        <f t="shared" si="6"/>
        <v>-2.5456101994336677E-3</v>
      </c>
      <c r="K37" s="27">
        <f t="shared" si="9"/>
        <v>17771.715608106919</v>
      </c>
      <c r="M37" s="19"/>
      <c r="N37" s="19"/>
      <c r="O37" s="19"/>
      <c r="P37" s="19"/>
      <c r="Q37" s="31">
        <f t="shared" si="10"/>
        <v>1.4407451713060127E-2</v>
      </c>
      <c r="R37" s="35">
        <f t="shared" si="11"/>
        <v>20170.432398284178</v>
      </c>
      <c r="S37" s="35">
        <f t="shared" si="12"/>
        <v>-1189.2963330039308</v>
      </c>
      <c r="T37" s="35">
        <f t="shared" si="13"/>
        <v>39.199231690045799</v>
      </c>
      <c r="U37" s="35">
        <f t="shared" si="14"/>
        <v>189.6</v>
      </c>
      <c r="V37" s="35"/>
      <c r="W37" s="35">
        <f t="shared" si="15"/>
        <v>19131.536833590199</v>
      </c>
      <c r="X37" s="8">
        <f t="shared" si="16"/>
        <v>1359.8212254832797</v>
      </c>
      <c r="Y37" s="19"/>
      <c r="Z37" s="19"/>
      <c r="AA37" s="19"/>
    </row>
    <row r="38" spans="1:27" x14ac:dyDescent="0.15">
      <c r="A38" s="5" t="s">
        <v>82</v>
      </c>
      <c r="B38" s="43">
        <v>2.4E-2</v>
      </c>
      <c r="C38" s="6">
        <v>4.5999999999999996</v>
      </c>
      <c r="D38" s="7" t="s">
        <v>49</v>
      </c>
      <c r="E38" s="7" t="s">
        <v>50</v>
      </c>
      <c r="F38" s="16">
        <v>8.4961767204757861E-3</v>
      </c>
      <c r="G38" s="33">
        <f t="shared" si="7"/>
        <v>4.0000000000000034E-4</v>
      </c>
      <c r="H38" s="33">
        <f t="shared" si="8"/>
        <v>2.6265171010564359E-3</v>
      </c>
      <c r="I38" s="31">
        <f t="shared" si="6"/>
        <v>-5.6825353653984223E-3</v>
      </c>
      <c r="J38" s="29">
        <f t="shared" si="6"/>
        <v>4.2390907057665572E-3</v>
      </c>
      <c r="K38" s="27">
        <f t="shared" si="9"/>
        <v>-6460.9900006688713</v>
      </c>
      <c r="M38" s="19"/>
      <c r="N38" s="19"/>
      <c r="O38" s="19"/>
      <c r="P38" s="19"/>
      <c r="Q38" s="31">
        <f t="shared" si="10"/>
        <v>-6.8892301216738616E-3</v>
      </c>
      <c r="R38" s="35">
        <f t="shared" si="11"/>
        <v>-9644.9221703434068</v>
      </c>
      <c r="S38" s="35">
        <f t="shared" si="12"/>
        <v>3399.8521803401127</v>
      </c>
      <c r="T38" s="35">
        <f t="shared" si="13"/>
        <v>9.5999539201363504</v>
      </c>
      <c r="U38" s="35">
        <f t="shared" si="14"/>
        <v>184</v>
      </c>
      <c r="V38" s="35"/>
      <c r="W38" s="35">
        <f t="shared" si="15"/>
        <v>-6070.6699439234308</v>
      </c>
      <c r="X38" s="8">
        <f t="shared" si="16"/>
        <v>390.32005674544052</v>
      </c>
      <c r="Y38" s="19"/>
      <c r="Z38" s="19"/>
      <c r="AA38" s="19"/>
    </row>
    <row r="39" spans="1:27" x14ac:dyDescent="0.15">
      <c r="A39" s="5" t="s">
        <v>83</v>
      </c>
      <c r="B39" s="43">
        <v>0.02</v>
      </c>
      <c r="C39" s="6">
        <v>4.5599999999999996</v>
      </c>
      <c r="D39" s="7" t="s">
        <v>51</v>
      </c>
      <c r="E39" s="7" t="s">
        <v>52</v>
      </c>
      <c r="F39" s="16">
        <v>8.4602368866328256E-3</v>
      </c>
      <c r="G39" s="33">
        <f t="shared" si="7"/>
        <v>-6.0000000000000493E-4</v>
      </c>
      <c r="H39" s="33">
        <f t="shared" si="8"/>
        <v>-2.992460018047538E-3</v>
      </c>
      <c r="I39" s="31">
        <f t="shared" si="6"/>
        <v>5.8477290553735628E-3</v>
      </c>
      <c r="J39" s="29">
        <f t="shared" si="6"/>
        <v>-6.7911975780017286E-3</v>
      </c>
      <c r="K39" s="27">
        <f t="shared" si="9"/>
        <v>10893.998442631122</v>
      </c>
      <c r="M39" s="19"/>
      <c r="N39" s="19"/>
      <c r="O39" s="19"/>
      <c r="P39" s="19"/>
      <c r="Q39" s="31">
        <f t="shared" si="10"/>
        <v>9.735953318932844E-3</v>
      </c>
      <c r="R39" s="35">
        <f t="shared" si="11"/>
        <v>13630.334646505982</v>
      </c>
      <c r="S39" s="35">
        <f t="shared" si="12"/>
        <v>-3518.9162398802318</v>
      </c>
      <c r="T39" s="35">
        <f t="shared" si="13"/>
        <v>-12.000072000306616</v>
      </c>
      <c r="U39" s="35">
        <f t="shared" si="14"/>
        <v>182.4</v>
      </c>
      <c r="V39" s="35"/>
      <c r="W39" s="35">
        <f t="shared" si="15"/>
        <v>10305.818478626057</v>
      </c>
      <c r="X39" s="8">
        <f t="shared" si="16"/>
        <v>-588.1799640050649</v>
      </c>
      <c r="Y39" s="19"/>
      <c r="Z39" s="19"/>
      <c r="AA39" s="19"/>
    </row>
    <row r="40" spans="1:27" x14ac:dyDescent="0.15">
      <c r="A40" s="5" t="s">
        <v>84</v>
      </c>
      <c r="B40" s="43">
        <v>1.6E-2</v>
      </c>
      <c r="C40" s="6">
        <v>4.62</v>
      </c>
      <c r="D40" s="7" t="s">
        <v>53</v>
      </c>
      <c r="E40" s="7" t="s">
        <v>54</v>
      </c>
      <c r="F40" s="16">
        <v>8.5178875638841564E-3</v>
      </c>
      <c r="G40" s="33">
        <f t="shared" si="7"/>
        <v>-5.9999999999999604E-4</v>
      </c>
      <c r="H40" s="33">
        <f t="shared" si="8"/>
        <v>-2.4813076689612856E-2</v>
      </c>
      <c r="I40" s="31">
        <f t="shared" ref="I40:J43" si="17">LN(E40)-LN(E41)</f>
        <v>9.9618954335021215E-3</v>
      </c>
      <c r="J40" s="29">
        <f t="shared" si="17"/>
        <v>4.2499001493290223E-3</v>
      </c>
      <c r="K40" s="27">
        <f t="shared" si="9"/>
        <v>23272.446506632397</v>
      </c>
      <c r="M40" s="19"/>
      <c r="N40" s="19"/>
      <c r="O40" s="19"/>
      <c r="P40" s="19"/>
      <c r="Q40" s="31">
        <f t="shared" si="10"/>
        <v>2.0353196176309041E-2</v>
      </c>
      <c r="R40" s="35">
        <f t="shared" si="11"/>
        <v>28494.474646832656</v>
      </c>
      <c r="S40" s="35">
        <f t="shared" si="12"/>
        <v>-6007.0081762056307</v>
      </c>
      <c r="T40" s="35">
        <f t="shared" si="13"/>
        <v>-9.6000460800826914</v>
      </c>
      <c r="U40" s="35">
        <f t="shared" si="14"/>
        <v>184.8</v>
      </c>
      <c r="V40" s="35"/>
      <c r="W40" s="35">
        <f t="shared" si="15"/>
        <v>22681.866516707109</v>
      </c>
      <c r="X40" s="8">
        <f t="shared" si="16"/>
        <v>-590.57998992528883</v>
      </c>
      <c r="Y40" s="19"/>
      <c r="Z40" s="19"/>
      <c r="AA40" s="19"/>
    </row>
    <row r="41" spans="1:27" x14ac:dyDescent="0.15">
      <c r="A41" s="5" t="s">
        <v>85</v>
      </c>
      <c r="B41" s="43">
        <v>1.2E-2</v>
      </c>
      <c r="C41" s="6">
        <v>4.68</v>
      </c>
      <c r="D41" s="7" t="s">
        <v>55</v>
      </c>
      <c r="E41" s="7" t="s">
        <v>56</v>
      </c>
      <c r="F41" s="16">
        <v>8.4817642069550461E-3</v>
      </c>
      <c r="G41" s="33">
        <f t="shared" si="7"/>
        <v>-6.0000000000000493E-4</v>
      </c>
      <c r="H41" s="33">
        <f t="shared" si="8"/>
        <v>6.6247146282130132E-3</v>
      </c>
      <c r="I41" s="31">
        <f t="shared" si="17"/>
        <v>-8.639362590706412E-3</v>
      </c>
      <c r="J41" s="29">
        <f t="shared" si="17"/>
        <v>4.2319149065805917E-3</v>
      </c>
      <c r="K41" s="27">
        <f t="shared" si="9"/>
        <v>-9333.4168664577974</v>
      </c>
      <c r="M41" s="19"/>
      <c r="N41" s="19"/>
      <c r="O41" s="19"/>
      <c r="P41" s="19"/>
      <c r="Q41" s="31">
        <f t="shared" si="10"/>
        <v>-1.0915776589316417E-2</v>
      </c>
      <c r="R41" s="35">
        <f t="shared" si="11"/>
        <v>-15282.087225042984</v>
      </c>
      <c r="S41" s="35">
        <f t="shared" si="12"/>
        <v>5161.2903225798145</v>
      </c>
      <c r="T41" s="35">
        <f t="shared" si="13"/>
        <v>-7.2000259201399075</v>
      </c>
      <c r="U41" s="35">
        <f t="shared" si="14"/>
        <v>187.2</v>
      </c>
      <c r="V41" s="35"/>
      <c r="W41" s="35">
        <f t="shared" si="15"/>
        <v>-9926.3968765430291</v>
      </c>
      <c r="X41" s="8">
        <f t="shared" si="16"/>
        <v>-592.9800100852317</v>
      </c>
      <c r="Y41" s="19"/>
      <c r="Z41" s="19"/>
      <c r="AA41" s="19"/>
    </row>
    <row r="42" spans="1:27" x14ac:dyDescent="0.15">
      <c r="A42" s="5" t="s">
        <v>86</v>
      </c>
      <c r="B42" s="43">
        <v>8.0000000000000002E-3</v>
      </c>
      <c r="C42" s="6">
        <v>4.74</v>
      </c>
      <c r="D42" s="7" t="s">
        <v>57</v>
      </c>
      <c r="E42" s="7" t="s">
        <v>58</v>
      </c>
      <c r="F42" s="16">
        <v>8.4459459459459447E-3</v>
      </c>
      <c r="G42" s="33">
        <f t="shared" si="7"/>
        <v>-4.9999999999999828E-4</v>
      </c>
      <c r="H42" s="33">
        <f t="shared" si="8"/>
        <v>-5.2556260486351647E-3</v>
      </c>
      <c r="I42" s="31">
        <f t="shared" si="17"/>
        <v>-6.0198920095988484E-3</v>
      </c>
      <c r="J42" s="29">
        <f t="shared" si="17"/>
        <v>5.8947539113489711E-3</v>
      </c>
      <c r="K42" s="27">
        <f t="shared" si="9"/>
        <v>3395.745271583738</v>
      </c>
      <c r="M42" s="19"/>
      <c r="N42" s="19"/>
      <c r="O42" s="19"/>
      <c r="P42" s="19"/>
      <c r="Q42" s="31">
        <f t="shared" si="10"/>
        <v>-6.3933214844547059E-4</v>
      </c>
      <c r="R42" s="35">
        <f t="shared" si="11"/>
        <v>-895.06500782365879</v>
      </c>
      <c r="S42" s="35">
        <f t="shared" si="12"/>
        <v>3601.0852585715456</v>
      </c>
      <c r="T42" s="35">
        <f t="shared" si="13"/>
        <v>-4.0000079999380489</v>
      </c>
      <c r="U42" s="35">
        <f t="shared" si="14"/>
        <v>189.6</v>
      </c>
      <c r="V42" s="35"/>
      <c r="W42" s="35">
        <f t="shared" si="15"/>
        <v>2899.6202587478251</v>
      </c>
      <c r="X42" s="8">
        <f t="shared" si="16"/>
        <v>-496.12501283591291</v>
      </c>
      <c r="Y42" s="19"/>
      <c r="Z42" s="19"/>
      <c r="AA42" s="19"/>
    </row>
    <row r="43" spans="1:27" x14ac:dyDescent="0.15">
      <c r="A43" s="5" t="s">
        <v>87</v>
      </c>
      <c r="B43" s="43">
        <v>4.0000000000000001E-3</v>
      </c>
      <c r="C43" s="6">
        <v>4.79</v>
      </c>
      <c r="D43" s="7" t="s">
        <v>59</v>
      </c>
      <c r="E43" s="7" t="s">
        <v>60</v>
      </c>
      <c r="F43" s="16">
        <v>8.3963056255247689E-3</v>
      </c>
      <c r="G43" s="33">
        <f>(C43-C44)/100</f>
        <v>-4.9999999999999828E-4</v>
      </c>
      <c r="H43" s="33">
        <f t="shared" si="8"/>
        <v>1.694039430085148E-2</v>
      </c>
      <c r="I43" s="31">
        <f t="shared" si="17"/>
        <v>1.3325254068977443E-2</v>
      </c>
      <c r="J43" s="29">
        <f t="shared" si="17"/>
        <v>-5.0505157860687433E-3</v>
      </c>
      <c r="K43" s="27">
        <f t="shared" si="9"/>
        <v>-24102.115274425589</v>
      </c>
      <c r="M43" s="19"/>
      <c r="N43" s="19"/>
      <c r="O43" s="19"/>
      <c r="P43" s="19"/>
      <c r="Q43" s="31">
        <f t="shared" si="10"/>
        <v>-1.1960844098824808E-2</v>
      </c>
      <c r="R43" s="35">
        <f t="shared" si="11"/>
        <v>-16745.181738354731</v>
      </c>
      <c r="S43" s="35">
        <f t="shared" si="12"/>
        <v>-8048.6585569067074</v>
      </c>
      <c r="T43" s="35">
        <f t="shared" si="13"/>
        <v>-2.0000020000132679</v>
      </c>
      <c r="U43" s="35">
        <f t="shared" si="14"/>
        <v>191.6</v>
      </c>
      <c r="V43" s="35"/>
      <c r="W43" s="35">
        <f t="shared" si="15"/>
        <v>-24600.240293261428</v>
      </c>
      <c r="X43" s="8">
        <f t="shared" si="16"/>
        <v>-498.125018835839</v>
      </c>
      <c r="Y43" s="19"/>
      <c r="Z43" s="19"/>
      <c r="AA43" s="19"/>
    </row>
    <row r="44" spans="1:27" x14ac:dyDescent="0.15">
      <c r="A44" s="9" t="s">
        <v>88</v>
      </c>
      <c r="B44" s="44">
        <v>0</v>
      </c>
      <c r="C44" s="10">
        <v>4.84</v>
      </c>
      <c r="D44" s="11" t="s">
        <v>61</v>
      </c>
      <c r="E44" s="11" t="s">
        <v>62</v>
      </c>
      <c r="F44" s="17">
        <v>8.4388185654008432E-3</v>
      </c>
      <c r="G44" s="22">
        <v>0</v>
      </c>
      <c r="H44" s="22">
        <v>0</v>
      </c>
      <c r="I44" s="21">
        <v>0</v>
      </c>
      <c r="J44" s="20">
        <v>0</v>
      </c>
      <c r="K44" s="28">
        <v>0</v>
      </c>
      <c r="M44" s="19"/>
      <c r="N44" s="19"/>
      <c r="O44" s="19"/>
      <c r="P44" s="19"/>
      <c r="Q44" s="31">
        <f t="shared" si="10"/>
        <v>0</v>
      </c>
      <c r="R44" s="35">
        <f t="shared" si="11"/>
        <v>0</v>
      </c>
      <c r="S44" s="35">
        <f t="shared" si="12"/>
        <v>0</v>
      </c>
      <c r="T44" s="35">
        <f t="shared" si="13"/>
        <v>0</v>
      </c>
      <c r="U44" s="35">
        <v>0</v>
      </c>
      <c r="V44" s="35"/>
      <c r="W44" s="35">
        <f t="shared" si="15"/>
        <v>0</v>
      </c>
      <c r="X44" s="8">
        <f t="shared" si="16"/>
        <v>0</v>
      </c>
      <c r="Y44" s="19"/>
      <c r="Z44" s="19"/>
      <c r="AA44" s="19"/>
    </row>
    <row r="46" spans="1:27" x14ac:dyDescent="0.15">
      <c r="C46">
        <f>1/(B43-B44)</f>
        <v>250</v>
      </c>
      <c r="H46" s="3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Veldhuizen</dc:creator>
  <cp:lastModifiedBy>Microsoft Office User</cp:lastModifiedBy>
  <dcterms:created xsi:type="dcterms:W3CDTF">2008-05-18T09:59:43Z</dcterms:created>
  <dcterms:modified xsi:type="dcterms:W3CDTF">2021-04-15T17:33:45Z</dcterms:modified>
</cp:coreProperties>
</file>