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ocuments\"/>
    </mc:Choice>
  </mc:AlternateContent>
  <bookViews>
    <workbookView xWindow="0" yWindow="0" windowWidth="12276" windowHeight="3084" activeTab="1"/>
  </bookViews>
  <sheets>
    <sheet name="Bài 4" sheetId="1" r:id="rId1"/>
    <sheet name="Bai 5" sheetId="2" r:id="rId2"/>
    <sheet name="Bài 3 " sheetId="3" r:id="rId3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6" i="3" l="1"/>
  <c r="H17" i="3"/>
  <c r="H18" i="3"/>
  <c r="H19" i="3"/>
  <c r="H20" i="3"/>
  <c r="H21" i="3"/>
  <c r="H22" i="3"/>
  <c r="H23" i="3"/>
  <c r="H24" i="3"/>
  <c r="H15" i="3"/>
  <c r="J24" i="3"/>
  <c r="G24" i="3"/>
  <c r="I24" i="3" s="1"/>
  <c r="J23" i="3"/>
  <c r="G23" i="3"/>
  <c r="I23" i="3" s="1"/>
  <c r="J22" i="3"/>
  <c r="G22" i="3"/>
  <c r="I22" i="3" s="1"/>
  <c r="J21" i="3"/>
  <c r="G21" i="3"/>
  <c r="I21" i="3" s="1"/>
  <c r="J20" i="3"/>
  <c r="G20" i="3"/>
  <c r="I20" i="3" s="1"/>
  <c r="J19" i="3"/>
  <c r="G19" i="3"/>
  <c r="I19" i="3" s="1"/>
  <c r="J18" i="3"/>
  <c r="G18" i="3"/>
  <c r="I18" i="3" s="1"/>
  <c r="J17" i="3"/>
  <c r="G17" i="3"/>
  <c r="I17" i="3" s="1"/>
  <c r="J16" i="3"/>
  <c r="G16" i="3"/>
  <c r="I16" i="3" s="1"/>
  <c r="J15" i="3"/>
  <c r="G15" i="3"/>
  <c r="G27" i="3" s="1"/>
  <c r="G25" i="3" l="1"/>
  <c r="G26" i="3"/>
  <c r="I15" i="3"/>
  <c r="M9" i="1" l="1"/>
  <c r="M10" i="1"/>
  <c r="M11" i="1"/>
  <c r="M12" i="1"/>
  <c r="M13" i="1"/>
  <c r="M14" i="1"/>
  <c r="M15" i="1"/>
  <c r="M16" i="1"/>
  <c r="M17" i="1"/>
  <c r="M8" i="1"/>
  <c r="J9" i="1"/>
  <c r="J10" i="1"/>
  <c r="J11" i="1"/>
  <c r="J12" i="1"/>
  <c r="J13" i="1"/>
  <c r="J14" i="1"/>
  <c r="J15" i="1"/>
  <c r="J16" i="1"/>
  <c r="J17" i="1"/>
  <c r="J8" i="1"/>
  <c r="K9" i="1"/>
  <c r="K10" i="1"/>
  <c r="K11" i="1"/>
  <c r="K12" i="1"/>
  <c r="K13" i="1"/>
  <c r="K14" i="1"/>
  <c r="K15" i="1"/>
  <c r="K16" i="1"/>
  <c r="K17" i="1"/>
  <c r="K8" i="1"/>
  <c r="I8" i="1"/>
  <c r="I9" i="1"/>
  <c r="I10" i="1"/>
  <c r="I11" i="1"/>
  <c r="I12" i="1"/>
  <c r="I13" i="1"/>
  <c r="I14" i="1"/>
  <c r="I15" i="1"/>
  <c r="I16" i="1"/>
  <c r="I17" i="1"/>
  <c r="H8" i="1"/>
  <c r="H9" i="1"/>
  <c r="H11" i="1"/>
  <c r="H12" i="1"/>
  <c r="H13" i="1"/>
  <c r="H14" i="1"/>
  <c r="H15" i="1"/>
  <c r="H16" i="1"/>
  <c r="H17" i="1"/>
  <c r="H10" i="1"/>
</calcChain>
</file>

<file path=xl/sharedStrings.xml><?xml version="1.0" encoding="utf-8"?>
<sst xmlns="http://schemas.openxmlformats.org/spreadsheetml/2006/main" count="107" uniqueCount="106">
  <si>
    <t>CỘNG HOÀ XÃ HỘI CHỦ NGHĨA VIỆT NAM</t>
  </si>
  <si>
    <t>Độc lập- Tự do - Hạnh phúc</t>
  </si>
  <si>
    <t>--------------------------------</t>
  </si>
  <si>
    <t>Số ngày trong tháng :31</t>
  </si>
  <si>
    <t>Số ngày nghỉ : 05</t>
  </si>
  <si>
    <t>Đơn vị tính:Nghìn đồng</t>
  </si>
  <si>
    <t>TT</t>
  </si>
  <si>
    <t>HỌ VÀ TÊN</t>
  </si>
  <si>
    <t>GIỚI</t>
  </si>
  <si>
    <t>GIA CẢNH</t>
  </si>
  <si>
    <t>LƯƠNG CƠ BẢN</t>
  </si>
  <si>
    <t>NGÀY CÔNG</t>
  </si>
  <si>
    <t>GIỜ CÔNG</t>
  </si>
  <si>
    <t>LOẠI</t>
  </si>
  <si>
    <t>LƯƠNG</t>
  </si>
  <si>
    <t>PHỤ CẤP GIA CẢNH</t>
  </si>
  <si>
    <t>THƯỞNG</t>
  </si>
  <si>
    <t>TẠM ỨNG</t>
  </si>
  <si>
    <t>THỰC LĨNH</t>
  </si>
  <si>
    <t>Nguyễn Thị Thu Hà</t>
  </si>
  <si>
    <t>Trần Văn Thắng</t>
  </si>
  <si>
    <t>Nguyễn Mai Trang</t>
  </si>
  <si>
    <t>Nguyễn Thị Hồng</t>
  </si>
  <si>
    <t>Mai Anh Thơ</t>
  </si>
  <si>
    <t>Trần Trung Hiếu</t>
  </si>
  <si>
    <t>Nguyễn Thu Thuỷ</t>
  </si>
  <si>
    <t>Lê Xuân Thuỷ</t>
  </si>
  <si>
    <t>Hoàng Thị Oanh</t>
  </si>
  <si>
    <t>Hồ Thị Thuý Hà</t>
  </si>
  <si>
    <t>BẢNG THỐNG KÊ VAY VỐN ĐẦU TƯ</t>
  </si>
  <si>
    <t>Lãi suất</t>
  </si>
  <si>
    <t>/năm</t>
  </si>
  <si>
    <t>Đơn vị tính: Đồng</t>
  </si>
  <si>
    <t>TÊN ĐƠN VỊ</t>
  </si>
  <si>
    <t>NGÀY VAY</t>
  </si>
  <si>
    <t>VỐN GỐC</t>
  </si>
  <si>
    <t>THỜI HẠN VAY (NĂM)</t>
  </si>
  <si>
    <t>THỜI HẠN PHẢI TRẢ</t>
  </si>
  <si>
    <t>SỐ TIỀN</t>
  </si>
  <si>
    <t xml:space="preserve"> NĂM 2</t>
  </si>
  <si>
    <t>May Thăng Long</t>
  </si>
  <si>
    <t>Xí nghiệp gạch TB</t>
  </si>
  <si>
    <t>May xuất khẩu HP</t>
  </si>
  <si>
    <t>Xí nghiệp 20</t>
  </si>
  <si>
    <t>Xí ngiệp gạch TB</t>
  </si>
  <si>
    <t>Công ty cần TL</t>
  </si>
  <si>
    <t>Tổng cộng:</t>
  </si>
  <si>
    <t>Yêu cầu: Hãy tính:</t>
  </si>
  <si>
    <t>1) Thêm cột NĂM VAY bên phải cột NGÀY VAY; tính; NĂM VAY.</t>
  </si>
  <si>
    <t>2) Năm phải trả = Năm vay + Thời hạn vay</t>
  </si>
  <si>
    <t>2) Số tiền phải trả = Vốn gốc *(1+Lãi suất) (Trong đó: n là thời hạn cho vay)</t>
  </si>
  <si>
    <t>3) Tổng số tiền.</t>
  </si>
  <si>
    <t>4) Định dạng kiểu dữ liệu cột Vốn gốc và Sốn tiền thành VND;</t>
  </si>
  <si>
    <t>Ví dụ: 95.000.000 VND.</t>
  </si>
  <si>
    <t>Hà Nội, ngày…tháng…năm20…</t>
  </si>
  <si>
    <t>Giám đốc ( Ký duyệt)</t>
  </si>
  <si>
    <t>Kế toán</t>
  </si>
  <si>
    <t>Thủ quỹ</t>
  </si>
  <si>
    <t>Nguyễn Ngọc Linh</t>
  </si>
  <si>
    <t>Lê Thu Thuỷ</t>
  </si>
  <si>
    <t>Nguyễn Chiến Thắng</t>
  </si>
  <si>
    <t>Trong đó:</t>
  </si>
  <si>
    <t>Giới: 0 - nữ, 1 - nam.</t>
  </si>
  <si>
    <t>Gia cảnh</t>
  </si>
  <si>
    <t>1 - đang nuôi con nhỏ dưới 12 tháng;</t>
  </si>
  <si>
    <t>2- đang nuôi con nhỏ từ 12 tháng đến dưới 24 tháng;</t>
  </si>
  <si>
    <t>3 - đang nuôi con nhỏ từ 24 đến dưới 36 tháng.</t>
  </si>
  <si>
    <t>Ngày công:</t>
  </si>
  <si>
    <t>8 giờ/ngày</t>
  </si>
  <si>
    <t>BỘ GIÁO DỤC VÀ ĐÀO TẠO</t>
  </si>
  <si>
    <t>CỘNG HÒA XÃ HỘI CHỦ NGHĨA VIỆT NAM</t>
  </si>
  <si>
    <t>TRƯỜNG ĐH DL HÙNG VƯƠNG</t>
  </si>
  <si>
    <t>Độc lập-Tự do-Hạnh phúc</t>
  </si>
  <si>
    <t>------------------------------</t>
  </si>
  <si>
    <t>----------------------------------</t>
  </si>
  <si>
    <t>KẾT QUẢ THI HỌC KỲ I</t>
  </si>
  <si>
    <t>NIÊN KHÓA 2012-2013</t>
  </si>
  <si>
    <t>STT</t>
  </si>
  <si>
    <t>HỌ VÀ TÊN</t>
  </si>
  <si>
    <t>NGÀY SINH</t>
  </si>
  <si>
    <t>MÔN HỌC</t>
  </si>
  <si>
    <t>BÌNH QUÂN</t>
  </si>
  <si>
    <t>XẾP THỨ</t>
  </si>
  <si>
    <t>XẾP LOẠI</t>
  </si>
  <si>
    <t>HỌC BỔNG</t>
  </si>
  <si>
    <t>MÔN 1</t>
  </si>
  <si>
    <t>MÔN 2</t>
  </si>
  <si>
    <t>MÔN 3</t>
  </si>
  <si>
    <t>TRẦN NAM ANH</t>
  </si>
  <si>
    <t>NGUYỄN THỊ BÌNH</t>
  </si>
  <si>
    <t>PHẠM MAI CHI</t>
  </si>
  <si>
    <t>NGUYỄN CHÍ HÙNG</t>
  </si>
  <si>
    <t>CAO VIỆT THẮNG</t>
  </si>
  <si>
    <t>NGUYỄN VÂN ANH</t>
  </si>
  <si>
    <t>ĐẶNG THÁI ANH</t>
  </si>
  <si>
    <t>NGUYỄN THIỊ LAN</t>
  </si>
  <si>
    <t>BÙI MINH HÀ</t>
  </si>
  <si>
    <t>NGUYỄN VĂN VINH</t>
  </si>
  <si>
    <t>Cao nhất</t>
  </si>
  <si>
    <t>Thấp nhất</t>
  </si>
  <si>
    <t>Trung bình</t>
  </si>
  <si>
    <t>Yêu cầu:</t>
  </si>
  <si>
    <t>1) Tính điểm trung bình cộng (Bình quân) cho các sinh viên</t>
  </si>
  <si>
    <t>2) Xếp thứ cho các sinh viên theo điểm Bình quân</t>
  </si>
  <si>
    <t>3) Tìm điểm trung bình, cao nhất, thấp nhất</t>
  </si>
  <si>
    <t>4) Xếp loại sinh viên theo điều kiện: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</si>
</sst>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dd/mm/yyyy"/>
    <numFmt numFmtId="165" formatCode="_(* #,##0.0_);_(* \(#,##0.0\);_(* &quot;-&quot;??_);_(@_)"/>
    <numFmt numFmtId="166" formatCode="dd/mm/yy"/>
  </numFmts>
  <fonts count="5" x14ac:knownFonts="1">
    <font>
      <sz val="12"/>
      <color theme="1"/>
      <name val="Times New Roman"/>
      <family val="2"/>
    </font>
    <font>
      <sz val="12"/>
      <color theme="1"/>
      <name val="Times New Roman"/>
      <family val="2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i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0">
    <xf numFmtId="0" fontId="0" fillId="0" borderId="0" xfId="0"/>
    <xf numFmtId="0" fontId="0" fillId="0" borderId="0" xfId="0" quotePrefix="1"/>
    <xf numFmtId="9" fontId="0" fillId="0" borderId="0" xfId="0" applyNumberFormat="1"/>
    <xf numFmtId="0" fontId="0" fillId="0" borderId="1" xfId="0" applyBorder="1"/>
    <xf numFmtId="0" fontId="0" fillId="0" borderId="1" xfId="0" quotePrefix="1" applyBorder="1"/>
    <xf numFmtId="165" fontId="0" fillId="0" borderId="1" xfId="1" applyNumberFormat="1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65" fontId="0" fillId="0" borderId="6" xfId="0" applyNumberFormat="1" applyBorder="1"/>
    <xf numFmtId="0" fontId="0" fillId="0" borderId="7" xfId="0" applyBorder="1"/>
    <xf numFmtId="0" fontId="0" fillId="0" borderId="8" xfId="0" applyBorder="1"/>
    <xf numFmtId="0" fontId="0" fillId="0" borderId="8" xfId="0" quotePrefix="1" applyBorder="1"/>
    <xf numFmtId="165" fontId="0" fillId="0" borderId="8" xfId="1" applyNumberFormat="1" applyFont="1" applyBorder="1"/>
    <xf numFmtId="165" fontId="0" fillId="0" borderId="9" xfId="0" applyNumberFormat="1" applyBorder="1"/>
    <xf numFmtId="164" fontId="0" fillId="0" borderId="1" xfId="0" applyNumberFormat="1" applyBorder="1"/>
    <xf numFmtId="0" fontId="2" fillId="0" borderId="0" xfId="0" applyFont="1"/>
    <xf numFmtId="0" fontId="3" fillId="0" borderId="0" xfId="0" applyFont="1"/>
    <xf numFmtId="0" fontId="2" fillId="0" borderId="0" xfId="0" quotePrefix="1" applyFont="1"/>
    <xf numFmtId="0" fontId="2" fillId="0" borderId="0" xfId="0" quotePrefix="1" applyFont="1" applyAlignment="1"/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2" fillId="0" borderId="5" xfId="0" applyFont="1" applyBorder="1"/>
    <xf numFmtId="0" fontId="2" fillId="0" borderId="1" xfId="0" applyFont="1" applyBorder="1"/>
    <xf numFmtId="0" fontId="2" fillId="0" borderId="6" xfId="0" applyFont="1" applyBorder="1"/>
    <xf numFmtId="166" fontId="2" fillId="0" borderId="1" xfId="0" applyNumberFormat="1" applyFont="1" applyBorder="1"/>
    <xf numFmtId="2" fontId="2" fillId="0" borderId="1" xfId="0" applyNumberFormat="1" applyFont="1" applyBorder="1"/>
    <xf numFmtId="0" fontId="2" fillId="0" borderId="6" xfId="0" quotePrefix="1" applyFont="1" applyBorder="1"/>
    <xf numFmtId="2" fontId="2" fillId="0" borderId="8" xfId="0" applyNumberFormat="1" applyFont="1" applyBorder="1"/>
    <xf numFmtId="0" fontId="2" fillId="0" borderId="8" xfId="0" applyFont="1" applyBorder="1"/>
    <xf numFmtId="0" fontId="2" fillId="0" borderId="9" xfId="0" applyFont="1" applyBorder="1"/>
    <xf numFmtId="0" fontId="4" fillId="0" borderId="0" xfId="0" applyFont="1"/>
    <xf numFmtId="0" fontId="2" fillId="0" borderId="0" xfId="0" applyFont="1" applyFill="1" applyBorder="1"/>
    <xf numFmtId="0" fontId="0" fillId="0" borderId="0" xfId="0" applyAlignment="1">
      <alignment horizontal="right"/>
    </xf>
    <xf numFmtId="0" fontId="0" fillId="0" borderId="0" xfId="0" applyAlignment="1">
      <alignment horizontal="left" indent="3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indent="32"/>
    </xf>
    <xf numFmtId="0" fontId="3" fillId="0" borderId="0" xfId="0" applyFont="1" applyAlignment="1">
      <alignment horizontal="center"/>
    </xf>
    <xf numFmtId="0" fontId="2" fillId="0" borderId="10" xfId="0" applyFont="1" applyBorder="1" applyAlignment="1">
      <alignment horizontal="right"/>
    </xf>
    <xf numFmtId="0" fontId="2" fillId="0" borderId="11" xfId="0" applyFont="1" applyBorder="1" applyAlignment="1">
      <alignment horizontal="right"/>
    </xf>
    <xf numFmtId="0" fontId="2" fillId="0" borderId="12" xfId="0" applyFont="1" applyBorder="1" applyAlignment="1">
      <alignment horizontal="right"/>
    </xf>
    <xf numFmtId="0" fontId="0" fillId="0" borderId="11" xfId="0" applyBorder="1" applyAlignment="1">
      <alignment horizontal="right"/>
    </xf>
    <xf numFmtId="0" fontId="0" fillId="0" borderId="12" xfId="0" applyBorder="1" applyAlignment="1">
      <alignment horizontal="right"/>
    </xf>
    <xf numFmtId="0" fontId="2" fillId="0" borderId="13" xfId="0" applyFont="1" applyBorder="1" applyAlignment="1">
      <alignment horizontal="right"/>
    </xf>
    <xf numFmtId="0" fontId="0" fillId="0" borderId="14" xfId="0" applyBorder="1" applyAlignment="1">
      <alignment horizontal="right"/>
    </xf>
    <xf numFmtId="0" fontId="0" fillId="0" borderId="15" xfId="0" applyBorder="1" applyAlignment="1">
      <alignment horizontal="right"/>
    </xf>
    <xf numFmtId="0" fontId="2" fillId="0" borderId="0" xfId="0" quotePrefix="1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topLeftCell="A4" workbookViewId="0">
      <selection activeCell="E26" sqref="E26"/>
    </sheetView>
  </sheetViews>
  <sheetFormatPr defaultRowHeight="15.6" x14ac:dyDescent="0.3"/>
  <cols>
    <col min="1" max="1" width="4.796875" customWidth="1"/>
    <col min="2" max="2" width="17" customWidth="1"/>
    <col min="3" max="3" width="6.5" customWidth="1"/>
    <col min="4" max="4" width="11.19921875" customWidth="1"/>
    <col min="5" max="5" width="16" customWidth="1"/>
    <col min="6" max="6" width="13.8984375" customWidth="1"/>
    <col min="7" max="7" width="10.59765625" customWidth="1"/>
    <col min="8" max="8" width="6.796875" customWidth="1"/>
    <col min="9" max="9" width="11.296875" bestFit="1" customWidth="1"/>
    <col min="10" max="10" width="19.796875" customWidth="1"/>
    <col min="11" max="11" width="9.69921875" customWidth="1"/>
    <col min="12" max="12" width="10.3984375" customWidth="1"/>
    <col min="13" max="13" width="11.69921875" customWidth="1"/>
  </cols>
  <sheetData>
    <row r="1" spans="1:13" x14ac:dyDescent="0.3">
      <c r="A1" t="s">
        <v>0</v>
      </c>
    </row>
    <row r="2" spans="1:13" x14ac:dyDescent="0.3">
      <c r="A2" t="s">
        <v>1</v>
      </c>
    </row>
    <row r="3" spans="1:13" x14ac:dyDescent="0.3">
      <c r="A3" s="1" t="s">
        <v>2</v>
      </c>
    </row>
    <row r="4" spans="1:13" x14ac:dyDescent="0.3">
      <c r="J4" t="s">
        <v>3</v>
      </c>
    </row>
    <row r="5" spans="1:13" x14ac:dyDescent="0.3">
      <c r="J5" t="s">
        <v>4</v>
      </c>
    </row>
    <row r="6" spans="1:13" ht="16.2" thickBot="1" x14ac:dyDescent="0.35">
      <c r="J6" t="s">
        <v>5</v>
      </c>
    </row>
    <row r="7" spans="1:13" x14ac:dyDescent="0.3">
      <c r="A7" s="6" t="s">
        <v>6</v>
      </c>
      <c r="B7" s="7" t="s">
        <v>7</v>
      </c>
      <c r="C7" s="7" t="s">
        <v>8</v>
      </c>
      <c r="D7" s="7" t="s">
        <v>9</v>
      </c>
      <c r="E7" s="7" t="s">
        <v>10</v>
      </c>
      <c r="F7" s="7" t="s">
        <v>11</v>
      </c>
      <c r="G7" s="7" t="s">
        <v>12</v>
      </c>
      <c r="H7" s="7" t="s">
        <v>13</v>
      </c>
      <c r="I7" s="7" t="s">
        <v>14</v>
      </c>
      <c r="J7" s="7" t="s">
        <v>15</v>
      </c>
      <c r="K7" s="7" t="s">
        <v>16</v>
      </c>
      <c r="L7" s="7" t="s">
        <v>17</v>
      </c>
      <c r="M7" s="8" t="s">
        <v>18</v>
      </c>
    </row>
    <row r="8" spans="1:13" x14ac:dyDescent="0.3">
      <c r="A8" s="9">
        <v>1</v>
      </c>
      <c r="B8" s="3" t="s">
        <v>19</v>
      </c>
      <c r="C8" s="3">
        <v>0</v>
      </c>
      <c r="D8" s="3">
        <v>1</v>
      </c>
      <c r="E8" s="3">
        <v>3500</v>
      </c>
      <c r="F8" s="3">
        <v>22</v>
      </c>
      <c r="G8" s="3"/>
      <c r="H8" s="4" t="str">
        <f>IF(F8&gt;=26,"A",IF(AND(F8&lt;26,F8&gt;=20),"B",IF(AND(G6&gt;208),"A",IF(AND(G6&lt;208,G6&gt;=160),"B","C"))))</f>
        <v>B</v>
      </c>
      <c r="I8" s="5">
        <f>(E8/26)*F8</f>
        <v>2961.5384615384614</v>
      </c>
      <c r="J8" s="3">
        <f>IF(D8=1,1000,IF(AND(D8=2),800,IF(AND(D8=3),500,0)))</f>
        <v>1000</v>
      </c>
      <c r="K8" s="3">
        <f>IF(H8="A",500,IF(AND(H8="B"),300,-100))</f>
        <v>300</v>
      </c>
      <c r="L8" s="3"/>
      <c r="M8" s="10">
        <f>E8+J8+K8-L8</f>
        <v>4800</v>
      </c>
    </row>
    <row r="9" spans="1:13" x14ac:dyDescent="0.3">
      <c r="A9" s="9">
        <v>2</v>
      </c>
      <c r="B9" s="3" t="s">
        <v>20</v>
      </c>
      <c r="C9" s="3">
        <v>1</v>
      </c>
      <c r="D9" s="3"/>
      <c r="E9" s="3">
        <v>5400</v>
      </c>
      <c r="F9" s="3"/>
      <c r="G9" s="3">
        <v>209</v>
      </c>
      <c r="H9" s="4" t="str">
        <f>IF(F9&gt;=26,"A",IF(AND(F9&lt;26,F9&gt;=20),"B",IF(AND(G7&gt;208),"A",IF(AND(G7&lt;208,G7&gt;=160),"B","C"))))</f>
        <v>A</v>
      </c>
      <c r="I9" s="5">
        <f>(E9/26*8)*G9</f>
        <v>347261.53846153844</v>
      </c>
      <c r="J9" s="3">
        <f t="shared" ref="J9:J17" si="0">IF(D9=1,1000,IF(AND(D9=2),800,IF(AND(D9=3),500,0)))</f>
        <v>0</v>
      </c>
      <c r="K9" s="3">
        <f t="shared" ref="K9:K17" si="1">IF(H9="A",500,IF(AND(H9="B"),300,-100))</f>
        <v>500</v>
      </c>
      <c r="L9" s="3">
        <v>500</v>
      </c>
      <c r="M9" s="10">
        <f t="shared" ref="M9:M17" si="2">E9+J9+K9-L9</f>
        <v>5400</v>
      </c>
    </row>
    <row r="10" spans="1:13" x14ac:dyDescent="0.3">
      <c r="A10" s="9">
        <v>3</v>
      </c>
      <c r="B10" s="3" t="s">
        <v>21</v>
      </c>
      <c r="C10" s="3">
        <v>0</v>
      </c>
      <c r="D10" s="3">
        <v>2</v>
      </c>
      <c r="E10" s="3">
        <v>4000</v>
      </c>
      <c r="F10" s="3"/>
      <c r="G10" s="3">
        <v>190</v>
      </c>
      <c r="H10" s="4" t="str">
        <f>IF(F10&gt;=26,"A",IF(AND(F10&lt;26,F10&gt;=20),"B",IF(AND(G8&gt;208),"A",IF(AND(G8&lt;208,G8&gt;=160),"B","C"))))</f>
        <v>C</v>
      </c>
      <c r="I10" s="5">
        <f>(E10/26*8)*G10</f>
        <v>233846.15384615384</v>
      </c>
      <c r="J10" s="3">
        <f t="shared" si="0"/>
        <v>800</v>
      </c>
      <c r="K10" s="3">
        <f t="shared" si="1"/>
        <v>-100</v>
      </c>
      <c r="L10" s="3">
        <v>700</v>
      </c>
      <c r="M10" s="10">
        <f t="shared" si="2"/>
        <v>4000</v>
      </c>
    </row>
    <row r="11" spans="1:13" x14ac:dyDescent="0.3">
      <c r="A11" s="9">
        <v>4</v>
      </c>
      <c r="B11" s="3" t="s">
        <v>22</v>
      </c>
      <c r="C11" s="3">
        <v>0</v>
      </c>
      <c r="D11" s="3"/>
      <c r="E11" s="3">
        <v>3000</v>
      </c>
      <c r="F11" s="3">
        <v>26</v>
      </c>
      <c r="G11" s="3"/>
      <c r="H11" s="4" t="str">
        <f t="shared" ref="H11:H17" si="3">IF(F11&gt;=26,"A",IF(AND(F11&lt;26,F11&gt;=20),"B",IF(AND(G9&gt;208),"A",IF(AND(G9&lt;208,G9&gt;=160),"B","C"))))</f>
        <v>A</v>
      </c>
      <c r="I11" s="5">
        <f t="shared" ref="I11:I17" si="4">(E11/26)*F11</f>
        <v>3000</v>
      </c>
      <c r="J11" s="3">
        <f t="shared" si="0"/>
        <v>0</v>
      </c>
      <c r="K11" s="3">
        <f t="shared" si="1"/>
        <v>500</v>
      </c>
      <c r="L11" s="3"/>
      <c r="M11" s="10">
        <f t="shared" si="2"/>
        <v>3500</v>
      </c>
    </row>
    <row r="12" spans="1:13" x14ac:dyDescent="0.3">
      <c r="A12" s="9">
        <v>5</v>
      </c>
      <c r="B12" s="3" t="s">
        <v>23</v>
      </c>
      <c r="C12" s="3">
        <v>0</v>
      </c>
      <c r="D12" s="3">
        <v>1</v>
      </c>
      <c r="E12" s="3">
        <v>3200</v>
      </c>
      <c r="F12" s="3"/>
      <c r="G12" s="3">
        <v>230</v>
      </c>
      <c r="H12" s="4" t="str">
        <f t="shared" si="3"/>
        <v>B</v>
      </c>
      <c r="I12" s="5">
        <f>(E12/26*8)*G12</f>
        <v>226461.53846153847</v>
      </c>
      <c r="J12" s="3">
        <f t="shared" si="0"/>
        <v>1000</v>
      </c>
      <c r="K12" s="3">
        <f t="shared" si="1"/>
        <v>300</v>
      </c>
      <c r="L12" s="3"/>
      <c r="M12" s="10">
        <f t="shared" si="2"/>
        <v>4500</v>
      </c>
    </row>
    <row r="13" spans="1:13" x14ac:dyDescent="0.3">
      <c r="A13" s="9">
        <v>6</v>
      </c>
      <c r="B13" s="3" t="s">
        <v>24</v>
      </c>
      <c r="C13" s="3">
        <v>1</v>
      </c>
      <c r="D13" s="3"/>
      <c r="E13" s="3">
        <v>3500</v>
      </c>
      <c r="F13" s="3">
        <v>28</v>
      </c>
      <c r="G13" s="3"/>
      <c r="H13" s="4" t="str">
        <f t="shared" si="3"/>
        <v>A</v>
      </c>
      <c r="I13" s="5">
        <f t="shared" si="4"/>
        <v>3769.2307692307691</v>
      </c>
      <c r="J13" s="3">
        <f t="shared" si="0"/>
        <v>0</v>
      </c>
      <c r="K13" s="3">
        <f t="shared" si="1"/>
        <v>500</v>
      </c>
      <c r="L13" s="3">
        <v>800</v>
      </c>
      <c r="M13" s="10">
        <f t="shared" si="2"/>
        <v>3200</v>
      </c>
    </row>
    <row r="14" spans="1:13" x14ac:dyDescent="0.3">
      <c r="A14" s="9">
        <v>7</v>
      </c>
      <c r="B14" s="3" t="s">
        <v>25</v>
      </c>
      <c r="C14" s="3">
        <v>0</v>
      </c>
      <c r="D14" s="3"/>
      <c r="E14" s="3">
        <v>5000</v>
      </c>
      <c r="F14" s="3">
        <v>18</v>
      </c>
      <c r="G14" s="3"/>
      <c r="H14" s="4" t="str">
        <f t="shared" si="3"/>
        <v>A</v>
      </c>
      <c r="I14" s="5">
        <f t="shared" si="4"/>
        <v>3461.5384615384619</v>
      </c>
      <c r="J14" s="3">
        <f t="shared" si="0"/>
        <v>0</v>
      </c>
      <c r="K14" s="3">
        <f t="shared" si="1"/>
        <v>500</v>
      </c>
      <c r="L14" s="3"/>
      <c r="M14" s="10">
        <f t="shared" si="2"/>
        <v>5500</v>
      </c>
    </row>
    <row r="15" spans="1:13" x14ac:dyDescent="0.3">
      <c r="A15" s="9">
        <v>8</v>
      </c>
      <c r="B15" s="3" t="s">
        <v>26</v>
      </c>
      <c r="C15" s="3">
        <v>1</v>
      </c>
      <c r="D15" s="3"/>
      <c r="E15" s="3">
        <v>3000</v>
      </c>
      <c r="F15" s="3"/>
      <c r="G15" s="3">
        <v>200</v>
      </c>
      <c r="H15" s="4" t="str">
        <f t="shared" si="3"/>
        <v>C</v>
      </c>
      <c r="I15" s="5">
        <f>(E15/26*8)*G15</f>
        <v>184615.38461538462</v>
      </c>
      <c r="J15" s="3">
        <f t="shared" si="0"/>
        <v>0</v>
      </c>
      <c r="K15" s="3">
        <f t="shared" si="1"/>
        <v>-100</v>
      </c>
      <c r="L15" s="3"/>
      <c r="M15" s="10">
        <f t="shared" si="2"/>
        <v>2900</v>
      </c>
    </row>
    <row r="16" spans="1:13" x14ac:dyDescent="0.3">
      <c r="A16" s="9">
        <v>9</v>
      </c>
      <c r="B16" s="3" t="s">
        <v>27</v>
      </c>
      <c r="C16" s="3">
        <v>0</v>
      </c>
      <c r="D16" s="3">
        <v>3</v>
      </c>
      <c r="E16" s="3">
        <v>3500</v>
      </c>
      <c r="F16" s="3"/>
      <c r="G16" s="3">
        <v>156</v>
      </c>
      <c r="H16" s="4" t="str">
        <f t="shared" si="3"/>
        <v>C</v>
      </c>
      <c r="I16" s="5">
        <f>(E16/26*8)*G16</f>
        <v>168000</v>
      </c>
      <c r="J16" s="3">
        <f t="shared" si="0"/>
        <v>500</v>
      </c>
      <c r="K16" s="3">
        <f t="shared" si="1"/>
        <v>-100</v>
      </c>
      <c r="L16" s="3"/>
      <c r="M16" s="10">
        <f t="shared" si="2"/>
        <v>3900</v>
      </c>
    </row>
    <row r="17" spans="1:13" ht="16.2" thickBot="1" x14ac:dyDescent="0.35">
      <c r="A17" s="11">
        <v>10</v>
      </c>
      <c r="B17" s="12" t="s">
        <v>28</v>
      </c>
      <c r="C17" s="12">
        <v>0</v>
      </c>
      <c r="D17" s="12"/>
      <c r="E17" s="12">
        <v>4500</v>
      </c>
      <c r="F17" s="12">
        <v>24</v>
      </c>
      <c r="G17" s="12"/>
      <c r="H17" s="13" t="str">
        <f t="shared" si="3"/>
        <v>B</v>
      </c>
      <c r="I17" s="14">
        <f t="shared" si="4"/>
        <v>4153.8461538461534</v>
      </c>
      <c r="J17" s="12">
        <f t="shared" si="0"/>
        <v>0</v>
      </c>
      <c r="K17" s="12">
        <f t="shared" si="1"/>
        <v>300</v>
      </c>
      <c r="L17" s="12"/>
      <c r="M17" s="15">
        <f t="shared" si="2"/>
        <v>4800</v>
      </c>
    </row>
    <row r="19" spans="1:13" x14ac:dyDescent="0.3">
      <c r="A19" s="35" t="s">
        <v>54</v>
      </c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5"/>
    </row>
    <row r="20" spans="1:13" x14ac:dyDescent="0.3">
      <c r="A20" s="37" t="s">
        <v>57</v>
      </c>
      <c r="B20" s="37"/>
      <c r="C20" s="37"/>
      <c r="E20" s="37" t="s">
        <v>56</v>
      </c>
      <c r="F20" s="37"/>
      <c r="G20" s="37"/>
      <c r="H20" s="36" t="s">
        <v>55</v>
      </c>
      <c r="I20" s="36"/>
      <c r="J20" s="36"/>
      <c r="K20" s="36"/>
      <c r="L20" s="36"/>
      <c r="M20" s="36"/>
    </row>
    <row r="21" spans="1:13" x14ac:dyDescent="0.3">
      <c r="A21" s="38" t="s">
        <v>58</v>
      </c>
      <c r="B21" s="38"/>
      <c r="C21" s="38"/>
      <c r="E21" s="38" t="s">
        <v>59</v>
      </c>
      <c r="F21" s="38"/>
      <c r="G21" s="38"/>
      <c r="H21" s="39" t="s">
        <v>60</v>
      </c>
      <c r="I21" s="39"/>
      <c r="J21" s="39"/>
      <c r="K21" s="39"/>
      <c r="L21" s="39"/>
      <c r="M21" s="39"/>
    </row>
    <row r="22" spans="1:13" x14ac:dyDescent="0.3">
      <c r="A22" s="38"/>
      <c r="B22" s="38"/>
      <c r="C22" s="38"/>
      <c r="E22" s="38"/>
      <c r="F22" s="38"/>
      <c r="G22" s="38"/>
      <c r="H22" s="39"/>
      <c r="I22" s="39"/>
      <c r="J22" s="39"/>
      <c r="K22" s="39"/>
      <c r="L22" s="39"/>
      <c r="M22" s="39"/>
    </row>
    <row r="23" spans="1:13" x14ac:dyDescent="0.3">
      <c r="A23" s="38"/>
      <c r="B23" s="38"/>
      <c r="C23" s="38"/>
      <c r="E23" s="38"/>
      <c r="F23" s="38"/>
      <c r="G23" s="38"/>
      <c r="H23" s="39"/>
      <c r="I23" s="39"/>
      <c r="J23" s="39"/>
      <c r="K23" s="39"/>
      <c r="L23" s="39"/>
      <c r="M23" s="39"/>
    </row>
    <row r="25" spans="1:13" x14ac:dyDescent="0.3">
      <c r="B25" t="s">
        <v>61</v>
      </c>
    </row>
    <row r="26" spans="1:13" x14ac:dyDescent="0.3">
      <c r="B26" t="s">
        <v>62</v>
      </c>
    </row>
    <row r="27" spans="1:13" x14ac:dyDescent="0.3">
      <c r="B27" t="s">
        <v>63</v>
      </c>
    </row>
    <row r="28" spans="1:13" x14ac:dyDescent="0.3">
      <c r="B28" t="s">
        <v>64</v>
      </c>
    </row>
    <row r="29" spans="1:13" x14ac:dyDescent="0.3">
      <c r="B29" t="s">
        <v>65</v>
      </c>
    </row>
    <row r="30" spans="1:13" x14ac:dyDescent="0.3">
      <c r="B30" t="s">
        <v>66</v>
      </c>
    </row>
    <row r="31" spans="1:13" x14ac:dyDescent="0.3">
      <c r="B31" t="s">
        <v>67</v>
      </c>
    </row>
    <row r="32" spans="1:13" x14ac:dyDescent="0.3">
      <c r="C32" t="s">
        <v>68</v>
      </c>
    </row>
  </sheetData>
  <mergeCells count="7">
    <mergeCell ref="A19:M19"/>
    <mergeCell ref="H20:M20"/>
    <mergeCell ref="E20:G20"/>
    <mergeCell ref="A20:C20"/>
    <mergeCell ref="A21:C23"/>
    <mergeCell ref="E21:G23"/>
    <mergeCell ref="H21:M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abSelected="1" workbookViewId="0">
      <selection activeCell="F7" sqref="F7"/>
    </sheetView>
  </sheetViews>
  <sheetFormatPr defaultRowHeight="15.6" x14ac:dyDescent="0.3"/>
  <cols>
    <col min="2" max="2" width="15.796875" bestFit="1" customWidth="1"/>
    <col min="3" max="3" width="11.09765625" bestFit="1" customWidth="1"/>
    <col min="5" max="5" width="21.5" bestFit="1" customWidth="1"/>
    <col min="6" max="6" width="19.796875" bestFit="1" customWidth="1"/>
  </cols>
  <sheetData>
    <row r="1" spans="1:10" x14ac:dyDescent="0.3">
      <c r="A1" t="s">
        <v>29</v>
      </c>
    </row>
    <row r="2" spans="1:10" x14ac:dyDescent="0.3">
      <c r="A2" t="s">
        <v>30</v>
      </c>
      <c r="B2" s="2">
        <v>0.14000000000000001</v>
      </c>
      <c r="C2" t="s">
        <v>31</v>
      </c>
    </row>
    <row r="3" spans="1:10" x14ac:dyDescent="0.3">
      <c r="A3" t="s">
        <v>32</v>
      </c>
    </row>
    <row r="5" spans="1:10" x14ac:dyDescent="0.3">
      <c r="A5" s="3" t="s">
        <v>6</v>
      </c>
      <c r="B5" s="3" t="s">
        <v>33</v>
      </c>
      <c r="C5" s="3" t="s">
        <v>34</v>
      </c>
      <c r="D5" s="3" t="s">
        <v>35</v>
      </c>
      <c r="E5" s="3" t="s">
        <v>36</v>
      </c>
      <c r="F5" s="3" t="s">
        <v>37</v>
      </c>
      <c r="G5" s="3"/>
    </row>
    <row r="6" spans="1:10" x14ac:dyDescent="0.3">
      <c r="A6" s="3"/>
      <c r="B6" s="3"/>
      <c r="C6" s="3"/>
      <c r="D6" s="3"/>
      <c r="E6" s="3"/>
      <c r="F6" s="3" t="s">
        <v>39</v>
      </c>
      <c r="G6" s="3" t="s">
        <v>38</v>
      </c>
    </row>
    <row r="7" spans="1:10" x14ac:dyDescent="0.3">
      <c r="A7" s="3">
        <v>1</v>
      </c>
      <c r="B7" s="3" t="s">
        <v>40</v>
      </c>
      <c r="C7" s="16">
        <v>37802</v>
      </c>
      <c r="D7" s="3">
        <v>76000000</v>
      </c>
      <c r="E7" s="3">
        <v>7</v>
      </c>
      <c r="F7" s="16"/>
      <c r="G7" s="3"/>
    </row>
    <row r="8" spans="1:10" x14ac:dyDescent="0.3">
      <c r="A8" s="3">
        <v>2</v>
      </c>
      <c r="B8" s="3" t="s">
        <v>41</v>
      </c>
      <c r="C8" s="16">
        <v>38139</v>
      </c>
      <c r="D8" s="3">
        <v>52000000</v>
      </c>
      <c r="E8" s="3">
        <v>6</v>
      </c>
      <c r="F8" s="3"/>
      <c r="G8" s="3"/>
    </row>
    <row r="9" spans="1:10" x14ac:dyDescent="0.3">
      <c r="A9" s="3">
        <v>3</v>
      </c>
      <c r="B9" s="3" t="s">
        <v>42</v>
      </c>
      <c r="C9" s="16">
        <v>40557</v>
      </c>
      <c r="D9" s="3">
        <v>14200000</v>
      </c>
      <c r="E9" s="3">
        <v>5</v>
      </c>
      <c r="F9" s="3"/>
      <c r="G9" s="3"/>
    </row>
    <row r="10" spans="1:10" x14ac:dyDescent="0.3">
      <c r="A10" s="3">
        <v>4</v>
      </c>
      <c r="B10" s="3" t="s">
        <v>43</v>
      </c>
      <c r="C10" s="16">
        <v>37452</v>
      </c>
      <c r="D10" s="3">
        <v>96000000</v>
      </c>
      <c r="E10" s="3">
        <v>8</v>
      </c>
      <c r="F10" s="3"/>
      <c r="G10" s="3"/>
    </row>
    <row r="11" spans="1:10" x14ac:dyDescent="0.3">
      <c r="A11" s="3">
        <v>5</v>
      </c>
      <c r="B11" s="3" t="s">
        <v>44</v>
      </c>
      <c r="C11" s="16">
        <v>36526</v>
      </c>
      <c r="D11" s="3">
        <v>90000000</v>
      </c>
      <c r="E11" s="3">
        <v>10</v>
      </c>
      <c r="F11" s="3"/>
      <c r="G11" s="3"/>
    </row>
    <row r="12" spans="1:10" x14ac:dyDescent="0.3">
      <c r="A12" s="3">
        <v>6</v>
      </c>
      <c r="B12" s="3" t="s">
        <v>45</v>
      </c>
      <c r="C12" s="16">
        <v>37105</v>
      </c>
      <c r="D12" s="3">
        <v>80000000</v>
      </c>
      <c r="E12" s="3">
        <v>9</v>
      </c>
      <c r="F12" s="3"/>
      <c r="G12" s="3"/>
    </row>
    <row r="13" spans="1:10" x14ac:dyDescent="0.3">
      <c r="A13" t="s">
        <v>46</v>
      </c>
    </row>
    <row r="14" spans="1:10" x14ac:dyDescent="0.3">
      <c r="J14" t="s">
        <v>47</v>
      </c>
    </row>
    <row r="15" spans="1:10" x14ac:dyDescent="0.3">
      <c r="J15" t="s">
        <v>48</v>
      </c>
    </row>
    <row r="16" spans="1:10" x14ac:dyDescent="0.3">
      <c r="J16" t="s">
        <v>49</v>
      </c>
    </row>
    <row r="17" spans="10:10" x14ac:dyDescent="0.3">
      <c r="J17" t="s">
        <v>50</v>
      </c>
    </row>
    <row r="18" spans="10:10" x14ac:dyDescent="0.3">
      <c r="J18" t="s">
        <v>51</v>
      </c>
    </row>
    <row r="19" spans="10:10" x14ac:dyDescent="0.3">
      <c r="J19" t="s">
        <v>52</v>
      </c>
    </row>
    <row r="20" spans="10:10" x14ac:dyDescent="0.3">
      <c r="J20" t="s">
        <v>53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J33"/>
  <sheetViews>
    <sheetView topLeftCell="A7" workbookViewId="0">
      <selection activeCell="L24" sqref="L24"/>
    </sheetView>
  </sheetViews>
  <sheetFormatPr defaultRowHeight="15.6" x14ac:dyDescent="0.3"/>
  <cols>
    <col min="2" max="2" width="17.69921875" customWidth="1"/>
    <col min="3" max="4" width="13.296875" customWidth="1"/>
    <col min="7" max="7" width="11.3984375" customWidth="1"/>
    <col min="8" max="8" width="10.69921875" customWidth="1"/>
    <col min="9" max="9" width="10.09765625" customWidth="1"/>
    <col min="10" max="10" width="13.296875" customWidth="1"/>
  </cols>
  <sheetData>
    <row r="6" spans="1:10" x14ac:dyDescent="0.3">
      <c r="A6" s="17"/>
      <c r="B6" s="17"/>
      <c r="C6" s="17"/>
      <c r="D6" s="17"/>
      <c r="E6" s="17"/>
      <c r="F6" s="17"/>
      <c r="G6" s="17"/>
      <c r="H6" s="17"/>
      <c r="I6" s="17"/>
      <c r="J6" s="17"/>
    </row>
    <row r="7" spans="1:10" x14ac:dyDescent="0.3">
      <c r="A7" s="40" t="s">
        <v>69</v>
      </c>
      <c r="B7" s="40"/>
      <c r="C7" s="40"/>
      <c r="D7" s="18"/>
      <c r="E7" s="40" t="s">
        <v>70</v>
      </c>
      <c r="F7" s="40"/>
      <c r="G7" s="40"/>
      <c r="H7" s="40"/>
      <c r="I7" s="40"/>
      <c r="J7" s="40"/>
    </row>
    <row r="8" spans="1:10" x14ac:dyDescent="0.3">
      <c r="A8" s="40" t="s">
        <v>71</v>
      </c>
      <c r="B8" s="40"/>
      <c r="C8" s="40"/>
      <c r="D8" s="18"/>
      <c r="E8" s="40" t="s">
        <v>72</v>
      </c>
      <c r="F8" s="40"/>
      <c r="G8" s="40"/>
      <c r="H8" s="40"/>
      <c r="I8" s="40"/>
      <c r="J8" s="40"/>
    </row>
    <row r="9" spans="1:10" x14ac:dyDescent="0.3">
      <c r="A9" s="17"/>
      <c r="B9" s="19" t="s">
        <v>73</v>
      </c>
      <c r="C9" s="17"/>
      <c r="D9" s="17"/>
      <c r="E9" s="17"/>
      <c r="F9" s="20"/>
      <c r="G9" s="49" t="s">
        <v>74</v>
      </c>
      <c r="H9" s="49"/>
      <c r="I9" s="49"/>
      <c r="J9" s="20"/>
    </row>
    <row r="10" spans="1:10" x14ac:dyDescent="0.3">
      <c r="A10" s="40" t="s">
        <v>75</v>
      </c>
      <c r="B10" s="40"/>
      <c r="C10" s="40"/>
      <c r="D10" s="40"/>
      <c r="E10" s="40"/>
      <c r="F10" s="40"/>
      <c r="G10" s="40"/>
      <c r="H10" s="40"/>
      <c r="I10" s="40"/>
      <c r="J10" s="40"/>
    </row>
    <row r="11" spans="1:10" x14ac:dyDescent="0.3">
      <c r="A11" s="40" t="s">
        <v>76</v>
      </c>
      <c r="B11" s="40"/>
      <c r="C11" s="40"/>
      <c r="D11" s="40"/>
      <c r="E11" s="40"/>
      <c r="F11" s="40"/>
      <c r="G11" s="40"/>
      <c r="H11" s="40"/>
      <c r="I11" s="40"/>
      <c r="J11" s="40"/>
    </row>
    <row r="12" spans="1:10" ht="16.2" thickBot="1" x14ac:dyDescent="0.35">
      <c r="A12" s="17"/>
      <c r="B12" s="17"/>
      <c r="C12" s="17"/>
      <c r="D12" s="17"/>
      <c r="E12" s="17"/>
      <c r="F12" s="17"/>
      <c r="G12" s="17"/>
      <c r="H12" s="17"/>
      <c r="I12" s="17"/>
      <c r="J12" s="17"/>
    </row>
    <row r="13" spans="1:10" x14ac:dyDescent="0.3">
      <c r="A13" s="21" t="s">
        <v>77</v>
      </c>
      <c r="B13" s="22" t="s">
        <v>78</v>
      </c>
      <c r="C13" s="22" t="s">
        <v>79</v>
      </c>
      <c r="D13" s="22" t="s">
        <v>80</v>
      </c>
      <c r="E13" s="22"/>
      <c r="F13" s="22"/>
      <c r="G13" s="22" t="s">
        <v>81</v>
      </c>
      <c r="H13" s="22" t="s">
        <v>82</v>
      </c>
      <c r="I13" s="22" t="s">
        <v>83</v>
      </c>
      <c r="J13" s="23" t="s">
        <v>84</v>
      </c>
    </row>
    <row r="14" spans="1:10" x14ac:dyDescent="0.3">
      <c r="A14" s="24"/>
      <c r="B14" s="25"/>
      <c r="C14" s="25"/>
      <c r="D14" s="25" t="s">
        <v>85</v>
      </c>
      <c r="E14" s="25" t="s">
        <v>86</v>
      </c>
      <c r="F14" s="25" t="s">
        <v>87</v>
      </c>
      <c r="G14" s="25"/>
      <c r="H14" s="25"/>
      <c r="I14" s="25"/>
      <c r="J14" s="26"/>
    </row>
    <row r="15" spans="1:10" x14ac:dyDescent="0.3">
      <c r="A15" s="24">
        <v>1</v>
      </c>
      <c r="B15" s="25" t="s">
        <v>88</v>
      </c>
      <c r="C15" s="27">
        <v>32509</v>
      </c>
      <c r="D15" s="25">
        <v>8</v>
      </c>
      <c r="E15" s="25">
        <v>9</v>
      </c>
      <c r="F15" s="25">
        <v>7</v>
      </c>
      <c r="G15" s="28">
        <f>(F15+E15+D15)/3</f>
        <v>8</v>
      </c>
      <c r="H15" s="25">
        <f>RANK(G15,$G$15:$G$24)</f>
        <v>3</v>
      </c>
      <c r="I15" s="25" t="str">
        <f>IF(G15&gt;=9,"Xuất Sắc",IF(AND(G15&lt;9,G15&gt;=8),"Giỏi",IF(AND(G15&lt;8,G15&gt;=7),"Khá",IF(AND(G15&gt;=5,G15&lt;7),"Trung Bình","Yếu"))))</f>
        <v>Giỏi</v>
      </c>
      <c r="J15" s="29">
        <f>IF(G15&gt;=9,450000,IF(AND(G15&gt;=8,G15&lt;9),300000,IF(AND(G15&gt;=7,G15&lt;8),200000,0)))</f>
        <v>300000</v>
      </c>
    </row>
    <row r="16" spans="1:10" x14ac:dyDescent="0.3">
      <c r="A16" s="24">
        <v>2</v>
      </c>
      <c r="B16" s="25" t="s">
        <v>89</v>
      </c>
      <c r="C16" s="27">
        <v>32451</v>
      </c>
      <c r="D16" s="25">
        <v>9</v>
      </c>
      <c r="E16" s="25">
        <v>7</v>
      </c>
      <c r="F16" s="25">
        <v>8</v>
      </c>
      <c r="G16" s="28">
        <f t="shared" ref="G16:G24" si="0">(F16+E16+D16)/3</f>
        <v>8</v>
      </c>
      <c r="H16" s="25">
        <f t="shared" ref="H16:H24" si="1">RANK(G16,$G$15:$G$24)</f>
        <v>3</v>
      </c>
      <c r="I16" s="25" t="str">
        <f>IF(G16&gt;=9,"Xuất Sắc",IF(AND(G16&lt;9,G16&gt;=8),"Giỏi",IF(AND(G16&lt;8,G16&gt;=7),"Khá",IF(AND(G16&gt;=5,G16&lt;7),"Trung Bình","Yếu"))))</f>
        <v>Giỏi</v>
      </c>
      <c r="J16" s="29">
        <f t="shared" ref="J16:J24" si="2">IF(G16&gt;=9,450000,IF(AND(G16&gt;=8,G16&lt;9),300000,IF(AND(G16&gt;=7,G16&lt;8),200000,0)))</f>
        <v>300000</v>
      </c>
    </row>
    <row r="17" spans="1:10" x14ac:dyDescent="0.3">
      <c r="A17" s="24">
        <v>3</v>
      </c>
      <c r="B17" s="25" t="s">
        <v>90</v>
      </c>
      <c r="C17" s="27">
        <v>32551</v>
      </c>
      <c r="D17" s="25">
        <v>3</v>
      </c>
      <c r="E17" s="25">
        <v>6</v>
      </c>
      <c r="F17" s="25">
        <v>6</v>
      </c>
      <c r="G17" s="28">
        <f t="shared" si="0"/>
        <v>5</v>
      </c>
      <c r="H17" s="25">
        <f t="shared" si="1"/>
        <v>8</v>
      </c>
      <c r="I17" s="25" t="str">
        <f t="shared" ref="I17:I24" si="3">IF(G17&gt;=9,"Xuất Sắc",IF(AND(G17&lt;9,G17&gt;=8),"Giỏi",IF(AND(G17&lt;8,G17&gt;=7),"Khá",IF(AND(G17&gt;=5,G17&lt;7),"Trung Bình","Yếu"))))</f>
        <v>Trung Bình</v>
      </c>
      <c r="J17" s="29">
        <f t="shared" si="2"/>
        <v>0</v>
      </c>
    </row>
    <row r="18" spans="1:10" x14ac:dyDescent="0.3">
      <c r="A18" s="24">
        <v>4</v>
      </c>
      <c r="B18" s="25" t="s">
        <v>91</v>
      </c>
      <c r="C18" s="27">
        <v>32307</v>
      </c>
      <c r="D18" s="25">
        <v>7</v>
      </c>
      <c r="E18" s="25">
        <v>8</v>
      </c>
      <c r="F18" s="25">
        <v>10</v>
      </c>
      <c r="G18" s="28">
        <f t="shared" si="0"/>
        <v>8.3333333333333339</v>
      </c>
      <c r="H18" s="25">
        <f t="shared" si="1"/>
        <v>2</v>
      </c>
      <c r="I18" s="25" t="str">
        <f t="shared" si="3"/>
        <v>Giỏi</v>
      </c>
      <c r="J18" s="29">
        <f t="shared" si="2"/>
        <v>300000</v>
      </c>
    </row>
    <row r="19" spans="1:10" x14ac:dyDescent="0.3">
      <c r="A19" s="24">
        <v>5</v>
      </c>
      <c r="B19" s="25" t="s">
        <v>92</v>
      </c>
      <c r="C19" s="27">
        <v>31785</v>
      </c>
      <c r="D19" s="25">
        <v>5</v>
      </c>
      <c r="E19" s="25">
        <v>4</v>
      </c>
      <c r="F19" s="25">
        <v>3</v>
      </c>
      <c r="G19" s="28">
        <f t="shared" si="0"/>
        <v>4</v>
      </c>
      <c r="H19" s="25">
        <f t="shared" si="1"/>
        <v>10</v>
      </c>
      <c r="I19" s="25" t="str">
        <f t="shared" si="3"/>
        <v>Yếu</v>
      </c>
      <c r="J19" s="29">
        <f t="shared" si="2"/>
        <v>0</v>
      </c>
    </row>
    <row r="20" spans="1:10" x14ac:dyDescent="0.3">
      <c r="A20" s="24">
        <v>6</v>
      </c>
      <c r="B20" s="25" t="s">
        <v>93</v>
      </c>
      <c r="C20" s="27">
        <v>32742</v>
      </c>
      <c r="D20" s="25">
        <v>9</v>
      </c>
      <c r="E20" s="25">
        <v>9</v>
      </c>
      <c r="F20" s="25">
        <v>10</v>
      </c>
      <c r="G20" s="28">
        <f t="shared" si="0"/>
        <v>9.3333333333333339</v>
      </c>
      <c r="H20" s="25">
        <f t="shared" si="1"/>
        <v>1</v>
      </c>
      <c r="I20" s="25" t="str">
        <f t="shared" si="3"/>
        <v>Xuất Sắc</v>
      </c>
      <c r="J20" s="29">
        <f t="shared" si="2"/>
        <v>450000</v>
      </c>
    </row>
    <row r="21" spans="1:10" x14ac:dyDescent="0.3">
      <c r="A21" s="24">
        <v>7</v>
      </c>
      <c r="B21" s="25" t="s">
        <v>94</v>
      </c>
      <c r="C21" s="27">
        <v>32531</v>
      </c>
      <c r="D21" s="25">
        <v>6</v>
      </c>
      <c r="E21" s="25">
        <v>7</v>
      </c>
      <c r="F21" s="25">
        <v>10</v>
      </c>
      <c r="G21" s="28">
        <f t="shared" si="0"/>
        <v>7.666666666666667</v>
      </c>
      <c r="H21" s="25">
        <f t="shared" si="1"/>
        <v>5</v>
      </c>
      <c r="I21" s="25" t="str">
        <f t="shared" si="3"/>
        <v>Khá</v>
      </c>
      <c r="J21" s="29">
        <f t="shared" si="2"/>
        <v>200000</v>
      </c>
    </row>
    <row r="22" spans="1:10" x14ac:dyDescent="0.3">
      <c r="A22" s="24">
        <v>8</v>
      </c>
      <c r="B22" s="25" t="s">
        <v>95</v>
      </c>
      <c r="C22" s="27">
        <v>32248</v>
      </c>
      <c r="D22" s="25">
        <v>7</v>
      </c>
      <c r="E22" s="25">
        <v>5</v>
      </c>
      <c r="F22" s="25">
        <v>4</v>
      </c>
      <c r="G22" s="28">
        <f t="shared" si="0"/>
        <v>5.333333333333333</v>
      </c>
      <c r="H22" s="25">
        <f t="shared" si="1"/>
        <v>7</v>
      </c>
      <c r="I22" s="25" t="str">
        <f t="shared" si="3"/>
        <v>Trung Bình</v>
      </c>
      <c r="J22" s="29">
        <f t="shared" si="2"/>
        <v>0</v>
      </c>
    </row>
    <row r="23" spans="1:10" x14ac:dyDescent="0.3">
      <c r="A23" s="24">
        <v>9</v>
      </c>
      <c r="B23" s="25" t="s">
        <v>96</v>
      </c>
      <c r="C23" s="27">
        <v>32541</v>
      </c>
      <c r="D23" s="25">
        <v>8</v>
      </c>
      <c r="E23" s="25">
        <v>6</v>
      </c>
      <c r="F23" s="25">
        <v>5</v>
      </c>
      <c r="G23" s="28">
        <f t="shared" si="0"/>
        <v>6.333333333333333</v>
      </c>
      <c r="H23" s="25">
        <f t="shared" si="1"/>
        <v>6</v>
      </c>
      <c r="I23" s="25" t="str">
        <f t="shared" si="3"/>
        <v>Trung Bình</v>
      </c>
      <c r="J23" s="29">
        <f t="shared" si="2"/>
        <v>0</v>
      </c>
    </row>
    <row r="24" spans="1:10" x14ac:dyDescent="0.3">
      <c r="A24" s="24">
        <v>10</v>
      </c>
      <c r="B24" s="25" t="s">
        <v>97</v>
      </c>
      <c r="C24" s="27">
        <v>32816</v>
      </c>
      <c r="D24" s="25">
        <v>3</v>
      </c>
      <c r="E24" s="25">
        <v>5</v>
      </c>
      <c r="F24" s="25">
        <v>6</v>
      </c>
      <c r="G24" s="28">
        <f t="shared" si="0"/>
        <v>4.666666666666667</v>
      </c>
      <c r="H24" s="25">
        <f t="shared" si="1"/>
        <v>9</v>
      </c>
      <c r="I24" s="25" t="str">
        <f t="shared" si="3"/>
        <v>Yếu</v>
      </c>
      <c r="J24" s="29">
        <f t="shared" si="2"/>
        <v>0</v>
      </c>
    </row>
    <row r="25" spans="1:10" x14ac:dyDescent="0.3">
      <c r="A25" s="41" t="s">
        <v>98</v>
      </c>
      <c r="B25" s="42"/>
      <c r="C25" s="42"/>
      <c r="D25" s="42"/>
      <c r="E25" s="42"/>
      <c r="F25" s="43"/>
      <c r="G25" s="28">
        <f>MAX(G15:G24)</f>
        <v>9.3333333333333339</v>
      </c>
      <c r="H25" s="25"/>
      <c r="I25" s="25"/>
      <c r="J25" s="26"/>
    </row>
    <row r="26" spans="1:10" x14ac:dyDescent="0.3">
      <c r="A26" s="41" t="s">
        <v>99</v>
      </c>
      <c r="B26" s="44"/>
      <c r="C26" s="44"/>
      <c r="D26" s="44"/>
      <c r="E26" s="44"/>
      <c r="F26" s="45"/>
      <c r="G26" s="28">
        <f>MIN(G15,G15:G24)</f>
        <v>4</v>
      </c>
      <c r="H26" s="25"/>
      <c r="I26" s="25"/>
      <c r="J26" s="26"/>
    </row>
    <row r="27" spans="1:10" ht="16.2" thickBot="1" x14ac:dyDescent="0.35">
      <c r="A27" s="46" t="s">
        <v>100</v>
      </c>
      <c r="B27" s="47"/>
      <c r="C27" s="47"/>
      <c r="D27" s="47"/>
      <c r="E27" s="47"/>
      <c r="F27" s="48"/>
      <c r="G27" s="30">
        <f>AVERAGE(G15:G24)</f>
        <v>6.666666666666667</v>
      </c>
      <c r="H27" s="31"/>
      <c r="I27" s="31"/>
      <c r="J27" s="32"/>
    </row>
    <row r="29" spans="1:10" x14ac:dyDescent="0.3">
      <c r="A29" s="33" t="s">
        <v>101</v>
      </c>
    </row>
    <row r="30" spans="1:10" x14ac:dyDescent="0.3">
      <c r="A30" s="34" t="s">
        <v>102</v>
      </c>
    </row>
    <row r="31" spans="1:10" x14ac:dyDescent="0.3">
      <c r="A31" s="34" t="s">
        <v>103</v>
      </c>
    </row>
    <row r="32" spans="1:10" x14ac:dyDescent="0.3">
      <c r="A32" s="34" t="s">
        <v>104</v>
      </c>
    </row>
    <row r="33" spans="1:1" x14ac:dyDescent="0.3">
      <c r="A33" s="34" t="s">
        <v>105</v>
      </c>
    </row>
  </sheetData>
  <mergeCells count="10">
    <mergeCell ref="A11:J11"/>
    <mergeCell ref="A25:F25"/>
    <mergeCell ref="A26:F26"/>
    <mergeCell ref="A27:F27"/>
    <mergeCell ref="A7:C7"/>
    <mergeCell ref="E7:J7"/>
    <mergeCell ref="A8:C8"/>
    <mergeCell ref="E8:J8"/>
    <mergeCell ref="G9:I9"/>
    <mergeCell ref="A10:J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Bài 4</vt:lpstr>
      <vt:lpstr>Bai 5</vt:lpstr>
      <vt:lpstr>Bài 3 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2021-11-16T11:44:32Z</dcterms:created>
  <dcterms:modified xsi:type="dcterms:W3CDTF">2021-11-17T03:26:14Z</dcterms:modified>
</cp:coreProperties>
</file>