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2276" windowHeight="3084" activeTab="2"/>
  </bookViews>
  <sheets>
    <sheet name="Bài 7" sheetId="1" r:id="rId1"/>
    <sheet name="Bài 6" sheetId="2" r:id="rId2"/>
    <sheet name="Bài 8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5" i="3"/>
  <c r="J5" i="3"/>
  <c r="H12" i="3"/>
  <c r="H5" i="3"/>
  <c r="H6" i="3"/>
  <c r="H7" i="3"/>
  <c r="H8" i="3"/>
  <c r="H9" i="3"/>
  <c r="H10" i="3"/>
  <c r="H11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I5" i="3"/>
  <c r="G5" i="3"/>
  <c r="G23" i="2"/>
  <c r="I27" i="2"/>
  <c r="I24" i="2"/>
  <c r="I25" i="2"/>
  <c r="I26" i="2"/>
  <c r="I23" i="2"/>
  <c r="I19" i="2"/>
  <c r="I20" i="2"/>
  <c r="I21" i="2"/>
  <c r="I22" i="2"/>
  <c r="I18" i="2"/>
  <c r="G27" i="2"/>
  <c r="G26" i="2"/>
  <c r="G25" i="2"/>
  <c r="G18" i="2"/>
  <c r="G19" i="2"/>
  <c r="G20" i="2"/>
  <c r="G21" i="2"/>
  <c r="G22" i="2"/>
  <c r="G24" i="2"/>
  <c r="F27" i="2"/>
  <c r="H27" i="2" s="1"/>
  <c r="F26" i="2"/>
  <c r="H26" i="2" s="1"/>
  <c r="F25" i="2"/>
  <c r="H25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7" i="1"/>
  <c r="F8" i="1"/>
  <c r="F9" i="1"/>
  <c r="F10" i="1"/>
  <c r="F11" i="1"/>
  <c r="F12" i="1"/>
  <c r="F13" i="1"/>
  <c r="F14" i="1"/>
  <c r="F15" i="1"/>
  <c r="F16" i="1"/>
  <c r="I7" i="1"/>
  <c r="E8" i="1"/>
  <c r="E9" i="1"/>
  <c r="E10" i="1"/>
  <c r="E11" i="1"/>
  <c r="E12" i="1"/>
  <c r="E13" i="1"/>
  <c r="E14" i="1"/>
  <c r="E15" i="1"/>
  <c r="E16" i="1"/>
  <c r="E7" i="1"/>
  <c r="K16" i="1"/>
  <c r="I16" i="1"/>
  <c r="G16" i="1"/>
  <c r="K15" i="1"/>
  <c r="I15" i="1"/>
  <c r="G15" i="1"/>
  <c r="K14" i="1"/>
  <c r="I14" i="1"/>
  <c r="G14" i="1"/>
  <c r="K13" i="1"/>
  <c r="I13" i="1"/>
  <c r="G13" i="1"/>
  <c r="K12" i="1"/>
  <c r="I12" i="1"/>
  <c r="G12" i="1"/>
  <c r="K11" i="1"/>
  <c r="I11" i="1"/>
  <c r="G11" i="1"/>
  <c r="K10" i="1"/>
  <c r="I10" i="1"/>
  <c r="G10" i="1"/>
  <c r="K9" i="1"/>
  <c r="I9" i="1"/>
  <c r="G9" i="1"/>
  <c r="K8" i="1"/>
  <c r="I8" i="1"/>
  <c r="G8" i="1"/>
  <c r="K7" i="1"/>
  <c r="G7" i="1"/>
  <c r="J9" i="3" l="1"/>
  <c r="L9" i="3" s="1"/>
  <c r="J12" i="3"/>
  <c r="L12" i="3" s="1"/>
  <c r="J7" i="3"/>
  <c r="L7" i="3" s="1"/>
  <c r="J8" i="3"/>
  <c r="L8" i="3" s="1"/>
  <c r="J11" i="3"/>
  <c r="L11" i="3" s="1"/>
  <c r="J10" i="3"/>
  <c r="L10" i="3" s="1"/>
  <c r="J6" i="3"/>
  <c r="L6" i="3" s="1"/>
  <c r="L5" i="3"/>
  <c r="J18" i="2"/>
  <c r="J22" i="2"/>
  <c r="J20" i="2"/>
  <c r="J26" i="2"/>
  <c r="J25" i="2"/>
  <c r="J19" i="2"/>
  <c r="J27" i="2"/>
  <c r="J24" i="2"/>
  <c r="J21" i="2"/>
  <c r="J23" i="2"/>
  <c r="K17" i="1"/>
  <c r="L10" i="1"/>
  <c r="L14" i="1"/>
  <c r="L8" i="1"/>
  <c r="L12" i="1"/>
  <c r="L16" i="1"/>
  <c r="L7" i="1"/>
  <c r="L9" i="1"/>
  <c r="L11" i="1"/>
  <c r="L13" i="1"/>
  <c r="L15" i="1"/>
  <c r="L17" i="1" l="1"/>
</calcChain>
</file>

<file path=xl/sharedStrings.xml><?xml version="1.0" encoding="utf-8"?>
<sst xmlns="http://schemas.openxmlformats.org/spreadsheetml/2006/main" count="164" uniqueCount="138">
  <si>
    <t>Bảng lương kì 1 tháng 1 năm 2011</t>
  </si>
  <si>
    <t>STT</t>
  </si>
  <si>
    <t>MÃ NHÂN VIÊN</t>
  </si>
  <si>
    <t>HỌ ĐỆM</t>
  </si>
  <si>
    <t>TÊN</t>
  </si>
  <si>
    <t>HỌ TÊN</t>
  </si>
  <si>
    <t>ĐƠN VỊ</t>
  </si>
  <si>
    <t>GiỚI TÍNH</t>
  </si>
  <si>
    <t>SỐ CON</t>
  </si>
  <si>
    <t>PHỤ CẤP</t>
  </si>
  <si>
    <t xml:space="preserve"> HỆ SỐ</t>
  </si>
  <si>
    <t>LƯƠNG</t>
  </si>
  <si>
    <t>TỔNG
THU NHẬP</t>
  </si>
  <si>
    <t>A44PPF</t>
  </si>
  <si>
    <t>Hoàng Lê</t>
  </si>
  <si>
    <t>Vân</t>
  </si>
  <si>
    <t>B124NVF</t>
  </si>
  <si>
    <t>Lê Minh</t>
  </si>
  <si>
    <t>Thủy</t>
  </si>
  <si>
    <t>B21GĐT</t>
  </si>
  <si>
    <t>Nguyễn Lê</t>
  </si>
  <si>
    <t>Thu</t>
  </si>
  <si>
    <t>A22NVF</t>
  </si>
  <si>
    <t>Thái Thị</t>
  </si>
  <si>
    <t>Minh</t>
  </si>
  <si>
    <t>C3TPF</t>
  </si>
  <si>
    <t>Phạm Mai</t>
  </si>
  <si>
    <t>Hoa Minh</t>
  </si>
  <si>
    <t>C12NVF</t>
  </si>
  <si>
    <t>Bùi Thu</t>
  </si>
  <si>
    <t>Hằng</t>
  </si>
  <si>
    <t>B23PPT</t>
  </si>
  <si>
    <t>Nguyễn</t>
  </si>
  <si>
    <t>Hà</t>
  </si>
  <si>
    <t>A1PPF</t>
  </si>
  <si>
    <t>Trần Vân</t>
  </si>
  <si>
    <t>C33NVT</t>
  </si>
  <si>
    <t>Trần Hải</t>
  </si>
  <si>
    <t>Anh</t>
  </si>
  <si>
    <t>B2NVT</t>
  </si>
  <si>
    <t>Nguyễn Hà</t>
  </si>
  <si>
    <t>An</t>
  </si>
  <si>
    <t>TỔNG CỘNG</t>
  </si>
  <si>
    <t>BẢNG MÃ ĐƠN VỊ</t>
  </si>
  <si>
    <t>MÃ ĐƠN VỊ</t>
  </si>
  <si>
    <t>A</t>
  </si>
  <si>
    <t>B</t>
  </si>
  <si>
    <t>C</t>
  </si>
  <si>
    <t>TÊN ĐƠN VỊ</t>
  </si>
  <si>
    <t>Kế hoạch</t>
  </si>
  <si>
    <t>Hành chính</t>
  </si>
  <si>
    <t>Kế toán</t>
  </si>
  <si>
    <t>BẢNG PHỤ CẤP CHỨC VỤ</t>
  </si>
  <si>
    <t>MÃ
GIỚI TÍNH</t>
  </si>
  <si>
    <t>GIỚI TÍNH</t>
  </si>
  <si>
    <t>CHỨC VỤ</t>
  </si>
  <si>
    <t>BẢNG MÃ
GIỚI TÍNH</t>
  </si>
  <si>
    <t>GĐ</t>
  </si>
  <si>
    <t>T</t>
  </si>
  <si>
    <t>Nam</t>
  </si>
  <si>
    <t>TP</t>
  </si>
  <si>
    <t>F</t>
  </si>
  <si>
    <t>Nữ</t>
  </si>
  <si>
    <t>PP</t>
  </si>
  <si>
    <t>NV</t>
  </si>
  <si>
    <t xml:space="preserve">CỘNG HOÀ XÃ HỖ CHỦ NGHĨA VIỆT NAM </t>
  </si>
  <si>
    <t>Độc lập- Tự do - Hạnh phúc</t>
  </si>
  <si>
    <t>Số ngày trong tháng: 31</t>
  </si>
  <si>
    <t>Số ngày nghỉ: 08</t>
  </si>
  <si>
    <t>Đơn vị tính : Đồng</t>
  </si>
  <si>
    <t>-----------------------------------------</t>
  </si>
  <si>
    <t>Thủ Quỹ</t>
  </si>
  <si>
    <t>Hà Nội , ngày … tháng … năm 20</t>
  </si>
  <si>
    <r>
      <rPr>
        <b/>
        <sz val="12"/>
        <rFont val="Times New Roman"/>
        <family val="1"/>
      </rPr>
      <t>Giám đốc</t>
    </r>
    <r>
      <rPr>
        <i/>
        <sz val="12"/>
        <rFont val="Times New Roman"/>
        <family val="1"/>
      </rPr>
      <t>(Ký duyệt)</t>
    </r>
  </si>
  <si>
    <t>Nguyễn Ngọc Linh</t>
  </si>
  <si>
    <t>Lê Thu Thuỷ</t>
  </si>
  <si>
    <t>Nguyễn Chiến Thắng</t>
  </si>
  <si>
    <t>CỘNG HÒA XÃ HỘI CHỦ NGHĨA VIỆT NAM</t>
  </si>
  <si>
    <t>Độc lập - Tự do - Hạnh phúc</t>
  </si>
  <si>
    <t>------------------------------</t>
  </si>
  <si>
    <t>BÁO CÁO HOẠT ĐỘNG KHÁCH SẠN</t>
  </si>
  <si>
    <t>Ngày lập báo cáo: …</t>
  </si>
  <si>
    <t>Người lập:…</t>
  </si>
  <si>
    <t>TT</t>
  </si>
  <si>
    <t>HỌ VÀ TÊN</t>
  </si>
  <si>
    <t>LOẠI PHÒNG</t>
  </si>
  <si>
    <t>NGÀY ĐẾN</t>
  </si>
  <si>
    <t>NGÀY ĐI</t>
  </si>
  <si>
    <t>SỐ NGÀY</t>
  </si>
  <si>
    <t>ĐGT</t>
  </si>
  <si>
    <t>NGÀY LẺ</t>
  </si>
  <si>
    <t>ĐGN</t>
  </si>
  <si>
    <t>TIỀN</t>
  </si>
  <si>
    <t>A1</t>
  </si>
  <si>
    <t>A2</t>
  </si>
  <si>
    <t>Bùi Mai</t>
  </si>
  <si>
    <t>A3</t>
  </si>
  <si>
    <t>Phạm Trang</t>
  </si>
  <si>
    <t>B1</t>
  </si>
  <si>
    <t>Bích Vân</t>
  </si>
  <si>
    <t>B3</t>
  </si>
  <si>
    <t>Hải Hà</t>
  </si>
  <si>
    <t>An Trang</t>
  </si>
  <si>
    <t>Thu Trà</t>
  </si>
  <si>
    <t>Hoàng Vân</t>
  </si>
  <si>
    <t>Minh Thu</t>
  </si>
  <si>
    <t>BẢNG GIÁ THUÊ PHÒNG</t>
  </si>
  <si>
    <t>B2</t>
  </si>
  <si>
    <t>DG TUẦN</t>
  </si>
  <si>
    <t>DG NGÀY</t>
  </si>
  <si>
    <r>
      <rPr>
        <b/>
        <u/>
        <sz val="12"/>
        <color theme="1"/>
        <rFont val="Times New Roman"/>
        <family val="1"/>
      </rPr>
      <t>Trong đó:</t>
    </r>
    <r>
      <rPr>
        <b/>
        <sz val="12"/>
        <color theme="1"/>
        <rFont val="Times New Roman"/>
        <family val="1"/>
      </rPr>
      <t xml:space="preserve"> DGT: </t>
    </r>
    <r>
      <rPr>
        <sz val="12"/>
        <color theme="1"/>
        <rFont val="Times New Roman"/>
        <family val="1"/>
      </rPr>
      <t>Đơn giá thuần</t>
    </r>
  </si>
  <si>
    <r>
      <rPr>
        <b/>
        <sz val="12"/>
        <color theme="1"/>
        <rFont val="Times New Roman"/>
        <family val="1"/>
      </rPr>
      <t xml:space="preserve">DGN: </t>
    </r>
    <r>
      <rPr>
        <sz val="12"/>
        <color theme="1"/>
        <rFont val="Times New Roman"/>
        <family val="1"/>
      </rPr>
      <t>Đơn giá ngày</t>
    </r>
  </si>
  <si>
    <t>BẢNG TÍNH TIỀN ĐIỆN THOẠI TRONG THÁNG 4/2011</t>
  </si>
  <si>
    <t>NGÀY GỌI</t>
  </si>
  <si>
    <t>MÃ VÙNG</t>
  </si>
  <si>
    <t>SỐ QUAY</t>
  </si>
  <si>
    <t>THỜI ĐIỂM</t>
  </si>
  <si>
    <t>THỜI GIAN GỌI</t>
  </si>
  <si>
    <t>TỔNG SỐ PHÚT GỌI</t>
  </si>
  <si>
    <t>TÊN TỈNH</t>
  </si>
  <si>
    <t>TIỀN TRẢ</t>
  </si>
  <si>
    <t>KHUYẾN MÃI</t>
  </si>
  <si>
    <t>THỰC TRẢ</t>
  </si>
  <si>
    <t>BẮT ĐẦU</t>
  </si>
  <si>
    <t>KẾT THÚC</t>
  </si>
  <si>
    <t>04</t>
  </si>
  <si>
    <t>036</t>
  </si>
  <si>
    <t>031</t>
  </si>
  <si>
    <t>08</t>
  </si>
  <si>
    <t>0350</t>
  </si>
  <si>
    <t>BẢNG TÍNH CƯỚC PHÍ</t>
  </si>
  <si>
    <t>MÃ TỈNH</t>
  </si>
  <si>
    <t>CƯỚC PHÍ (đồng/phút)</t>
  </si>
  <si>
    <t>Hà Nội</t>
  </si>
  <si>
    <t>TP.HCM</t>
  </si>
  <si>
    <t>Hải Phòng</t>
  </si>
  <si>
    <t>Thái Bình</t>
  </si>
  <si>
    <t>Nam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</si>
</sst>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"/>
  </numFmts>
  <fonts count="18" x14ac:knownFonts="1">
    <font>
      <sz val="12"/>
      <color theme="1"/>
      <name val="Times New Roman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2"/>
      <color theme="1"/>
      <name val="Times New Roman"/>
      <family val="1"/>
    </font>
    <font>
      <b/>
      <sz val="18"/>
      <name val="Times New Roman"/>
      <family val="1"/>
    </font>
    <font>
      <sz val="14"/>
      <color theme="1"/>
      <name val="Times New Roman"/>
      <family val="2"/>
    </font>
    <font>
      <sz val="16"/>
      <color theme="1"/>
      <name val="Times New Roman"/>
      <family val="2"/>
    </font>
    <font>
      <i/>
      <sz val="12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2" borderId="3" xfId="0" applyFont="1" applyFill="1" applyBorder="1"/>
    <xf numFmtId="2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8" xfId="0" applyFont="1" applyBorder="1"/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0" xfId="0" applyFont="1" applyBorder="1"/>
    <xf numFmtId="0" fontId="6" fillId="0" borderId="0" xfId="0" applyFont="1"/>
    <xf numFmtId="0" fontId="1" fillId="0" borderId="0" xfId="0" applyFont="1" applyAlignment="1"/>
    <xf numFmtId="0" fontId="0" fillId="0" borderId="0" xfId="0" quotePrefix="1"/>
    <xf numFmtId="3" fontId="1" fillId="2" borderId="3" xfId="0" applyNumberFormat="1" applyFont="1" applyFill="1" applyBorder="1"/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2" borderId="8" xfId="0" applyFont="1" applyFill="1" applyBorder="1"/>
    <xf numFmtId="0" fontId="4" fillId="2" borderId="9" xfId="0" applyFont="1" applyFill="1" applyBorder="1"/>
    <xf numFmtId="0" fontId="1" fillId="2" borderId="2" xfId="0" applyFont="1" applyFill="1" applyBorder="1"/>
    <xf numFmtId="3" fontId="1" fillId="2" borderId="12" xfId="0" applyNumberFormat="1" applyFont="1" applyFill="1" applyBorder="1"/>
    <xf numFmtId="0" fontId="1" fillId="2" borderId="4" xfId="0" applyFont="1" applyFill="1" applyBorder="1"/>
    <xf numFmtId="3" fontId="1" fillId="2" borderId="10" xfId="0" applyNumberFormat="1" applyFont="1" applyFill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3" fontId="1" fillId="0" borderId="12" xfId="0" applyNumberFormat="1" applyFont="1" applyBorder="1"/>
    <xf numFmtId="3" fontId="1" fillId="0" borderId="10" xfId="0" applyNumberFormat="1" applyFont="1" applyBorder="1"/>
    <xf numFmtId="3" fontId="1" fillId="0" borderId="0" xfId="0" applyNumberFormat="1" applyFont="1" applyBorder="1"/>
    <xf numFmtId="3" fontId="1" fillId="0" borderId="6" xfId="0" applyNumberFormat="1" applyFont="1" applyBorder="1" applyAlignment="1"/>
    <xf numFmtId="0" fontId="1" fillId="0" borderId="15" xfId="0" applyFont="1" applyBorder="1" applyAlignment="1">
      <alignment horizontal="center"/>
    </xf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3" fontId="1" fillId="0" borderId="0" xfId="0" applyNumberFormat="1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11" xfId="0" applyFont="1" applyBorder="1" applyAlignment="1"/>
    <xf numFmtId="0" fontId="4" fillId="0" borderId="0" xfId="0" applyFont="1" applyAlignment="1"/>
    <xf numFmtId="0" fontId="4" fillId="0" borderId="1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4" fontId="0" fillId="0" borderId="3" xfId="0" applyNumberFormat="1" applyBorder="1"/>
    <xf numFmtId="0" fontId="12" fillId="0" borderId="0" xfId="0" quotePrefix="1" applyFont="1" applyAlignment="1">
      <alignment horizontal="center"/>
    </xf>
    <xf numFmtId="3" fontId="0" fillId="2" borderId="3" xfId="0" applyNumberFormat="1" applyFill="1" applyBorder="1"/>
    <xf numFmtId="0" fontId="0" fillId="0" borderId="0" xfId="0" applyBorder="1"/>
    <xf numFmtId="14" fontId="0" fillId="0" borderId="0" xfId="0" applyNumberFormat="1" applyBorder="1"/>
    <xf numFmtId="0" fontId="14" fillId="0" borderId="3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3" fontId="0" fillId="0" borderId="3" xfId="0" applyNumberFormat="1" applyBorder="1"/>
    <xf numFmtId="0" fontId="15" fillId="0" borderId="0" xfId="0" applyFont="1"/>
    <xf numFmtId="0" fontId="15" fillId="0" borderId="0" xfId="0" applyFont="1" applyAlignment="1">
      <alignment horizontal="center"/>
    </xf>
    <xf numFmtId="3" fontId="0" fillId="2" borderId="12" xfId="0" applyNumberFormat="1" applyFill="1" applyBorder="1"/>
    <xf numFmtId="3" fontId="0" fillId="2" borderId="10" xfId="0" applyNumberFormat="1" applyFill="1" applyBorder="1"/>
    <xf numFmtId="0" fontId="15" fillId="0" borderId="8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0" fillId="0" borderId="2" xfId="0" applyBorder="1"/>
    <xf numFmtId="0" fontId="0" fillId="0" borderId="4" xfId="0" applyBorder="1"/>
    <xf numFmtId="3" fontId="0" fillId="2" borderId="7" xfId="0" applyNumberFormat="1" applyFill="1" applyBorder="1"/>
    <xf numFmtId="0" fontId="0" fillId="2" borderId="3" xfId="0" applyFill="1" applyBorder="1"/>
    <xf numFmtId="0" fontId="14" fillId="0" borderId="0" xfId="0" applyFont="1" applyAlignment="1">
      <alignment horizontal="right"/>
    </xf>
    <xf numFmtId="0" fontId="14" fillId="0" borderId="16" xfId="0" applyFont="1" applyBorder="1" applyAlignment="1">
      <alignment horizontal="right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49" fontId="0" fillId="0" borderId="3" xfId="0" applyNumberFormat="1" applyBorder="1"/>
    <xf numFmtId="21" fontId="0" fillId="0" borderId="3" xfId="0" applyNumberFormat="1" applyBorder="1"/>
    <xf numFmtId="0" fontId="0" fillId="0" borderId="24" xfId="0" applyBorder="1"/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21" fontId="0" fillId="0" borderId="0" xfId="0" applyNumberFormat="1"/>
    <xf numFmtId="0" fontId="14" fillId="0" borderId="21" xfId="0" applyFont="1" applyBorder="1" applyAlignment="1">
      <alignment horizontal="center" vertical="center"/>
    </xf>
    <xf numFmtId="49" fontId="14" fillId="0" borderId="22" xfId="0" applyNumberFormat="1" applyFont="1" applyBorder="1" applyAlignment="1">
      <alignment horizontal="center" vertical="center" wrapText="1"/>
    </xf>
    <xf numFmtId="49" fontId="0" fillId="0" borderId="21" xfId="0" applyNumberFormat="1" applyBorder="1"/>
    <xf numFmtId="0" fontId="0" fillId="0" borderId="22" xfId="0" applyBorder="1"/>
    <xf numFmtId="49" fontId="0" fillId="0" borderId="23" xfId="0" applyNumberFormat="1" applyBorder="1"/>
    <xf numFmtId="0" fontId="0" fillId="0" borderId="25" xfId="0" applyBorder="1"/>
    <xf numFmtId="49" fontId="0" fillId="2" borderId="3" xfId="0" applyNumberFormat="1" applyFill="1" applyBorder="1"/>
    <xf numFmtId="0" fontId="14" fillId="0" borderId="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2" borderId="12" xfId="0" applyNumberFormat="1" applyFill="1" applyBorder="1"/>
    <xf numFmtId="49" fontId="0" fillId="0" borderId="12" xfId="0" applyNumberFormat="1" applyBorder="1"/>
    <xf numFmtId="0" fontId="0" fillId="0" borderId="4" xfId="0" applyBorder="1" applyAlignment="1">
      <alignment horizontal="center"/>
    </xf>
    <xf numFmtId="14" fontId="0" fillId="0" borderId="7" xfId="0" applyNumberFormat="1" applyBorder="1"/>
    <xf numFmtId="49" fontId="0" fillId="0" borderId="7" xfId="0" applyNumberFormat="1" applyBorder="1"/>
    <xf numFmtId="0" fontId="0" fillId="0" borderId="7" xfId="0" applyBorder="1"/>
    <xf numFmtId="21" fontId="0" fillId="0" borderId="7" xfId="0" applyNumberFormat="1" applyBorder="1"/>
    <xf numFmtId="49" fontId="0" fillId="0" borderId="10" xfId="0" applyNumberFormat="1" applyBorder="1"/>
    <xf numFmtId="164" fontId="0" fillId="2" borderId="0" xfId="0" applyNumberFormat="1" applyFill="1" applyBorder="1" applyAlignment="1"/>
    <xf numFmtId="2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zoomScale="96" workbookViewId="0">
      <selection activeCell="B28" sqref="B28:C28"/>
    </sheetView>
  </sheetViews>
  <sheetFormatPr defaultRowHeight="15.6" x14ac:dyDescent="0.3"/>
  <cols>
    <col min="1" max="1" width="6.59765625" customWidth="1"/>
    <col min="2" max="2" width="13.19921875" customWidth="1"/>
    <col min="3" max="3" width="12.8984375" customWidth="1"/>
    <col min="4" max="4" width="9.59765625" customWidth="1"/>
    <col min="5" max="5" width="17.5" customWidth="1"/>
    <col min="6" max="6" width="18.19921875" customWidth="1"/>
    <col min="7" max="7" width="9.69921875" bestFit="1" customWidth="1"/>
    <col min="8" max="8" width="9" customWidth="1"/>
    <col min="9" max="9" width="11.5" customWidth="1"/>
    <col min="10" max="10" width="10.09765625" bestFit="1" customWidth="1"/>
    <col min="11" max="11" width="15.69921875" customWidth="1"/>
    <col min="12" max="12" width="13.19921875" customWidth="1"/>
    <col min="13" max="13" width="11.3984375" customWidth="1"/>
  </cols>
  <sheetData>
    <row r="1" spans="1:16" ht="21" x14ac:dyDescent="0.4">
      <c r="A1" s="49" t="s">
        <v>65</v>
      </c>
      <c r="B1" s="49"/>
      <c r="C1" s="49"/>
      <c r="D1" s="49"/>
      <c r="E1" s="49"/>
      <c r="F1" s="49"/>
      <c r="G1" s="49"/>
      <c r="H1" s="49"/>
      <c r="I1" s="49"/>
      <c r="J1" s="44" t="s">
        <v>67</v>
      </c>
      <c r="K1" s="44"/>
      <c r="L1" s="44"/>
    </row>
    <row r="2" spans="1:16" ht="18" x14ac:dyDescent="0.35">
      <c r="A2" s="48" t="s">
        <v>66</v>
      </c>
      <c r="B2" s="48"/>
      <c r="C2" s="48"/>
      <c r="D2" s="48"/>
      <c r="E2" s="48"/>
      <c r="F2" s="48"/>
      <c r="G2" s="48"/>
      <c r="H2" s="48"/>
      <c r="I2" s="48"/>
      <c r="J2" s="44" t="s">
        <v>68</v>
      </c>
      <c r="K2" s="44"/>
      <c r="L2" s="44"/>
    </row>
    <row r="3" spans="1:16" x14ac:dyDescent="0.3">
      <c r="A3" s="46" t="s">
        <v>70</v>
      </c>
      <c r="B3" s="46"/>
      <c r="C3" s="46"/>
      <c r="D3" s="46"/>
      <c r="E3" s="46"/>
      <c r="F3" s="46"/>
      <c r="G3" s="46"/>
      <c r="H3" s="46"/>
      <c r="I3" s="46"/>
      <c r="J3" s="45" t="s">
        <v>69</v>
      </c>
      <c r="K3" s="45"/>
      <c r="L3" s="45"/>
    </row>
    <row r="4" spans="1:16" ht="22.8" x14ac:dyDescent="0.4">
      <c r="A4" s="47" t="s">
        <v>0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1"/>
      <c r="O4" s="1"/>
      <c r="P4" s="1"/>
    </row>
    <row r="5" spans="1:16" ht="16.2" thickBot="1" x14ac:dyDescent="0.35">
      <c r="A5" s="1"/>
      <c r="B5" s="1"/>
      <c r="C5" s="1"/>
      <c r="D5" s="1"/>
      <c r="E5" s="1"/>
      <c r="F5" s="2"/>
      <c r="G5" s="2"/>
      <c r="H5" s="1"/>
      <c r="I5" s="1"/>
      <c r="J5" s="1"/>
      <c r="K5" s="2"/>
      <c r="L5" s="1"/>
      <c r="M5" s="1"/>
      <c r="N5" s="1"/>
      <c r="O5" s="1"/>
      <c r="P5" s="1"/>
    </row>
    <row r="6" spans="1:16" ht="26.4" x14ac:dyDescent="0.3">
      <c r="A6" s="37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8" t="s">
        <v>12</v>
      </c>
      <c r="M6" s="4"/>
      <c r="N6" s="4"/>
      <c r="O6" s="4"/>
    </row>
    <row r="7" spans="1:16" x14ac:dyDescent="0.3">
      <c r="A7" s="5">
        <v>9</v>
      </c>
      <c r="B7" s="6" t="s">
        <v>13</v>
      </c>
      <c r="C7" s="6" t="s">
        <v>14</v>
      </c>
      <c r="D7" s="6" t="s">
        <v>15</v>
      </c>
      <c r="E7" s="6" t="str">
        <f>C7&amp;" "&amp;D7</f>
        <v>Hoàng Lê Vân</v>
      </c>
      <c r="F7" s="7" t="str">
        <f>HLOOKUP(LEFT(B7,1),$B$25:$E$26,2,0)</f>
        <v>Kế hoạch</v>
      </c>
      <c r="G7" s="7" t="str">
        <f>VLOOKUP(RIGHT(B7,1),$I$28:$J$31,2,0)</f>
        <v>Nữ</v>
      </c>
      <c r="H7" s="7">
        <v>2</v>
      </c>
      <c r="I7" s="28">
        <f>VLOOKUP(LEFT(RIGHT(B7,3),2),$B$29:$C$33,2,0)</f>
        <v>40000</v>
      </c>
      <c r="J7" s="8">
        <v>4.71</v>
      </c>
      <c r="K7" s="28">
        <f t="shared" ref="K7:K16" si="0">J7*850000</f>
        <v>4003500</v>
      </c>
      <c r="L7" s="34">
        <f t="shared" ref="L7:L16" si="1">K7+I7</f>
        <v>4043500</v>
      </c>
      <c r="M7" s="1"/>
      <c r="N7" s="1"/>
      <c r="O7" s="1"/>
    </row>
    <row r="8" spans="1:16" x14ac:dyDescent="0.3">
      <c r="A8" s="5">
        <v>10</v>
      </c>
      <c r="B8" s="6" t="s">
        <v>16</v>
      </c>
      <c r="C8" s="6" t="s">
        <v>17</v>
      </c>
      <c r="D8" s="6" t="s">
        <v>18</v>
      </c>
      <c r="E8" s="6" t="str">
        <f t="shared" ref="E8:E16" si="2">C8&amp;" "&amp;D8</f>
        <v>Lê Minh Thủy</v>
      </c>
      <c r="F8" s="7" t="str">
        <f>HLOOKUP(LEFT(B8,1),$B$25:$E$26,2,0)</f>
        <v>Hành chính</v>
      </c>
      <c r="G8" s="7" t="str">
        <f>VLOOKUP(RIGHT(B8,1),$I$28:$J$31,2,0)</f>
        <v>Nữ</v>
      </c>
      <c r="H8" s="7">
        <v>0</v>
      </c>
      <c r="I8" s="28">
        <f>VLOOKUP(LEFT(RIGHT(B8,3),2),$B$29:$C$33,2,0)</f>
        <v>0</v>
      </c>
      <c r="J8" s="8">
        <v>2.34</v>
      </c>
      <c r="K8" s="28">
        <f t="shared" si="0"/>
        <v>1988999.9999999998</v>
      </c>
      <c r="L8" s="39">
        <f t="shared" si="1"/>
        <v>1988999.9999999998</v>
      </c>
      <c r="M8" s="1"/>
      <c r="N8" s="1"/>
      <c r="O8" s="1"/>
    </row>
    <row r="9" spans="1:16" x14ac:dyDescent="0.3">
      <c r="A9" s="5">
        <v>5</v>
      </c>
      <c r="B9" s="6" t="s">
        <v>19</v>
      </c>
      <c r="C9" s="6" t="s">
        <v>20</v>
      </c>
      <c r="D9" s="6" t="s">
        <v>21</v>
      </c>
      <c r="E9" s="6" t="str">
        <f t="shared" si="2"/>
        <v>Nguyễn Lê Thu</v>
      </c>
      <c r="F9" s="7" t="str">
        <f>HLOOKUP(LEFT(B9,1),$B$25:$E$26,2,0)</f>
        <v>Hành chính</v>
      </c>
      <c r="G9" s="7" t="str">
        <f>VLOOKUP(RIGHT(B9,1),$I$28:$J$31,2,0)</f>
        <v>Nam</v>
      </c>
      <c r="H9" s="7">
        <v>2</v>
      </c>
      <c r="I9" s="28">
        <f>VLOOKUP(LEFT(RIGHT(B9,3),2),$B$29:$C$33,2,0)</f>
        <v>120000</v>
      </c>
      <c r="J9" s="8">
        <v>1.86</v>
      </c>
      <c r="K9" s="28">
        <f t="shared" si="0"/>
        <v>1581000</v>
      </c>
      <c r="L9" s="39">
        <f t="shared" si="1"/>
        <v>1701000</v>
      </c>
      <c r="M9" s="1"/>
      <c r="N9" s="1"/>
      <c r="O9" s="1"/>
    </row>
    <row r="10" spans="1:16" x14ac:dyDescent="0.3">
      <c r="A10" s="5">
        <v>4</v>
      </c>
      <c r="B10" s="6" t="s">
        <v>22</v>
      </c>
      <c r="C10" s="6" t="s">
        <v>23</v>
      </c>
      <c r="D10" s="6" t="s">
        <v>24</v>
      </c>
      <c r="E10" s="6" t="str">
        <f t="shared" si="2"/>
        <v>Thái Thị Minh</v>
      </c>
      <c r="F10" s="7" t="str">
        <f>HLOOKUP(LEFT(B10,1),$B$25:$E$26,2,0)</f>
        <v>Kế hoạch</v>
      </c>
      <c r="G10" s="7" t="str">
        <f>VLOOKUP(RIGHT(B10,1),$I$28:$J$31,2,0)</f>
        <v>Nữ</v>
      </c>
      <c r="H10" s="7">
        <v>1</v>
      </c>
      <c r="I10" s="28">
        <f>VLOOKUP(LEFT(RIGHT(B10,3),2),$B$29:$C$33,2,0)</f>
        <v>0</v>
      </c>
      <c r="J10" s="8">
        <v>3.52</v>
      </c>
      <c r="K10" s="28">
        <f t="shared" si="0"/>
        <v>2992000</v>
      </c>
      <c r="L10" s="39">
        <f t="shared" si="1"/>
        <v>2992000</v>
      </c>
      <c r="M10" s="1"/>
      <c r="N10" s="1"/>
      <c r="O10" s="1"/>
    </row>
    <row r="11" spans="1:16" x14ac:dyDescent="0.3">
      <c r="A11" s="5">
        <v>3</v>
      </c>
      <c r="B11" s="6" t="s">
        <v>25</v>
      </c>
      <c r="C11" s="6" t="s">
        <v>26</v>
      </c>
      <c r="D11" s="6" t="s">
        <v>27</v>
      </c>
      <c r="E11" s="6" t="str">
        <f t="shared" si="2"/>
        <v>Phạm Mai Hoa Minh</v>
      </c>
      <c r="F11" s="7" t="str">
        <f>HLOOKUP(LEFT(B11,1),$B$25:$E$26,2,0)</f>
        <v>Kế toán</v>
      </c>
      <c r="G11" s="7" t="str">
        <f>VLOOKUP(RIGHT(B11,1),$I$28:$J$31,2,0)</f>
        <v>Nữ</v>
      </c>
      <c r="H11" s="7">
        <v>3</v>
      </c>
      <c r="I11" s="28">
        <f>VLOOKUP(LEFT(RIGHT(B11,3),2),$B$29:$C$33,2,0)</f>
        <v>80000</v>
      </c>
      <c r="J11" s="8">
        <v>2.34</v>
      </c>
      <c r="K11" s="28">
        <f t="shared" si="0"/>
        <v>1988999.9999999998</v>
      </c>
      <c r="L11" s="39">
        <f t="shared" si="1"/>
        <v>2068999.9999999998</v>
      </c>
      <c r="M11" s="1"/>
      <c r="N11" s="1"/>
      <c r="O11" s="1"/>
    </row>
    <row r="12" spans="1:16" x14ac:dyDescent="0.3">
      <c r="A12" s="5">
        <v>6</v>
      </c>
      <c r="B12" s="6" t="s">
        <v>28</v>
      </c>
      <c r="C12" s="6" t="s">
        <v>29</v>
      </c>
      <c r="D12" s="6" t="s">
        <v>30</v>
      </c>
      <c r="E12" s="6" t="str">
        <f t="shared" si="2"/>
        <v>Bùi Thu Hằng</v>
      </c>
      <c r="F12" s="7" t="str">
        <f>HLOOKUP(LEFT(B12,1),$B$25:$E$26,2,0)</f>
        <v>Kế toán</v>
      </c>
      <c r="G12" s="7" t="str">
        <f>VLOOKUP(RIGHT(B12,1),$I$28:$J$31,2,0)</f>
        <v>Nữ</v>
      </c>
      <c r="H12" s="7">
        <v>2</v>
      </c>
      <c r="I12" s="28">
        <f>VLOOKUP(LEFT(RIGHT(B12,3),2),$B$29:$C$33,2,0)</f>
        <v>0</v>
      </c>
      <c r="J12" s="8">
        <v>6.41</v>
      </c>
      <c r="K12" s="28">
        <f t="shared" si="0"/>
        <v>5448500</v>
      </c>
      <c r="L12" s="39">
        <f t="shared" si="1"/>
        <v>5448500</v>
      </c>
      <c r="M12" s="1"/>
      <c r="N12" s="1"/>
      <c r="O12" s="1"/>
    </row>
    <row r="13" spans="1:16" x14ac:dyDescent="0.3">
      <c r="A13" s="5">
        <v>7</v>
      </c>
      <c r="B13" s="6" t="s">
        <v>31</v>
      </c>
      <c r="C13" s="6" t="s">
        <v>32</v>
      </c>
      <c r="D13" s="6" t="s">
        <v>33</v>
      </c>
      <c r="E13" s="6" t="str">
        <f t="shared" si="2"/>
        <v>Nguyễn Hà</v>
      </c>
      <c r="F13" s="7" t="str">
        <f>HLOOKUP(LEFT(B13,1),$B$25:$E$26,2,0)</f>
        <v>Hành chính</v>
      </c>
      <c r="G13" s="7" t="str">
        <f>VLOOKUP(RIGHT(B13,1),$I$28:$J$31,2,0)</f>
        <v>Nam</v>
      </c>
      <c r="H13" s="7">
        <v>3</v>
      </c>
      <c r="I13" s="28">
        <f>VLOOKUP(LEFT(RIGHT(B13,3),2),$B$29:$C$33,2,0)</f>
        <v>40000</v>
      </c>
      <c r="J13" s="8">
        <v>5.68</v>
      </c>
      <c r="K13" s="28">
        <f t="shared" si="0"/>
        <v>4828000</v>
      </c>
      <c r="L13" s="39">
        <f t="shared" si="1"/>
        <v>4868000</v>
      </c>
      <c r="M13" s="1"/>
      <c r="N13" s="1"/>
      <c r="O13" s="1"/>
    </row>
    <row r="14" spans="1:16" x14ac:dyDescent="0.3">
      <c r="A14" s="5">
        <v>1</v>
      </c>
      <c r="B14" s="6" t="s">
        <v>34</v>
      </c>
      <c r="C14" s="6" t="s">
        <v>35</v>
      </c>
      <c r="D14" s="6" t="s">
        <v>33</v>
      </c>
      <c r="E14" s="6" t="str">
        <f t="shared" si="2"/>
        <v>Trần Vân Hà</v>
      </c>
      <c r="F14" s="7" t="str">
        <f>HLOOKUP(LEFT(B14,1),$B$25:$E$26,2,0)</f>
        <v>Kế hoạch</v>
      </c>
      <c r="G14" s="7" t="str">
        <f>VLOOKUP(RIGHT(B14,1),$I$28:$J$31,2,0)</f>
        <v>Nữ</v>
      </c>
      <c r="H14" s="7">
        <v>1</v>
      </c>
      <c r="I14" s="28">
        <f>VLOOKUP(LEFT(RIGHT(B14,3),2),$B$29:$C$33,2,0)</f>
        <v>40000</v>
      </c>
      <c r="J14" s="8">
        <v>5.34</v>
      </c>
      <c r="K14" s="28">
        <f t="shared" si="0"/>
        <v>4539000</v>
      </c>
      <c r="L14" s="39">
        <f t="shared" si="1"/>
        <v>4579000</v>
      </c>
      <c r="M14" s="1"/>
      <c r="N14" s="1"/>
      <c r="O14" s="1"/>
    </row>
    <row r="15" spans="1:16" x14ac:dyDescent="0.3">
      <c r="A15" s="5">
        <v>8</v>
      </c>
      <c r="B15" s="6" t="s">
        <v>36</v>
      </c>
      <c r="C15" s="6" t="s">
        <v>37</v>
      </c>
      <c r="D15" s="6" t="s">
        <v>38</v>
      </c>
      <c r="E15" s="6" t="str">
        <f t="shared" si="2"/>
        <v>Trần Hải Anh</v>
      </c>
      <c r="F15" s="7" t="str">
        <f>HLOOKUP(LEFT(B15,1),$B$25:$E$26,2,0)</f>
        <v>Kế toán</v>
      </c>
      <c r="G15" s="7" t="str">
        <f>VLOOKUP(RIGHT(B15,1),$I$28:$J$31,2,0)</f>
        <v>Nam</v>
      </c>
      <c r="H15" s="7">
        <v>2</v>
      </c>
      <c r="I15" s="28">
        <f>VLOOKUP(LEFT(RIGHT(B15,3),2),$B$29:$C$33,2,0)</f>
        <v>0</v>
      </c>
      <c r="J15" s="8">
        <v>3</v>
      </c>
      <c r="K15" s="28">
        <f t="shared" si="0"/>
        <v>2550000</v>
      </c>
      <c r="L15" s="39">
        <f t="shared" si="1"/>
        <v>2550000</v>
      </c>
      <c r="M15" s="1"/>
      <c r="N15" s="1"/>
      <c r="O15" s="1"/>
    </row>
    <row r="16" spans="1:16" x14ac:dyDescent="0.3">
      <c r="A16" s="5">
        <v>2</v>
      </c>
      <c r="B16" s="6" t="s">
        <v>39</v>
      </c>
      <c r="C16" s="6" t="s">
        <v>40</v>
      </c>
      <c r="D16" s="6" t="s">
        <v>41</v>
      </c>
      <c r="E16" s="6" t="str">
        <f t="shared" si="2"/>
        <v>Nguyễn Hà An</v>
      </c>
      <c r="F16" s="7" t="str">
        <f>HLOOKUP(LEFT(B16,1),$B$25:$E$26,2,0)</f>
        <v>Hành chính</v>
      </c>
      <c r="G16" s="7" t="str">
        <f>VLOOKUP(RIGHT(B16,1),$I$28:$J$31,2,0)</f>
        <v>Nam</v>
      </c>
      <c r="H16" s="7">
        <v>2</v>
      </c>
      <c r="I16" s="28">
        <f>VLOOKUP(LEFT(RIGHT(B16,3),2),$B$29:$C$33,2,0)</f>
        <v>0</v>
      </c>
      <c r="J16" s="8">
        <v>4.71</v>
      </c>
      <c r="K16" s="28">
        <f t="shared" si="0"/>
        <v>4003500</v>
      </c>
      <c r="L16" s="39">
        <f t="shared" si="1"/>
        <v>4003500</v>
      </c>
      <c r="M16" s="1"/>
      <c r="N16" s="1"/>
      <c r="O16" s="1"/>
    </row>
    <row r="17" spans="1:16" ht="16.2" thickBot="1" x14ac:dyDescent="0.35">
      <c r="A17" s="43" t="s">
        <v>42</v>
      </c>
      <c r="B17" s="10"/>
      <c r="C17" s="10"/>
      <c r="D17" s="10"/>
      <c r="E17" s="10"/>
      <c r="F17" s="10"/>
      <c r="G17" s="10"/>
      <c r="H17" s="10"/>
      <c r="I17" s="10"/>
      <c r="J17" s="10"/>
      <c r="K17" s="42">
        <f>SUM(K7:K16)</f>
        <v>33923500</v>
      </c>
      <c r="L17" s="40">
        <f>SUM(L7:L16)</f>
        <v>34243500</v>
      </c>
      <c r="M17" s="41"/>
      <c r="N17" s="1"/>
      <c r="O17" s="1"/>
      <c r="P17" s="1"/>
    </row>
    <row r="18" spans="1:16" x14ac:dyDescent="0.3">
      <c r="A18" s="29"/>
      <c r="B18" s="29"/>
      <c r="C18" s="29"/>
      <c r="D18" s="29"/>
      <c r="E18" s="29"/>
      <c r="F18" s="29"/>
      <c r="G18" s="29"/>
      <c r="H18" s="30" t="s">
        <v>72</v>
      </c>
      <c r="I18" s="30"/>
      <c r="J18" s="30"/>
      <c r="K18" s="30"/>
      <c r="L18" s="41"/>
      <c r="M18" s="41"/>
      <c r="N18" s="1"/>
      <c r="O18" s="1"/>
      <c r="P18" s="1"/>
    </row>
    <row r="19" spans="1:16" x14ac:dyDescent="0.3">
      <c r="A19" s="54" t="s">
        <v>71</v>
      </c>
      <c r="B19" s="52"/>
      <c r="C19" s="52"/>
      <c r="D19" s="29"/>
      <c r="E19" s="29"/>
      <c r="F19" s="53" t="s">
        <v>51</v>
      </c>
      <c r="G19" s="29"/>
      <c r="H19" s="52" t="s">
        <v>73</v>
      </c>
      <c r="I19" s="52"/>
      <c r="J19" s="52"/>
      <c r="K19" s="52"/>
      <c r="L19" s="41"/>
      <c r="M19" s="41"/>
      <c r="N19" s="1"/>
      <c r="O19" s="1"/>
      <c r="P19" s="1"/>
    </row>
    <row r="20" spans="1:16" x14ac:dyDescent="0.3">
      <c r="A20" s="53"/>
      <c r="B20" s="29"/>
      <c r="C20" s="29"/>
      <c r="D20" s="29"/>
      <c r="E20" s="29"/>
      <c r="F20" s="53"/>
      <c r="G20" s="29"/>
      <c r="H20" s="29"/>
      <c r="I20" s="29"/>
      <c r="J20" s="29"/>
      <c r="K20" s="29"/>
      <c r="L20" s="41"/>
      <c r="M20" s="41"/>
      <c r="N20" s="1"/>
      <c r="O20" s="1"/>
      <c r="P20" s="1"/>
    </row>
    <row r="21" spans="1:16" x14ac:dyDescent="0.3">
      <c r="A21" s="54" t="s">
        <v>74</v>
      </c>
      <c r="B21" s="54"/>
      <c r="C21" s="54"/>
      <c r="D21" s="29"/>
      <c r="E21" s="29"/>
      <c r="F21" s="53" t="s">
        <v>75</v>
      </c>
      <c r="G21" s="29"/>
      <c r="H21" s="29"/>
      <c r="I21" s="54" t="s">
        <v>76</v>
      </c>
      <c r="J21" s="54"/>
      <c r="K21" s="50"/>
      <c r="L21" s="41"/>
      <c r="M21" s="41"/>
      <c r="N21" s="1"/>
      <c r="O21" s="1"/>
      <c r="P21" s="1"/>
    </row>
    <row r="22" spans="1:16" x14ac:dyDescent="0.3">
      <c r="A22" s="53"/>
      <c r="B22" s="53"/>
      <c r="C22" s="53"/>
      <c r="D22" s="29"/>
      <c r="E22" s="29"/>
      <c r="F22" s="53"/>
      <c r="G22" s="29"/>
      <c r="H22" s="29"/>
      <c r="I22" s="53"/>
      <c r="J22" s="53"/>
      <c r="K22" s="50"/>
      <c r="L22" s="41"/>
      <c r="M22" s="41"/>
      <c r="N22" s="1"/>
      <c r="O22" s="1"/>
      <c r="P22" s="1"/>
    </row>
    <row r="23" spans="1:16" x14ac:dyDescent="0.3">
      <c r="A23" s="54" t="s">
        <v>43</v>
      </c>
      <c r="B23" s="54"/>
      <c r="C23" s="54"/>
      <c r="D23" s="54"/>
      <c r="E23" s="54"/>
      <c r="F23" s="51"/>
      <c r="G23" s="51"/>
      <c r="H23" s="51"/>
      <c r="I23" s="51"/>
      <c r="J23" s="1"/>
      <c r="K23" s="1"/>
      <c r="L23" s="1"/>
      <c r="M23" s="1"/>
      <c r="N23" s="1"/>
      <c r="O23" s="1"/>
      <c r="P23" s="1"/>
    </row>
    <row r="24" spans="1:16" ht="16.2" thickBot="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"/>
      <c r="K24" s="1"/>
      <c r="L24" s="1"/>
      <c r="M24" s="1"/>
      <c r="N24" s="1"/>
      <c r="O24" s="1"/>
      <c r="P24" s="1"/>
    </row>
    <row r="25" spans="1:16" x14ac:dyDescent="0.3">
      <c r="A25" s="11"/>
      <c r="B25" s="12" t="s">
        <v>44</v>
      </c>
      <c r="C25" s="13" t="s">
        <v>45</v>
      </c>
      <c r="D25" s="13" t="s">
        <v>46</v>
      </c>
      <c r="E25" s="14" t="s">
        <v>47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6.2" thickBot="1" x14ac:dyDescent="0.35">
      <c r="A26" s="15"/>
      <c r="B26" s="16" t="s">
        <v>48</v>
      </c>
      <c r="C26" s="17" t="s">
        <v>49</v>
      </c>
      <c r="D26" s="17" t="s">
        <v>50</v>
      </c>
      <c r="E26" s="18" t="s">
        <v>51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6.2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6.2" thickBot="1" x14ac:dyDescent="0.35">
      <c r="A28" s="1"/>
      <c r="B28" s="58" t="s">
        <v>52</v>
      </c>
      <c r="C28" s="58"/>
      <c r="D28" s="1"/>
      <c r="E28" s="1"/>
      <c r="F28" s="1"/>
      <c r="G28" s="1"/>
      <c r="H28" s="1"/>
      <c r="I28" s="19" t="s">
        <v>53</v>
      </c>
      <c r="J28" s="20" t="s">
        <v>54</v>
      </c>
      <c r="K28" s="1"/>
      <c r="L28" s="1"/>
      <c r="M28" s="1"/>
      <c r="N28" s="1"/>
      <c r="O28" s="1"/>
      <c r="P28" s="1"/>
    </row>
    <row r="29" spans="1:16" x14ac:dyDescent="0.3">
      <c r="A29" s="11"/>
      <c r="B29" s="31" t="s">
        <v>55</v>
      </c>
      <c r="C29" s="32" t="s">
        <v>9</v>
      </c>
      <c r="D29" s="1"/>
      <c r="E29" s="1"/>
      <c r="F29" s="1"/>
      <c r="G29" s="55" t="s">
        <v>56</v>
      </c>
      <c r="H29" s="56"/>
      <c r="I29" s="21"/>
      <c r="J29" s="22"/>
      <c r="K29" s="1"/>
      <c r="L29" s="1"/>
      <c r="M29" s="1"/>
      <c r="N29" s="1"/>
      <c r="O29" s="1"/>
      <c r="P29" s="1"/>
    </row>
    <row r="30" spans="1:16" x14ac:dyDescent="0.3">
      <c r="A30" s="15"/>
      <c r="B30" s="33" t="s">
        <v>57</v>
      </c>
      <c r="C30" s="34">
        <v>120000</v>
      </c>
      <c r="D30" s="1"/>
      <c r="E30" s="1"/>
      <c r="F30" s="1"/>
      <c r="G30" s="57"/>
      <c r="H30" s="56"/>
      <c r="I30" s="5" t="s">
        <v>58</v>
      </c>
      <c r="J30" s="23" t="s">
        <v>59</v>
      </c>
      <c r="K30" s="1"/>
      <c r="L30" s="1"/>
      <c r="M30" s="1"/>
      <c r="N30" s="1"/>
      <c r="O30" s="1"/>
      <c r="P30" s="1"/>
    </row>
    <row r="31" spans="1:16" ht="16.2" thickBot="1" x14ac:dyDescent="0.35">
      <c r="A31" s="1"/>
      <c r="B31" s="33" t="s">
        <v>60</v>
      </c>
      <c r="C31" s="34">
        <v>80000</v>
      </c>
      <c r="D31" s="1"/>
      <c r="E31" s="1"/>
      <c r="F31" s="1"/>
      <c r="G31" s="1"/>
      <c r="H31" s="1"/>
      <c r="I31" s="9" t="s">
        <v>61</v>
      </c>
      <c r="J31" s="24" t="s">
        <v>62</v>
      </c>
      <c r="K31" s="1"/>
      <c r="L31" s="1"/>
      <c r="M31" s="1"/>
      <c r="N31" s="1"/>
      <c r="O31" s="1"/>
      <c r="P31" s="1"/>
    </row>
    <row r="32" spans="1:16" x14ac:dyDescent="0.3">
      <c r="A32" s="1"/>
      <c r="B32" s="33" t="s">
        <v>63</v>
      </c>
      <c r="C32" s="34">
        <v>40000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6.2" thickBot="1" x14ac:dyDescent="0.35">
      <c r="A33" s="1"/>
      <c r="B33" s="35" t="s">
        <v>64</v>
      </c>
      <c r="C33" s="36">
        <v>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</row>
    <row r="36" spans="1:16" x14ac:dyDescent="0.3">
      <c r="A36" s="1"/>
      <c r="B36" s="1"/>
      <c r="C36" s="1"/>
      <c r="D36" s="1"/>
    </row>
    <row r="37" spans="1:16" x14ac:dyDescent="0.3">
      <c r="A37" s="1"/>
      <c r="B37" s="1"/>
      <c r="C37" s="1"/>
      <c r="D37" s="1"/>
    </row>
    <row r="38" spans="1:16" x14ac:dyDescent="0.3">
      <c r="A38" s="25"/>
      <c r="B38" s="25"/>
      <c r="C38" s="25"/>
      <c r="D38" s="25"/>
    </row>
    <row r="39" spans="1:16" x14ac:dyDescent="0.3">
      <c r="A39" s="1"/>
      <c r="B39" s="1"/>
      <c r="C39" s="1"/>
      <c r="D39" s="1"/>
    </row>
    <row r="40" spans="1:16" x14ac:dyDescent="0.3">
      <c r="A40" s="1"/>
      <c r="B40" s="1"/>
      <c r="C40" s="1"/>
      <c r="D40" s="1"/>
    </row>
    <row r="41" spans="1:16" x14ac:dyDescent="0.3">
      <c r="A41" s="1"/>
      <c r="B41" s="1"/>
      <c r="C41" s="1"/>
      <c r="D41" s="1"/>
    </row>
    <row r="42" spans="1:16" x14ac:dyDescent="0.3">
      <c r="A42" s="1"/>
      <c r="B42" s="1"/>
      <c r="C42" s="1"/>
      <c r="D42" s="1"/>
    </row>
    <row r="43" spans="1:16" x14ac:dyDescent="0.3">
      <c r="A43" s="1"/>
      <c r="B43" s="1"/>
      <c r="C43" s="1"/>
      <c r="D43" s="1"/>
    </row>
    <row r="44" spans="1:16" x14ac:dyDescent="0.3">
      <c r="A44" s="1"/>
      <c r="B44" s="1"/>
      <c r="C44" s="1"/>
      <c r="D44" s="1"/>
    </row>
    <row r="45" spans="1:16" x14ac:dyDescent="0.3">
      <c r="A45" s="1"/>
      <c r="B45" s="1"/>
      <c r="C45" s="1"/>
      <c r="D45" s="1"/>
    </row>
    <row r="46" spans="1:16" x14ac:dyDescent="0.3">
      <c r="A46" s="1"/>
      <c r="B46" s="1"/>
      <c r="C46" s="1"/>
      <c r="D46" s="1"/>
    </row>
    <row r="47" spans="1:16" x14ac:dyDescent="0.3">
      <c r="A47" s="1"/>
      <c r="B47" s="1"/>
      <c r="C47" s="1"/>
      <c r="D47" s="1"/>
    </row>
    <row r="48" spans="1:16" x14ac:dyDescent="0.3">
      <c r="A48" s="1"/>
      <c r="B48" s="1"/>
      <c r="C48" s="1"/>
      <c r="D48" s="1"/>
    </row>
    <row r="49" spans="1:16" x14ac:dyDescent="0.3">
      <c r="A49" s="1"/>
      <c r="B49" s="1"/>
      <c r="C49" s="1"/>
      <c r="D49" s="1"/>
    </row>
    <row r="50" spans="1:16" x14ac:dyDescent="0.3">
      <c r="A50" s="1"/>
      <c r="B50" s="1"/>
      <c r="C50" s="1"/>
      <c r="D50" s="1"/>
    </row>
    <row r="51" spans="1:16" x14ac:dyDescent="0.3">
      <c r="A51" s="1"/>
      <c r="B51" s="1"/>
      <c r="C51" s="1"/>
      <c r="D51" s="1"/>
    </row>
    <row r="52" spans="1:16" x14ac:dyDescent="0.3">
      <c r="A52" s="1"/>
      <c r="B52" s="1"/>
      <c r="C52" s="1"/>
      <c r="D52" s="1"/>
    </row>
    <row r="53" spans="1:16" x14ac:dyDescent="0.3">
      <c r="A53" s="1"/>
      <c r="B53" s="1"/>
      <c r="C53" s="1"/>
      <c r="D53" s="1"/>
    </row>
    <row r="54" spans="1:16" x14ac:dyDescent="0.3">
      <c r="A54" s="1"/>
      <c r="B54" s="1"/>
      <c r="C54" s="1"/>
      <c r="D54" s="1"/>
    </row>
    <row r="55" spans="1:16" x14ac:dyDescent="0.3">
      <c r="A55" s="1"/>
      <c r="B55" s="1"/>
      <c r="C55" s="1"/>
      <c r="D55" s="1"/>
    </row>
    <row r="56" spans="1:16" x14ac:dyDescent="0.3">
      <c r="A56" s="1"/>
      <c r="B56" s="1"/>
      <c r="C56" s="1"/>
      <c r="D56" s="1"/>
    </row>
    <row r="57" spans="1:16" x14ac:dyDescent="0.3">
      <c r="A57" s="1"/>
      <c r="B57" s="1"/>
      <c r="C57" s="1"/>
      <c r="D57" s="1"/>
    </row>
    <row r="58" spans="1:16" x14ac:dyDescent="0.3">
      <c r="A58" s="1"/>
      <c r="B58" s="1"/>
      <c r="C58" s="1"/>
      <c r="D58" s="1"/>
    </row>
    <row r="59" spans="1:16" x14ac:dyDescent="0.3">
      <c r="A59" s="1"/>
      <c r="B59" s="1"/>
      <c r="C59" s="1"/>
      <c r="D59" s="1"/>
    </row>
    <row r="60" spans="1:16" x14ac:dyDescent="0.3">
      <c r="A60" s="1"/>
      <c r="B60" s="1"/>
      <c r="C60" s="1"/>
      <c r="D60" s="1"/>
    </row>
    <row r="61" spans="1:16" x14ac:dyDescent="0.3">
      <c r="A61" s="1"/>
      <c r="B61" s="1"/>
      <c r="C61" s="1"/>
      <c r="D61" s="1"/>
    </row>
    <row r="62" spans="1:16" x14ac:dyDescent="0.3">
      <c r="A62" s="1"/>
      <c r="B62" s="1"/>
      <c r="C62" s="1"/>
      <c r="D62" s="1"/>
    </row>
    <row r="63" spans="1:16" x14ac:dyDescent="0.3">
      <c r="A63" s="1"/>
      <c r="B63" s="1"/>
      <c r="C63" s="1"/>
      <c r="D63" s="1"/>
    </row>
    <row r="64" spans="1:1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</sheetData>
  <mergeCells count="18">
    <mergeCell ref="H19:K19"/>
    <mergeCell ref="A19:C19"/>
    <mergeCell ref="A21:C21"/>
    <mergeCell ref="I21:J21"/>
    <mergeCell ref="A23:E23"/>
    <mergeCell ref="B28:C28"/>
    <mergeCell ref="J3:L3"/>
    <mergeCell ref="A1:I1"/>
    <mergeCell ref="A2:I2"/>
    <mergeCell ref="A3:I3"/>
    <mergeCell ref="H18:K18"/>
    <mergeCell ref="J1:L1"/>
    <mergeCell ref="J2:L2"/>
    <mergeCell ref="A4:M4"/>
    <mergeCell ref="I28:I29"/>
    <mergeCell ref="J28:J29"/>
    <mergeCell ref="G29:H30"/>
    <mergeCell ref="A17:J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6" workbookViewId="0">
      <selection activeCell="E35" sqref="E35"/>
    </sheetView>
  </sheetViews>
  <sheetFormatPr defaultRowHeight="15.6" x14ac:dyDescent="0.3"/>
  <cols>
    <col min="1" max="1" width="3.296875" bestFit="1" customWidth="1"/>
    <col min="2" max="2" width="12.19921875" bestFit="1" customWidth="1"/>
    <col min="3" max="3" width="8.296875" customWidth="1"/>
    <col min="4" max="4" width="10.5" bestFit="1" customWidth="1"/>
    <col min="5" max="5" width="15.3984375" customWidth="1"/>
    <col min="6" max="6" width="10.296875" customWidth="1"/>
    <col min="7" max="7" width="12.69921875" customWidth="1"/>
    <col min="8" max="8" width="6.3984375" customWidth="1"/>
    <col min="9" max="9" width="10.59765625" customWidth="1"/>
    <col min="10" max="10" width="19.8984375" customWidth="1"/>
  </cols>
  <sheetData>
    <row r="1" spans="1:10" ht="16.8" x14ac:dyDescent="0.3">
      <c r="A1" s="59" t="s">
        <v>77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6.8" x14ac:dyDescent="0.3">
      <c r="A2" s="59" t="s">
        <v>78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ht="16.8" x14ac:dyDescent="0.3">
      <c r="A3" s="60" t="s">
        <v>79</v>
      </c>
      <c r="B3" s="60"/>
      <c r="C3" s="60"/>
      <c r="D3" s="60"/>
      <c r="E3" s="60"/>
      <c r="F3" s="60"/>
      <c r="G3" s="60"/>
      <c r="H3" s="60"/>
      <c r="I3" s="60"/>
      <c r="J3" s="60"/>
    </row>
    <row r="4" spans="1:10" ht="17.399999999999999" thickBot="1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</row>
    <row r="5" spans="1:10" ht="28.2" customHeight="1" x14ac:dyDescent="0.3">
      <c r="B5" s="74" t="s">
        <v>106</v>
      </c>
      <c r="C5" s="74"/>
      <c r="D5" s="74"/>
      <c r="E5" s="77" t="s">
        <v>85</v>
      </c>
      <c r="F5" s="78" t="s">
        <v>108</v>
      </c>
      <c r="G5" s="79" t="s">
        <v>109</v>
      </c>
    </row>
    <row r="6" spans="1:10" x14ac:dyDescent="0.3">
      <c r="B6" s="73"/>
      <c r="E6" s="80" t="s">
        <v>93</v>
      </c>
      <c r="F6" s="66">
        <v>5600000</v>
      </c>
      <c r="G6" s="75">
        <v>820000</v>
      </c>
    </row>
    <row r="7" spans="1:10" x14ac:dyDescent="0.3">
      <c r="B7" s="73"/>
      <c r="E7" s="80" t="s">
        <v>94</v>
      </c>
      <c r="F7" s="66">
        <v>5500000</v>
      </c>
      <c r="G7" s="75">
        <v>800000</v>
      </c>
    </row>
    <row r="8" spans="1:10" x14ac:dyDescent="0.3">
      <c r="B8" s="73"/>
      <c r="E8" s="80" t="s">
        <v>96</v>
      </c>
      <c r="F8" s="66">
        <v>5100000</v>
      </c>
      <c r="G8" s="75">
        <v>740000</v>
      </c>
    </row>
    <row r="9" spans="1:10" x14ac:dyDescent="0.3">
      <c r="B9" s="73"/>
      <c r="E9" s="80" t="s">
        <v>98</v>
      </c>
      <c r="F9" s="66">
        <v>5000000</v>
      </c>
      <c r="G9" s="75">
        <v>720000</v>
      </c>
    </row>
    <row r="10" spans="1:10" x14ac:dyDescent="0.3">
      <c r="B10" s="73"/>
      <c r="E10" s="80" t="s">
        <v>107</v>
      </c>
      <c r="F10" s="66">
        <v>5200000</v>
      </c>
      <c r="G10" s="75">
        <v>760000</v>
      </c>
    </row>
    <row r="11" spans="1:10" ht="16.2" thickBot="1" x14ac:dyDescent="0.35">
      <c r="B11" s="73"/>
      <c r="E11" s="81" t="s">
        <v>100</v>
      </c>
      <c r="F11" s="82">
        <v>4800000</v>
      </c>
      <c r="G11" s="76">
        <v>700000</v>
      </c>
    </row>
    <row r="12" spans="1:10" x14ac:dyDescent="0.3">
      <c r="B12" s="73"/>
    </row>
    <row r="13" spans="1:10" x14ac:dyDescent="0.3">
      <c r="B13" s="73"/>
    </row>
    <row r="14" spans="1:10" ht="18.600000000000001" x14ac:dyDescent="0.3">
      <c r="A14" s="61" t="s">
        <v>80</v>
      </c>
      <c r="B14" s="61"/>
      <c r="C14" s="61"/>
      <c r="D14" s="61"/>
      <c r="E14" s="61"/>
      <c r="F14" s="61"/>
      <c r="G14" s="61"/>
      <c r="H14" s="61"/>
      <c r="I14" s="61"/>
      <c r="J14" s="61"/>
    </row>
    <row r="15" spans="1:10" x14ac:dyDescent="0.3">
      <c r="E15" s="84" t="s">
        <v>81</v>
      </c>
      <c r="F15" s="84"/>
      <c r="G15" s="84"/>
      <c r="H15" s="84"/>
    </row>
    <row r="16" spans="1:10" x14ac:dyDescent="0.3">
      <c r="E16" s="85" t="s">
        <v>82</v>
      </c>
      <c r="F16" s="85"/>
      <c r="G16" s="85"/>
      <c r="H16" s="85"/>
    </row>
    <row r="17" spans="1:10" ht="29.4" x14ac:dyDescent="0.3">
      <c r="A17" s="69" t="s">
        <v>83</v>
      </c>
      <c r="B17" s="70" t="s">
        <v>84</v>
      </c>
      <c r="C17" s="71" t="s">
        <v>85</v>
      </c>
      <c r="D17" s="70" t="s">
        <v>86</v>
      </c>
      <c r="E17" s="70" t="s">
        <v>87</v>
      </c>
      <c r="F17" s="71" t="s">
        <v>88</v>
      </c>
      <c r="G17" s="69" t="s">
        <v>89</v>
      </c>
      <c r="H17" s="71" t="s">
        <v>90</v>
      </c>
      <c r="I17" s="69" t="s">
        <v>91</v>
      </c>
      <c r="J17" s="70" t="s">
        <v>92</v>
      </c>
    </row>
    <row r="18" spans="1:10" x14ac:dyDescent="0.3">
      <c r="A18" s="62">
        <v>1</v>
      </c>
      <c r="B18" s="62" t="s">
        <v>40</v>
      </c>
      <c r="C18" s="63" t="s">
        <v>93</v>
      </c>
      <c r="D18" s="64">
        <v>40544</v>
      </c>
      <c r="E18" s="64">
        <v>40555</v>
      </c>
      <c r="F18" s="83">
        <f>E18-D18+1</f>
        <v>12</v>
      </c>
      <c r="G18" s="66">
        <f>VLOOKUP(C18,E5:G11,2,0)</f>
        <v>5600000</v>
      </c>
      <c r="H18" s="83">
        <f t="shared" ref="H18:H27" si="0">MOD(F18,7)</f>
        <v>5</v>
      </c>
      <c r="I18" s="66">
        <f>VLOOKUP(C18,E5:G11,3,0)</f>
        <v>820000</v>
      </c>
      <c r="J18" s="72">
        <f>G18*G18+H18*I18</f>
        <v>31360004100000</v>
      </c>
    </row>
    <row r="19" spans="1:10" x14ac:dyDescent="0.3">
      <c r="A19" s="62">
        <v>2</v>
      </c>
      <c r="B19" s="62" t="s">
        <v>37</v>
      </c>
      <c r="C19" s="63" t="s">
        <v>94</v>
      </c>
      <c r="D19" s="64">
        <v>40546</v>
      </c>
      <c r="E19" s="64">
        <v>40555</v>
      </c>
      <c r="F19" s="62">
        <f t="shared" ref="F19:F27" si="1">E19-D19+1</f>
        <v>10</v>
      </c>
      <c r="G19" s="66">
        <f t="shared" ref="G19:G24" si="2">VLOOKUP(C19,E6:G12,2,0)</f>
        <v>5500000</v>
      </c>
      <c r="H19" s="62">
        <f t="shared" si="0"/>
        <v>3</v>
      </c>
      <c r="I19" s="66">
        <f t="shared" ref="I19:I22" si="3">VLOOKUP(C19,E6:G12,3,0)</f>
        <v>800000</v>
      </c>
      <c r="J19" s="72">
        <f t="shared" ref="J19:J27" si="4">G19*G19+H19*I19</f>
        <v>30250002400000</v>
      </c>
    </row>
    <row r="20" spans="1:10" x14ac:dyDescent="0.3">
      <c r="A20" s="62">
        <v>3</v>
      </c>
      <c r="B20" s="62" t="s">
        <v>95</v>
      </c>
      <c r="C20" s="63" t="s">
        <v>96</v>
      </c>
      <c r="D20" s="64">
        <v>40554</v>
      </c>
      <c r="E20" s="64">
        <v>40555</v>
      </c>
      <c r="F20" s="62">
        <f t="shared" si="1"/>
        <v>2</v>
      </c>
      <c r="G20" s="66">
        <f t="shared" si="2"/>
        <v>5100000</v>
      </c>
      <c r="H20" s="62">
        <f t="shared" si="0"/>
        <v>2</v>
      </c>
      <c r="I20" s="66">
        <f t="shared" si="3"/>
        <v>740000</v>
      </c>
      <c r="J20" s="72">
        <f t="shared" si="4"/>
        <v>26010001480000</v>
      </c>
    </row>
    <row r="21" spans="1:10" x14ac:dyDescent="0.3">
      <c r="A21" s="62">
        <v>4</v>
      </c>
      <c r="B21" s="62" t="s">
        <v>97</v>
      </c>
      <c r="C21" s="63" t="s">
        <v>98</v>
      </c>
      <c r="D21" s="64">
        <v>40553</v>
      </c>
      <c r="E21" s="64">
        <v>40575</v>
      </c>
      <c r="F21" s="62">
        <f t="shared" si="1"/>
        <v>23</v>
      </c>
      <c r="G21" s="66">
        <f t="shared" si="2"/>
        <v>5000000</v>
      </c>
      <c r="H21" s="62">
        <f t="shared" si="0"/>
        <v>2</v>
      </c>
      <c r="I21" s="66">
        <f t="shared" si="3"/>
        <v>720000</v>
      </c>
      <c r="J21" s="72">
        <f t="shared" si="4"/>
        <v>25000001440000</v>
      </c>
    </row>
    <row r="22" spans="1:10" x14ac:dyDescent="0.3">
      <c r="A22" s="62">
        <v>5</v>
      </c>
      <c r="B22" s="62" t="s">
        <v>99</v>
      </c>
      <c r="C22" s="63" t="s">
        <v>100</v>
      </c>
      <c r="D22" s="64">
        <v>40555</v>
      </c>
      <c r="E22" s="64">
        <v>40596</v>
      </c>
      <c r="F22" s="62">
        <f t="shared" si="1"/>
        <v>42</v>
      </c>
      <c r="G22" s="66">
        <f t="shared" si="2"/>
        <v>4800000</v>
      </c>
      <c r="H22" s="62">
        <f t="shared" si="0"/>
        <v>0</v>
      </c>
      <c r="I22" s="66">
        <f t="shared" si="3"/>
        <v>700000</v>
      </c>
      <c r="J22" s="72">
        <f t="shared" si="4"/>
        <v>23040000000000</v>
      </c>
    </row>
    <row r="23" spans="1:10" x14ac:dyDescent="0.3">
      <c r="A23" s="62">
        <v>6</v>
      </c>
      <c r="B23" s="62" t="s">
        <v>101</v>
      </c>
      <c r="C23" s="63" t="s">
        <v>96</v>
      </c>
      <c r="D23" s="64">
        <v>40555</v>
      </c>
      <c r="E23" s="64">
        <v>40596</v>
      </c>
      <c r="F23" s="62">
        <f t="shared" si="1"/>
        <v>42</v>
      </c>
      <c r="G23" s="66">
        <f>VLOOKUP(C23,E5:G11,2,0)</f>
        <v>5100000</v>
      </c>
      <c r="H23" s="62">
        <f t="shared" si="0"/>
        <v>0</v>
      </c>
      <c r="I23" s="66">
        <f>VLOOKUP(C23,E5:G11,3,0)</f>
        <v>740000</v>
      </c>
      <c r="J23" s="72">
        <f t="shared" si="4"/>
        <v>26010000000000</v>
      </c>
    </row>
    <row r="24" spans="1:10" x14ac:dyDescent="0.3">
      <c r="A24" s="62">
        <v>7</v>
      </c>
      <c r="B24" s="62" t="s">
        <v>102</v>
      </c>
      <c r="C24" s="63" t="s">
        <v>100</v>
      </c>
      <c r="D24" s="64">
        <v>40565</v>
      </c>
      <c r="E24" s="64">
        <v>40627</v>
      </c>
      <c r="F24" s="62">
        <f t="shared" si="1"/>
        <v>63</v>
      </c>
      <c r="G24" s="66">
        <f t="shared" si="2"/>
        <v>4800000</v>
      </c>
      <c r="H24" s="62">
        <f t="shared" si="0"/>
        <v>0</v>
      </c>
      <c r="I24" s="66">
        <f t="shared" ref="I24:I26" si="5">VLOOKUP(C24,E6:G12,3,0)</f>
        <v>700000</v>
      </c>
      <c r="J24" s="72">
        <f t="shared" si="4"/>
        <v>23040000000000</v>
      </c>
    </row>
    <row r="25" spans="1:10" x14ac:dyDescent="0.3">
      <c r="A25" s="62">
        <v>8</v>
      </c>
      <c r="B25" s="62" t="s">
        <v>103</v>
      </c>
      <c r="C25" s="63" t="s">
        <v>94</v>
      </c>
      <c r="D25" s="64">
        <v>40596</v>
      </c>
      <c r="E25" s="64">
        <v>40627</v>
      </c>
      <c r="F25" s="62">
        <f t="shared" si="1"/>
        <v>32</v>
      </c>
      <c r="G25" s="66">
        <f>VLOOKUP(C25,E5:G11,2,0)</f>
        <v>5500000</v>
      </c>
      <c r="H25" s="62">
        <f t="shared" si="0"/>
        <v>4</v>
      </c>
      <c r="I25" s="66">
        <f t="shared" si="5"/>
        <v>800000</v>
      </c>
      <c r="J25" s="72">
        <f t="shared" si="4"/>
        <v>30250003200000</v>
      </c>
    </row>
    <row r="26" spans="1:10" x14ac:dyDescent="0.3">
      <c r="A26" s="62">
        <v>9</v>
      </c>
      <c r="B26" s="62" t="s">
        <v>104</v>
      </c>
      <c r="C26" s="63" t="s">
        <v>100</v>
      </c>
      <c r="D26" s="64">
        <v>40599</v>
      </c>
      <c r="E26" s="64">
        <v>40625</v>
      </c>
      <c r="F26" s="62">
        <f t="shared" si="1"/>
        <v>27</v>
      </c>
      <c r="G26" s="66">
        <f t="shared" ref="G26" si="6">VLOOKUP(C26,E6:G12,2,0)</f>
        <v>4800000</v>
      </c>
      <c r="H26" s="62">
        <f t="shared" si="0"/>
        <v>6</v>
      </c>
      <c r="I26" s="66">
        <f t="shared" si="5"/>
        <v>700000</v>
      </c>
      <c r="J26" s="72">
        <f t="shared" si="4"/>
        <v>23040004200000</v>
      </c>
    </row>
    <row r="27" spans="1:10" x14ac:dyDescent="0.3">
      <c r="A27" s="62">
        <v>10</v>
      </c>
      <c r="B27" s="62" t="s">
        <v>105</v>
      </c>
      <c r="C27" s="63" t="s">
        <v>93</v>
      </c>
      <c r="D27" s="64">
        <v>40603</v>
      </c>
      <c r="E27" s="64">
        <v>40634</v>
      </c>
      <c r="F27" s="62">
        <f t="shared" si="1"/>
        <v>32</v>
      </c>
      <c r="G27" s="66">
        <f>VLOOKUP(C27,E5:G11,2,0)</f>
        <v>5600000</v>
      </c>
      <c r="H27" s="62">
        <f t="shared" si="0"/>
        <v>4</v>
      </c>
      <c r="I27" s="66">
        <f>VLOOKUP(C27,E5:G11,3,0)</f>
        <v>820000</v>
      </c>
      <c r="J27" s="72">
        <f t="shared" si="4"/>
        <v>31360003280000</v>
      </c>
    </row>
    <row r="28" spans="1:10" x14ac:dyDescent="0.3">
      <c r="A28" s="88" t="s">
        <v>110</v>
      </c>
      <c r="B28" s="88"/>
      <c r="C28" s="88"/>
      <c r="D28" s="88"/>
      <c r="E28" s="68"/>
      <c r="F28" s="67"/>
      <c r="G28" s="86" t="s">
        <v>111</v>
      </c>
      <c r="H28" s="86"/>
      <c r="I28" s="86"/>
      <c r="J28" s="86"/>
    </row>
    <row r="29" spans="1:10" x14ac:dyDescent="0.3">
      <c r="A29" s="89"/>
      <c r="B29" s="89"/>
      <c r="C29" s="89"/>
      <c r="D29" s="89"/>
      <c r="G29" s="87"/>
      <c r="H29" s="87"/>
      <c r="I29" s="87"/>
      <c r="J29" s="87"/>
    </row>
  </sheetData>
  <mergeCells count="9">
    <mergeCell ref="G28:J29"/>
    <mergeCell ref="A28:D29"/>
    <mergeCell ref="A1:J1"/>
    <mergeCell ref="A2:J2"/>
    <mergeCell ref="A3:J3"/>
    <mergeCell ref="A14:J14"/>
    <mergeCell ref="B5:D5"/>
    <mergeCell ref="E15:H15"/>
    <mergeCell ref="E16:H16"/>
  </mergeCells>
  <pageMargins left="0.7" right="0.7" top="0.75" bottom="0.75" header="0.3" footer="0.3"/>
  <ignoredErrors>
    <ignoredError sqref="G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F15" sqref="F15"/>
    </sheetView>
  </sheetViews>
  <sheetFormatPr defaultRowHeight="15.6" x14ac:dyDescent="0.3"/>
  <cols>
    <col min="1" max="1" width="9.296875" customWidth="1"/>
    <col min="2" max="2" width="11.19921875" customWidth="1"/>
    <col min="3" max="3" width="11.59765625" customWidth="1"/>
    <col min="4" max="4" width="10.296875" customWidth="1"/>
    <col min="5" max="5" width="10.796875" customWidth="1"/>
    <col min="6" max="6" width="12.69921875" customWidth="1"/>
    <col min="7" max="7" width="14.796875" customWidth="1"/>
    <col min="8" max="8" width="13.796875" customWidth="1"/>
    <col min="9" max="9" width="10.59765625" bestFit="1" customWidth="1"/>
    <col min="10" max="10" width="8.296875" customWidth="1"/>
    <col min="11" max="11" width="8.69921875" customWidth="1"/>
    <col min="14" max="14" width="12.796875" bestFit="1" customWidth="1"/>
  </cols>
  <sheetData>
    <row r="1" spans="1:14" ht="18.600000000000001" x14ac:dyDescent="0.3">
      <c r="A1" s="61" t="s">
        <v>112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4" ht="16.2" thickBot="1" x14ac:dyDescent="0.35"/>
    <row r="3" spans="1:14" s="90" customFormat="1" x14ac:dyDescent="0.3">
      <c r="A3" s="106" t="s">
        <v>1</v>
      </c>
      <c r="B3" s="107" t="s">
        <v>113</v>
      </c>
      <c r="C3" s="107" t="s">
        <v>114</v>
      </c>
      <c r="D3" s="107" t="s">
        <v>115</v>
      </c>
      <c r="E3" s="108" t="s">
        <v>116</v>
      </c>
      <c r="F3" s="108"/>
      <c r="G3" s="107" t="s">
        <v>117</v>
      </c>
      <c r="H3" s="107" t="s">
        <v>118</v>
      </c>
      <c r="I3" s="107" t="s">
        <v>119</v>
      </c>
      <c r="J3" s="107" t="s">
        <v>120</v>
      </c>
      <c r="K3" s="107" t="s">
        <v>121</v>
      </c>
      <c r="L3" s="109" t="s">
        <v>122</v>
      </c>
    </row>
    <row r="4" spans="1:14" s="90" customFormat="1" x14ac:dyDescent="0.3">
      <c r="A4" s="110"/>
      <c r="B4" s="91"/>
      <c r="C4" s="91"/>
      <c r="D4" s="91"/>
      <c r="E4" s="70" t="s">
        <v>123</v>
      </c>
      <c r="F4" s="70" t="s">
        <v>124</v>
      </c>
      <c r="G4" s="91"/>
      <c r="H4" s="91"/>
      <c r="I4" s="91"/>
      <c r="J4" s="91"/>
      <c r="K4" s="91"/>
      <c r="L4" s="111"/>
    </row>
    <row r="5" spans="1:14" x14ac:dyDescent="0.3">
      <c r="A5" s="112">
        <v>1</v>
      </c>
      <c r="B5" s="64">
        <v>40636</v>
      </c>
      <c r="C5" s="92" t="s">
        <v>125</v>
      </c>
      <c r="D5" s="62">
        <v>38629725</v>
      </c>
      <c r="E5" s="93">
        <v>0.30569444444444444</v>
      </c>
      <c r="F5" s="93">
        <v>0.32328703703703704</v>
      </c>
      <c r="G5" s="93">
        <f>F5-E5</f>
        <v>1.7592592592592604E-2</v>
      </c>
      <c r="H5" s="83">
        <f>IF(SECOND(G5)=0,HOUR(G5)*60+MINUTE(G5),HOUR(G5)*60+MINUTE(G5)+1)</f>
        <v>26</v>
      </c>
      <c r="I5" s="83" t="str">
        <f>VLOOKUP(C5,$A$16:$B$20,2,0)</f>
        <v>Hà Nội</v>
      </c>
      <c r="J5" s="105">
        <f>H5*VLOOKUP(C5,$A$16:$C$20,3,0)</f>
        <v>5200</v>
      </c>
      <c r="K5" s="83">
        <f>IF(WEEKDAY(B5)=1,J5*30%,0)</f>
        <v>1560</v>
      </c>
      <c r="L5" s="113">
        <f>J5-K5</f>
        <v>3640</v>
      </c>
      <c r="N5" s="122"/>
    </row>
    <row r="6" spans="1:14" x14ac:dyDescent="0.3">
      <c r="A6" s="112">
        <v>2</v>
      </c>
      <c r="B6" s="64">
        <v>40638</v>
      </c>
      <c r="C6" s="92" t="s">
        <v>126</v>
      </c>
      <c r="D6" s="62">
        <v>38412136</v>
      </c>
      <c r="E6" s="93">
        <v>0.39627314814814812</v>
      </c>
      <c r="F6" s="93">
        <v>0.41124999999999995</v>
      </c>
      <c r="G6" s="93">
        <f t="shared" ref="G6:G12" si="0">F6-E6</f>
        <v>1.4976851851851825E-2</v>
      </c>
      <c r="H6" s="62">
        <f t="shared" ref="H6:H11" si="1">IF(SECOND(G6)=0,HOUR(G6)*60+MINUTE(G6),HOUR(G6)*60+MINUTE(G6)+1)</f>
        <v>22</v>
      </c>
      <c r="I6" s="62" t="str">
        <f>VLOOKUP(C6,$A$16:$B$20,2,0)</f>
        <v>Thái Bình</v>
      </c>
      <c r="J6" s="92">
        <f>H6*VLOOKUP(C6,$A$16:$C$20,3,0)</f>
        <v>24640</v>
      </c>
      <c r="K6" s="83">
        <f t="shared" ref="K6:K12" si="2">IF(WEEKDAY(B6)=1,J6*30%,0)</f>
        <v>0</v>
      </c>
      <c r="L6" s="114">
        <f t="shared" ref="L6:L12" si="3">J6-K6</f>
        <v>24640</v>
      </c>
      <c r="N6" s="122"/>
    </row>
    <row r="7" spans="1:14" x14ac:dyDescent="0.3">
      <c r="A7" s="112">
        <v>3</v>
      </c>
      <c r="B7" s="64">
        <v>40643</v>
      </c>
      <c r="C7" s="92" t="s">
        <v>127</v>
      </c>
      <c r="D7" s="62">
        <v>38452497</v>
      </c>
      <c r="E7" s="93">
        <v>0.44635416666666666</v>
      </c>
      <c r="F7" s="93">
        <v>0.4562268518518518</v>
      </c>
      <c r="G7" s="93">
        <f t="shared" si="0"/>
        <v>9.8726851851851372E-3</v>
      </c>
      <c r="H7" s="62">
        <f t="shared" si="1"/>
        <v>15</v>
      </c>
      <c r="I7" s="62" t="str">
        <f>VLOOKUP(C7,$A$16:$B$20,2,0)</f>
        <v>Hải Phòng</v>
      </c>
      <c r="J7" s="92">
        <f>H7*VLOOKUP(C7,$A$16:$C$20,3,0)</f>
        <v>19500</v>
      </c>
      <c r="K7" s="83">
        <f t="shared" si="2"/>
        <v>5850</v>
      </c>
      <c r="L7" s="114">
        <f t="shared" si="3"/>
        <v>13650</v>
      </c>
      <c r="N7" s="122"/>
    </row>
    <row r="8" spans="1:14" x14ac:dyDescent="0.3">
      <c r="A8" s="112">
        <v>4</v>
      </c>
      <c r="B8" s="64">
        <v>40649</v>
      </c>
      <c r="C8" s="92" t="s">
        <v>126</v>
      </c>
      <c r="D8" s="62">
        <v>38624875</v>
      </c>
      <c r="E8" s="93">
        <v>0.35901620370370368</v>
      </c>
      <c r="F8" s="93">
        <v>0.39185185185185184</v>
      </c>
      <c r="G8" s="93">
        <f t="shared" si="0"/>
        <v>3.2835648148148155E-2</v>
      </c>
      <c r="H8" s="62">
        <f t="shared" si="1"/>
        <v>48</v>
      </c>
      <c r="I8" s="62" t="str">
        <f>VLOOKUP(C8,$A$16:$B$20,2,0)</f>
        <v>Thái Bình</v>
      </c>
      <c r="J8" s="92">
        <f>H8*VLOOKUP(C8,$A$16:$C$20,3,0)</f>
        <v>53760</v>
      </c>
      <c r="K8" s="83">
        <f t="shared" si="2"/>
        <v>0</v>
      </c>
      <c r="L8" s="114">
        <f t="shared" si="3"/>
        <v>53760</v>
      </c>
      <c r="N8" s="122"/>
    </row>
    <row r="9" spans="1:14" x14ac:dyDescent="0.3">
      <c r="A9" s="112">
        <v>5</v>
      </c>
      <c r="B9" s="64">
        <v>40651</v>
      </c>
      <c r="C9" s="92" t="s">
        <v>125</v>
      </c>
      <c r="D9" s="62">
        <v>37254183</v>
      </c>
      <c r="E9" s="93">
        <v>0.28619212962962964</v>
      </c>
      <c r="F9" s="93">
        <v>0.30702546296296296</v>
      </c>
      <c r="G9" s="93">
        <f t="shared" si="0"/>
        <v>2.0833333333333315E-2</v>
      </c>
      <c r="H9" s="62">
        <f t="shared" si="1"/>
        <v>30</v>
      </c>
      <c r="I9" s="62" t="str">
        <f>VLOOKUP(C9,$A$16:$B$20,2,0)</f>
        <v>Hà Nội</v>
      </c>
      <c r="J9" s="92">
        <f>H9*VLOOKUP(C9,$A$16:$C$20,3,0)</f>
        <v>6000</v>
      </c>
      <c r="K9" s="83">
        <f t="shared" si="2"/>
        <v>0</v>
      </c>
      <c r="L9" s="114">
        <f t="shared" si="3"/>
        <v>6000</v>
      </c>
      <c r="N9" s="122"/>
    </row>
    <row r="10" spans="1:14" x14ac:dyDescent="0.3">
      <c r="A10" s="112">
        <v>6</v>
      </c>
      <c r="B10" s="64">
        <v>40657</v>
      </c>
      <c r="C10" s="92" t="s">
        <v>125</v>
      </c>
      <c r="D10" s="62">
        <v>66429733</v>
      </c>
      <c r="E10" s="93">
        <v>0.3006712962962963</v>
      </c>
      <c r="F10" s="93">
        <v>0.30865740740740738</v>
      </c>
      <c r="G10" s="93">
        <f t="shared" si="0"/>
        <v>7.9861111111110827E-3</v>
      </c>
      <c r="H10" s="62">
        <f t="shared" si="1"/>
        <v>12</v>
      </c>
      <c r="I10" s="62" t="str">
        <f>VLOOKUP(C10,$A$16:$B$20,2,0)</f>
        <v>Hà Nội</v>
      </c>
      <c r="J10" s="92">
        <f>H10*VLOOKUP(C10,$A$16:$C$20,3,0)</f>
        <v>2400</v>
      </c>
      <c r="K10" s="83">
        <f t="shared" si="2"/>
        <v>720</v>
      </c>
      <c r="L10" s="114">
        <f t="shared" si="3"/>
        <v>1680</v>
      </c>
      <c r="N10" s="122"/>
    </row>
    <row r="11" spans="1:14" x14ac:dyDescent="0.3">
      <c r="A11" s="112">
        <v>7</v>
      </c>
      <c r="B11" s="64">
        <v>40658</v>
      </c>
      <c r="C11" s="92" t="s">
        <v>128</v>
      </c>
      <c r="D11" s="62">
        <v>37593592</v>
      </c>
      <c r="E11" s="93">
        <v>0.48531250000000004</v>
      </c>
      <c r="F11" s="93">
        <v>0.49180555555555555</v>
      </c>
      <c r="G11" s="93">
        <f t="shared" si="0"/>
        <v>6.4930555555555158E-3</v>
      </c>
      <c r="H11" s="62">
        <f t="shared" si="1"/>
        <v>10</v>
      </c>
      <c r="I11" s="62" t="str">
        <f>VLOOKUP(C11,$A$16:$B$20,2,0)</f>
        <v>TP.HCM</v>
      </c>
      <c r="J11" s="92">
        <f>H11*VLOOKUP(C11,$A$16:$C$20,3,0)</f>
        <v>29000</v>
      </c>
      <c r="K11" s="83">
        <f t="shared" si="2"/>
        <v>0</v>
      </c>
      <c r="L11" s="114">
        <f t="shared" si="3"/>
        <v>29000</v>
      </c>
      <c r="N11" s="122"/>
    </row>
    <row r="12" spans="1:14" ht="16.2" thickBot="1" x14ac:dyDescent="0.35">
      <c r="A12" s="115">
        <v>8</v>
      </c>
      <c r="B12" s="116">
        <v>40663</v>
      </c>
      <c r="C12" s="117" t="s">
        <v>129</v>
      </c>
      <c r="D12" s="118">
        <v>38643129</v>
      </c>
      <c r="E12" s="119">
        <v>0.11328703703703703</v>
      </c>
      <c r="F12" s="119">
        <v>0.14175925925925925</v>
      </c>
      <c r="G12" s="119">
        <f t="shared" si="0"/>
        <v>2.8472222222222218E-2</v>
      </c>
      <c r="H12" s="118">
        <f>IF(SECOND(G12)=0,HOUR(G12)*60+MINUTE(G12),HOUR(G12)*60+MINUTE(G12)+1)</f>
        <v>41</v>
      </c>
      <c r="I12" s="118" t="str">
        <f>VLOOKUP(C12,$A$16:$B$20,2,0)</f>
        <v>Nam Định</v>
      </c>
      <c r="J12" s="117">
        <f>H12*VLOOKUP(C12,$A$16:$C$20,3,0)</f>
        <v>47150</v>
      </c>
      <c r="K12" s="83">
        <f t="shared" si="2"/>
        <v>0</v>
      </c>
      <c r="L12" s="120">
        <f t="shared" si="3"/>
        <v>47150</v>
      </c>
      <c r="N12" s="122"/>
    </row>
    <row r="13" spans="1:14" ht="16.2" thickBot="1" x14ac:dyDescent="0.35"/>
    <row r="14" spans="1:14" ht="16.2" thickTop="1" x14ac:dyDescent="0.3">
      <c r="A14" s="95" t="s">
        <v>130</v>
      </c>
      <c r="B14" s="96"/>
      <c r="C14" s="97"/>
      <c r="F14" s="27"/>
      <c r="G14" s="98"/>
    </row>
    <row r="15" spans="1:14" ht="27.6" x14ac:dyDescent="0.3">
      <c r="A15" s="99" t="s">
        <v>131</v>
      </c>
      <c r="B15" s="70" t="s">
        <v>119</v>
      </c>
      <c r="C15" s="100" t="s">
        <v>132</v>
      </c>
    </row>
    <row r="16" spans="1:14" x14ac:dyDescent="0.3">
      <c r="A16" s="101" t="s">
        <v>125</v>
      </c>
      <c r="B16" s="62" t="s">
        <v>133</v>
      </c>
      <c r="C16" s="102">
        <v>200</v>
      </c>
      <c r="F16" s="121"/>
    </row>
    <row r="17" spans="1:6" x14ac:dyDescent="0.3">
      <c r="A17" s="101" t="s">
        <v>128</v>
      </c>
      <c r="B17" s="62" t="s">
        <v>134</v>
      </c>
      <c r="C17" s="102">
        <v>2900</v>
      </c>
      <c r="F17" s="121"/>
    </row>
    <row r="18" spans="1:6" x14ac:dyDescent="0.3">
      <c r="A18" s="101" t="s">
        <v>127</v>
      </c>
      <c r="B18" s="62" t="s">
        <v>135</v>
      </c>
      <c r="C18" s="102">
        <v>1300</v>
      </c>
      <c r="F18" s="121"/>
    </row>
    <row r="19" spans="1:6" x14ac:dyDescent="0.3">
      <c r="A19" s="101" t="s">
        <v>126</v>
      </c>
      <c r="B19" s="62" t="s">
        <v>136</v>
      </c>
      <c r="C19" s="102">
        <v>1120</v>
      </c>
      <c r="F19" s="121"/>
    </row>
    <row r="20" spans="1:6" ht="16.2" thickBot="1" x14ac:dyDescent="0.35">
      <c r="A20" s="103" t="s">
        <v>129</v>
      </c>
      <c r="B20" s="94" t="s">
        <v>137</v>
      </c>
      <c r="C20" s="104">
        <v>1150</v>
      </c>
      <c r="F20" s="121"/>
    </row>
    <row r="21" spans="1:6" ht="16.2" thickTop="1" x14ac:dyDescent="0.3"/>
    <row r="24" spans="1:6" x14ac:dyDescent="0.3">
      <c r="C24" s="98"/>
    </row>
  </sheetData>
  <mergeCells count="13">
    <mergeCell ref="K3:K4"/>
    <mergeCell ref="L3:L4"/>
    <mergeCell ref="A14:C14"/>
    <mergeCell ref="A1:L1"/>
    <mergeCell ref="A3:A4"/>
    <mergeCell ref="B3:B4"/>
    <mergeCell ref="C3:C4"/>
    <mergeCell ref="D3:D4"/>
    <mergeCell ref="E3:F3"/>
    <mergeCell ref="G3:G4"/>
    <mergeCell ref="H3:H4"/>
    <mergeCell ref="I3:I4"/>
    <mergeCell ref="J3:J4"/>
  </mergeCells>
  <pageMargins left="0.7" right="0.7" top="0.75" bottom="0.75" header="0.3" footer="0.3"/>
  <ignoredErrors>
    <ignoredError sqref="C5:C12 A16:A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Bài 7</vt:lpstr>
      <vt:lpstr>Bài 6</vt:lpstr>
      <vt:lpstr>Bài 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2021-11-18T12:00:48Z</dcterms:created>
  <dcterms:modified xsi:type="dcterms:W3CDTF">2021-11-18T13:29:51Z</dcterms:modified>
</cp:coreProperties>
</file>