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3b77eb3a03e644b6/marketing lewis/"/>
    </mc:Choice>
  </mc:AlternateContent>
  <xr:revisionPtr revIDLastSave="0" documentId="8_{37B3C234-EB65-4136-B6C7-F09DE16AD4C4}" xr6:coauthVersionLast="47" xr6:coauthVersionMax="47" xr10:uidLastSave="{00000000-0000-0000-0000-000000000000}"/>
  <bookViews>
    <workbookView xWindow="-110" yWindow="-110" windowWidth="25180" windowHeight="16140" xr2:uid="{00000000-000D-0000-FFFF-FFFF00000000}"/>
  </bookViews>
  <sheets>
    <sheet name="Expor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1" l="1"/>
  <c r="A34" i="1"/>
  <c r="J33" i="1"/>
  <c r="A33" i="1"/>
  <c r="J32" i="1"/>
  <c r="A32" i="1"/>
  <c r="J31" i="1"/>
  <c r="A31" i="1"/>
  <c r="J30" i="1"/>
  <c r="A30" i="1"/>
  <c r="J29" i="1"/>
  <c r="A29" i="1"/>
  <c r="J28" i="1"/>
  <c r="A28" i="1"/>
  <c r="J27" i="1"/>
  <c r="A27" i="1"/>
  <c r="J26" i="1"/>
  <c r="A26" i="1"/>
  <c r="J25" i="1"/>
  <c r="A25" i="1"/>
  <c r="J24" i="1"/>
  <c r="A24" i="1"/>
  <c r="J23" i="1"/>
  <c r="A23" i="1"/>
  <c r="J22" i="1"/>
  <c r="A22" i="1"/>
  <c r="J21" i="1"/>
  <c r="A21" i="1"/>
  <c r="A20" i="1"/>
  <c r="J19" i="1"/>
  <c r="A19" i="1"/>
  <c r="J18" i="1"/>
  <c r="A18" i="1"/>
  <c r="J17" i="1"/>
  <c r="A17" i="1"/>
  <c r="J16" i="1"/>
  <c r="A16" i="1"/>
  <c r="J15" i="1"/>
  <c r="A15" i="1"/>
  <c r="J14" i="1"/>
  <c r="A14" i="1"/>
  <c r="J13" i="1"/>
  <c r="A13" i="1"/>
  <c r="J12" i="1"/>
  <c r="A12" i="1"/>
  <c r="J11" i="1"/>
  <c r="A11" i="1"/>
  <c r="J10" i="1"/>
  <c r="A10" i="1"/>
  <c r="J9" i="1"/>
  <c r="A9" i="1"/>
  <c r="J8" i="1"/>
  <c r="A8" i="1"/>
  <c r="J7" i="1"/>
  <c r="A7" i="1"/>
  <c r="J6" i="1"/>
  <c r="A6" i="1"/>
  <c r="J5" i="1"/>
  <c r="A5" i="1"/>
  <c r="J4" i="1"/>
  <c r="A4" i="1"/>
  <c r="J3" i="1"/>
  <c r="A3" i="1"/>
  <c r="J2" i="1"/>
  <c r="A2" i="1"/>
</calcChain>
</file>

<file path=xl/sharedStrings.xml><?xml version="1.0" encoding="utf-8"?>
<sst xmlns="http://schemas.openxmlformats.org/spreadsheetml/2006/main" count="474" uniqueCount="328">
  <si>
    <t>URL</t>
  </si>
  <si>
    <t>Reference</t>
  </si>
  <si>
    <t>Proposal</t>
  </si>
  <si>
    <t>Units</t>
  </si>
  <si>
    <t>Status</t>
  </si>
  <si>
    <t>Submission Date</t>
  </si>
  <si>
    <t>Decision Date</t>
  </si>
  <si>
    <t>Address</t>
  </si>
  <si>
    <t>Title Number</t>
  </si>
  <si>
    <t>Nimbus Link</t>
  </si>
  <si>
    <t>Proprietor Name</t>
  </si>
  <si>
    <t>Proprietor Address</t>
  </si>
  <si>
    <t>Date Last Sold</t>
  </si>
  <si>
    <t>Price Paid</t>
  </si>
  <si>
    <t>Applicant Address</t>
  </si>
  <si>
    <t>Applicant Company</t>
  </si>
  <si>
    <t>Applicant Name</t>
  </si>
  <si>
    <t>Private Applicant Name</t>
  </si>
  <si>
    <t>Agent Address</t>
  </si>
  <si>
    <t>Agent Company</t>
  </si>
  <si>
    <t>Agent Name</t>
  </si>
  <si>
    <t>Agent Telelphone</t>
  </si>
  <si>
    <t>Private Agent Name</t>
  </si>
  <si>
    <t>25/3588/OUT</t>
  </si>
  <si>
    <t>Outline planning application (with access, appearance, landscaping, layout and scale reserved) for the demolition of 156 existing residential units, buildings and associated structures to enable the phased redevelopment of the site (including Phase 0 enabling preliminary works) to deliver 463 new residential units (Use Class C3) and up to 645 sqm (GEA) of commercial floor space (Use Class E (a/ b)), within buildings ranging in 2 to 21 storeys in height, with associated public open space, hard and soft landscaping, public realm, creation of new and alteration to existing access, car and cycle parking provisions, sustainable drainage systems, re-levelling and other associated works. This application is accompanied by an Environmental Statement.</t>
  </si>
  <si>
    <t>463</t>
  </si>
  <si>
    <t>PENDING</t>
  </si>
  <si>
    <t>Land To The West Of Corner Mead And North Of Satchell Mead (Grahame Park North East) London NW9</t>
  </si>
  <si>
    <t>NGL104052</t>
  </si>
  <si>
    <t>THE MAYOR AND BURGESSES OF THE LONDON BOROUGH OF BARNET</t>
  </si>
  <si>
    <t>Town Hall, The Burroughs, Hendon, London NW4 4BG</t>
  </si>
  <si>
    <t>c/o agent</t>
  </si>
  <si>
    <t>21 Soho Square London W1D 3QP</t>
  </si>
  <si>
    <t>Quod</t>
  </si>
  <si>
    <t>Mr Philip Murphy</t>
  </si>
  <si>
    <t>25/2805/NMA</t>
  </si>
  <si>
    <t>Non material amendment to 21/4977/FUL ref dated 31/03/2023 for 'Demolition of the existing building and erection of a 9-storey building comprising of up to 22no. self-contained residential units and up to 1025sqm of commercial (Use Class E) floorspace. Associated amenity space, hard and soft landscaping, refuse storage, cycle parking and off-street car parking (SUBJECT TO LEGAL AGREEMENT DATED 29TH MARCH 2023)'. Amendments includes Sprinkler system moved to basement; bin store enlarged. Minor layout tweaks for kitchens, plant, and risers. Ventilation and access improved (roof, terraces). Visual and privacy upgrades to windows and screens.</t>
  </si>
  <si>
    <t>22</t>
  </si>
  <si>
    <t>GRANTED</t>
  </si>
  <si>
    <t>38 - 44 Ballards Lane London N3 2BJ</t>
  </si>
  <si>
    <t>MX333774</t>
  </si>
  <si>
    <t>ABBEY COMMERCIAL LTD</t>
  </si>
  <si>
    <t>113 Brent Street, London NW4 2DX</t>
  </si>
  <si>
    <t>C/O Agent C/O Agent</t>
  </si>
  <si>
    <t>The Met 24 Percy Street London W1T 2BU</t>
  </si>
  <si>
    <t>Avison Young</t>
  </si>
  <si>
    <t>Mr Samuel Freeze</t>
  </si>
  <si>
    <t>25/2722/FUL</t>
  </si>
  <si>
    <t>Demolition of existing buildings and phased redevelopment of the site including the erection of a 3 storey podium and six buildings (ranging from 19 to 29 storeys above podium) comprising 368 residential dwellings (Use Class C3); purpose built student accommodation (PBSA) (Use Class Sui Generis) of up to 246 PBSA rooms; a 243 bed hotel (Use Class C1); health centre (Use Class E(e)); community space (Use Class F2 (b)); ancillary commercial floorspace (Use Class E(a)); co-working space; associated means of access, car parking - including the reprovision of spaces for Network Rail; amenity space, landscaping and other associated works and improvements. An Environmental Statement accompanies the application.</t>
  </si>
  <si>
    <t>368</t>
  </si>
  <si>
    <t>Warehouse Hendon Railway Station Goods Yard Station Road London NW4 4PT</t>
  </si>
  <si>
    <t>NGL708630</t>
  </si>
  <si>
    <t>HENDON GOODS YARD VILLAGE LTD</t>
  </si>
  <si>
    <t>PO Box 7010, 2nd Floor, 38 Warren Street, London W1A 2EA</t>
  </si>
  <si>
    <t>Mr Efrayim Stein</t>
  </si>
  <si>
    <t>32 Sneath Avenue London NW11 9AH</t>
  </si>
  <si>
    <t>PPMS</t>
  </si>
  <si>
    <t>Mr Alvin Ormonde</t>
  </si>
  <si>
    <t>25/2633/NMA</t>
  </si>
  <si>
    <t>Non-material amendment to planning permission 21/6801/FUL dated 29/04/24 for 'Demolition of existing property and erection of detached building of up to 6 storeys, plus lower ground levels and rooms in the roofspace to provide 65 residential flats with associated amenity space, access, parking, landscaping, refuse and cycle storage.' Amendments include the introduction of a CIL phasing condition</t>
  </si>
  <si>
    <t>65</t>
  </si>
  <si>
    <t>The Towers 53 The Bishops Avenue London N2 0BJ</t>
  </si>
  <si>
    <t>NGL6824</t>
  </si>
  <si>
    <t>BIRCH VENTURES LIMITED</t>
  </si>
  <si>
    <t>St Mary's, The Parade, Castletown, Isle Of Man, IM9 1LG</t>
  </si>
  <si>
    <t>C/O Agent</t>
  </si>
  <si>
    <t>33 Margaret Street London W1G 0JD</t>
  </si>
  <si>
    <t>Savills</t>
  </si>
  <si>
    <t>Miss Olivia Frost</t>
  </si>
  <si>
    <t>25/2506/FUL</t>
  </si>
  <si>
    <t>Demolition of 12no existing garages and erection of 2no. two storey detached dwellings with rooms in the room roof space including solar panels, associated amenity space, cycle and refuse/recycling store [AMENDED DESCRIPTION]</t>
  </si>
  <si>
    <t>12</t>
  </si>
  <si>
    <t>Mark Lodge Edgeworth Road Barnet EN4 9AB</t>
  </si>
  <si>
    <t>HD38371</t>
  </si>
  <si>
    <t>THE ALAN MATTEY TRUST CORPORATION LIMITED</t>
  </si>
  <si>
    <t>Lawrence House, Goodwyn Avenue, London NW7 3RH</t>
  </si>
  <si>
    <t>Mr Alex Long</t>
  </si>
  <si>
    <t>Greenside House 50 Station Road London N22 7DE United Kingdom</t>
  </si>
  <si>
    <t>Trevor Brown Architect</t>
  </si>
  <si>
    <t>Mr Neil Rigden</t>
  </si>
  <si>
    <t>25/2452/NMA</t>
  </si>
  <si>
    <t>Non material amendment to planning permission 20/1610/FUL dated 08/10/2021 'Demolition of existing buildings and redevelopment to provide 2no. buildings up to seven storeys high plus basement level comprising of 204 residential units (Class C3) and a food store (Class A1) with car and cycle parking, amenity space, refuse and recycling storage and associated access, servicing area, landscaping and boundary treatment (subject to legal agreement dated 4th October 2021)'. Amendment includes alterations to the wording of the proposed development to Demolition of existing buildings and redevelopment to provide 2no. buildings up to seven storeys high plus basement level comprising residential use (Class C3) and a food store (Class A1) with car and cycle parking, amenity space, refuse and recycling storage and associated access, servicing area, landscaping and boundary treatment (subject to legal agreement dated 4th October 2021)</t>
  </si>
  <si>
    <t>204</t>
  </si>
  <si>
    <t>231 Colney Hatch Lane London N11 3DG</t>
  </si>
  <si>
    <t>NGL745315</t>
  </si>
  <si>
    <t>MONTREAUX COLNEY HATCH LTD</t>
  </si>
  <si>
    <t>Montreaux House, The Hythe, Staines-Upon-Thames TW18 3JQ</t>
  </si>
  <si>
    <t>Alexander c/o Agent</t>
  </si>
  <si>
    <t>2nd Floor, Abbey House 74-76 St John Street London EC1M 4DT</t>
  </si>
  <si>
    <t>Centro Planning Consultancy</t>
  </si>
  <si>
    <t>Alexander Roth</t>
  </si>
  <si>
    <t>25/2435/FUL</t>
  </si>
  <si>
    <t>Demolition of Stanhope House, Holmsdale House and garages opposite 15 - 20 Coppies Grove, and redevelopment to provide 57 homes in buildings ranging between 3 to 6 storeys, alongside car parking, cycle parking, refuse and recycling storage, amenity space, landscaping and associated works. Refurbishment works to garages beneath 15 - 20 Coppies Grove</t>
  </si>
  <si>
    <t>57</t>
  </si>
  <si>
    <t>Stanhope House And Holmsdale House Coppies Grove London N11 1NT</t>
  </si>
  <si>
    <t>NGL620741</t>
  </si>
  <si>
    <t>Town Hall, The Burroughs, London NW4 4BG</t>
  </si>
  <si>
    <t>Barnet Homes Ltd</t>
  </si>
  <si>
    <t>30 Warwick Street London W1B 5NH</t>
  </si>
  <si>
    <t>Jones Lang LaSalle (JLL) Limited</t>
  </si>
  <si>
    <t>25/2182/PNE</t>
  </si>
  <si>
    <t>Change of use from Class E (Office) to (Class C3) into 12no. self contained flats. Associated parking, cycle parking and refuse and recycling storage</t>
  </si>
  <si>
    <t>1138 High Road London N20 0RA</t>
  </si>
  <si>
    <t>NGL498801</t>
  </si>
  <si>
    <t>SELINVEST INCORPORATED</t>
  </si>
  <si>
    <t>Messrs. Clyde &amp; Co. 51 Eastcheap, London EC3M 1JP</t>
  </si>
  <si>
    <t>Mr Bhagat</t>
  </si>
  <si>
    <t>Wohl Enterprise Hub Redbourne Avenue London N3 2BS</t>
  </si>
  <si>
    <t>Not Available</t>
  </si>
  <si>
    <t>Mr Jonathan Greenberg</t>
  </si>
  <si>
    <t>25/2130/PNV</t>
  </si>
  <si>
    <t>Additional storeys at eighth and nineth floor levels to provide 34 residential flats. Associated parking, refuse/recycling</t>
  </si>
  <si>
    <t>34</t>
  </si>
  <si>
    <t>Mar House 50 The Hyde London NW9 5NG</t>
  </si>
  <si>
    <t>NGL12982</t>
  </si>
  <si>
    <t>OLD HOUSE GROUP LIMITED</t>
  </si>
  <si>
    <t>20 St. Andrew Street, London EC4A 3AG</t>
  </si>
  <si>
    <t>The Old Vyner Street Gallery 23 Vyner Street London E2 9DG</t>
  </si>
  <si>
    <t>Hybrid Planning &amp; Development</t>
  </si>
  <si>
    <t>Mr Davide Bertaggia</t>
  </si>
  <si>
    <t>25/1970/FUL</t>
  </si>
  <si>
    <t>Demolition of all existing residential buildings and structures, and the redevelopment of the site to deliver new and replacement residential accommodation within buildings ranging from 3 - 6 storeys in height, comprising up to 329 residential units (Use Class C3), ancillary caretakers office, refuse storage facilities, energy centre, plant rooms, groundworks, public realm and new hard and soft landscape, car parking, cycle parking, substations, amendments to vehicular and pedestrian access from Inglis Way and Bray Road, internal roads, footpaths and other highway and associated works.</t>
  </si>
  <si>
    <t>329</t>
  </si>
  <si>
    <t>Curry Rise And Bray Road Estate Mill Hill London NW7 1SL</t>
  </si>
  <si>
    <t>AGL139989</t>
  </si>
  <si>
    <t>THE SECRETARY OF STATE FOR DEFENCE</t>
  </si>
  <si>
    <t>Property Legal Team, Ministry of Defence, Defence Infrastructure Organisation, mailpoint 2216, Poplar 2, Abbey Wood, Bristol BX34 8JH</t>
  </si>
  <si>
    <t>45 Welbeck Street London W1G 8DZ</t>
  </si>
  <si>
    <t>HGH Consulting</t>
  </si>
  <si>
    <t>Mrs Jill Bell</t>
  </si>
  <si>
    <t>25/1888/RMA</t>
  </si>
  <si>
    <t>Application for approval of reserved matters relating to appearance, landscaping, layout, scale, pertaining to the demolition of existing buildings and the comprehensive phased redevelopment of the site for a mix of uses including 1,049 residential units (Use Class C3), 1,200 sqm of flexible commercial and community floorspace (Class E) in four blocks ranging from 9 to 18 storeys, along with car and cycle parking landscaping and associated works pursuant to outline planning permission referenced: 20/3564/OUT, as amended, and the discharges of planning conditions 1, 27 and 28</t>
  </si>
  <si>
    <t>1049</t>
  </si>
  <si>
    <t>B&amp;Q Broadway Retail Park Cricklewood Lane London NW2 1ES</t>
  </si>
  <si>
    <t>AGL93472</t>
  </si>
  <si>
    <t>URBAN CRICKLEWOOD DEVELOPMENTS LTD</t>
  </si>
  <si>
    <t>Oriel House, 26 The Quadrant, Richmond, Surrey TW9 1DL</t>
  </si>
  <si>
    <t>Mr Ewan Grunwald</t>
  </si>
  <si>
    <t>25/1541/NMA</t>
  </si>
  <si>
    <t>Application pursuant to Section 96A of the Town and Country Planning Act for non-material amendments to reserved matters approval for Plot 11 reference 18/6409/RMA dated 11th April 2019 pursuant to Section 73 planning permission F/04687/13 dated 23 July 2014 for the redevelopment of the Brent Cross Cricklewood Regeneration Scheme. The application seeks to amend conditions: 1, 3, 4, 9, 10, 12 and 19 and to delete conditions 2, 15, 16 and 20 of the Plot 11 RMA, amendments to the description of development are also sought.The following key changes would result: - Amendments to the residential cores to address fire safety requirements,- Changes to scale and massing of Plot 11. - Changes to layout of Residential Units and residential unit mix including an increase in total units remaining within a similar floorspace,- Amendments to the building facades,- Removal of basement car parking area and reconfiguration of car parking at ground floor;- Rearrangement of ground floor circulation strategy including servicing access points and residential entrance cores,- Removal of ground floor Neighbourhood Police Unit (Sui Generis) (now constructed within Plot 12),- Introduction of ground floor Nursery Use (D1) (moved from Plot 13),- Commercial Units to be subject to increased Flexibility between Use Classes, A1-A5, B1, D1 or D2 Floorspace-Reconfiguration of Cycle stores including introduction of stand alone secure store,-Alterations to the courtyard between the northern and southern buildings from a public space to a private amenity area for residents and amenity associated with the Nursery.-Alterations to surrounding public realm,-Introduction of Photovoltaic panels and blue' roof areas for water attenuation,-Alterations to green roofs,-Introduction of 1st floor pedestrian bridge linking northern and southern blocks,-Amendment to footprint including change to reserved matters boundary.</t>
  </si>
  <si>
    <t>11</t>
  </si>
  <si>
    <t>Brent Cross Cricklewood Regeneration Area North West London</t>
  </si>
  <si>
    <t>NGL201038</t>
  </si>
  <si>
    <t>Town Hall, The Burroughs, Hendon NW4 4BG</t>
  </si>
  <si>
    <t>-</t>
  </si>
  <si>
    <t>Office 3.01, Scott House Suite 1, The Concourse Waterloo Station London SE1 7LY</t>
  </si>
  <si>
    <t>CarneySweeney</t>
  </si>
  <si>
    <t>Ms Paula Carney</t>
  </si>
  <si>
    <t>25/1474/FUL</t>
  </si>
  <si>
    <t>Demolition of the existing building and erection of a part-five, part-seven storey building comprising a replacement basement and ground floor community hall (Use Class F2) with 36 residential flats (Use Class C3) on the upper floors, along with associated communal and private amenity space, cycle parking, landscaping, refuse storage, rooftop plant and associated highways works to create a new loading bay along the site frontage</t>
  </si>
  <si>
    <t>36</t>
  </si>
  <si>
    <t>134 Cricklewood Lane London NW2 2DP</t>
  </si>
  <si>
    <t>MX398008</t>
  </si>
  <si>
    <t>CRICKLEWOOD TRADES HALL CLUB AND INSTITUTE LIMITED</t>
  </si>
  <si>
    <t>134 Cricklewood Lane, Cricklewood, Hendon, Middx</t>
  </si>
  <si>
    <t>Malcom Terry</t>
  </si>
  <si>
    <t>11 Golden Square London W1F 9JB</t>
  </si>
  <si>
    <t>MJP Planning Limited</t>
  </si>
  <si>
    <t>Mr Max Plotnek</t>
  </si>
  <si>
    <t>25/1123/OUT</t>
  </si>
  <si>
    <t>Comprehensive, phased mixed use redevelopment through the demolition and alteration of existing buildings/structures and erection of new buildings/structures to provide a range of town centre uses including retail and related uses (Use Classes E, and Sui Generis) ; residential (Use Class C3); community facilities (Use Classes F1/F2; landscaping and public realm; alteration of existing and creation of new basements; creation of new and modification of existing pedestrian and vehicular access; works to the highway; utility and energy generation facilities; infrastructure and associated facilities, together with any temporary works or structures (OUTLINE APPLICATION)Further information provided by the applicant for consultation purposes only (not forming part of the formal description of development set out below):The Outline Planning Application includes an Illustrative Scheme which indicates one way in which the development for which planning permission is being sought could be delivered. The Illustrative Scheme contains:- New buildings up to 21 storeys- 855 new homes (Use Class C3)in addition to new retail, commercial and community uses, landscaping and public realm, including a new public square, the removal of the gyratory around the Tally Ho triangle and introduction of a two-way road arrangement along High Road.</t>
  </si>
  <si>
    <t>855</t>
  </si>
  <si>
    <t>Land At North Finchley Town Centre</t>
  </si>
  <si>
    <t>AGL93166</t>
  </si>
  <si>
    <t>SUMMERCOURT HOLDINGS LIMITED</t>
  </si>
  <si>
    <t>179 Station Road, Edgware HA8 7JX</t>
  </si>
  <si>
    <t>N/A</t>
  </si>
  <si>
    <t>Louise Hambleton</t>
  </si>
  <si>
    <t>25/0428/FUL</t>
  </si>
  <si>
    <t>Redevelopment of Bunns Lane car park (Mill Hill) for the erection of buildings up to 4-6 storeys in height, comprising up to 130 residential units (Class C3) along with roof terraces and external amenity space, reprovision of 38 car parking spaces, cycle parking, landscaping, alterations to the existing vehicular and pedestrian access, and other associated works.</t>
  </si>
  <si>
    <t>130</t>
  </si>
  <si>
    <t>Bunns Lane Car Park Bunns Lane London NW7</t>
  </si>
  <si>
    <t>NGL357782</t>
  </si>
  <si>
    <t>2 Bristol Avenue, London NW9 4EW</t>
  </si>
  <si>
    <t>c/o Agent</t>
  </si>
  <si>
    <t>Quod Ltd</t>
  </si>
  <si>
    <t>25/0382/MDL</t>
  </si>
  <si>
    <t>Variation to S106 Legal Agreement pursuant to planning permission W00198AA/04 dated 08/04/05 for 'Redevelopment of site comprising 2800 residential units (Class C3), approximately 7850sqm of retail (Class A1), financial and professional services (Class A2), food and drink (Class A3), business (Class B1), leisure and community (Class D1 and D2) uses and driving test centre (sui generis) with associated landscaped open space, car parking and access arrangements. Submission of Environmental Statement.' Variation to include deletion of paragraph 8.1 of Schedule R in its entirety and replace with the following: Any mortgagee or chargee (including an administrative receiver appointed by such mortgagee or chargee or any other person appointed under any security or any administrator (howsoever appointed) including a housing administrator (each a Receiver) of the whole or any part of the Affordable Housing Units.</t>
  </si>
  <si>
    <t>2800</t>
  </si>
  <si>
    <t>Flats 1-16 (inclusive) At Ball House 6 Aerodrome Road London NW9 5GW</t>
  </si>
  <si>
    <t>AGL87484</t>
  </si>
  <si>
    <t>ST GEORGE NORTH LONDON LIMITED</t>
  </si>
  <si>
    <t>St. George House, 76 Crown Road, Twickenham, Middx. TW1 3EU</t>
  </si>
  <si>
    <t>The Octagon 27 Middleborough Colchester CO1 1TG</t>
  </si>
  <si>
    <t>Devonshires Solicitors LLP</t>
  </si>
  <si>
    <t>Saba Naeem</t>
  </si>
  <si>
    <t>25/0326/OUT</t>
  </si>
  <si>
    <t>Outline planning application for removal of first floor structure and construction of 2no. additional storeys with green roofs to provide 12no. self-contained flats. Associated amenity space, refuse and cycle storage. Access and landscaping reserved</t>
  </si>
  <si>
    <t>105 West Hendon Broadway London NW9 7BN</t>
  </si>
  <si>
    <t>NGL625561</t>
  </si>
  <si>
    <t>DARTLAND PROPERTIES LIMITED</t>
  </si>
  <si>
    <t>5 Elstree Gate, Elstree Way, Borehamwood, Herts</t>
  </si>
  <si>
    <t>Mr David Azouri</t>
  </si>
  <si>
    <t>124 City Road London EC1V 2NX</t>
  </si>
  <si>
    <t>ROH Architects</t>
  </si>
  <si>
    <t>Mr Robert OHara</t>
  </si>
  <si>
    <t>25/0213/FUL</t>
  </si>
  <si>
    <t>Comprehensive redevelopment involving demolition of existing buildings and phased redevelopment to provide up to 1,502 residential dwellings (Use Class C3) across 20 buildings (with links) up to 25 storeys in height; a new 3 storey leisure centre (Use Class E(d)); flexible commercial space (Use Class E); a single storey sports changing pavilion (Use Class F2(c)); and landscaping, parking, access, and associated works</t>
  </si>
  <si>
    <t>1502</t>
  </si>
  <si>
    <t>Great North Leisure Park Chaplin Square London N12 0GL</t>
  </si>
  <si>
    <t>AGL261100</t>
  </si>
  <si>
    <t>Building 4, North London Business Park, Oakleigh Road South, New Southgate, London N11 1NP</t>
  </si>
  <si>
    <t>65 Gresham Street London EC2V 7NQ</t>
  </si>
  <si>
    <t>Miss Zainab Hussain</t>
  </si>
  <si>
    <t>24/5498/FUL</t>
  </si>
  <si>
    <t>Redevelopment of the site to provide a 6-storey building comprising 26 residential dwellings (Use Class C3) with car and cycle parking and associated works.</t>
  </si>
  <si>
    <t>26</t>
  </si>
  <si>
    <t>133 Brent Street London NW4 4DA</t>
  </si>
  <si>
    <t>Lucy Readyset Resources Limited</t>
  </si>
  <si>
    <t>65 Gresham Street London EC2V 7NQ United Kingdom</t>
  </si>
  <si>
    <t>Lucy Fathers</t>
  </si>
  <si>
    <t>24/4940/FUL</t>
  </si>
  <si>
    <t>Redevelopment of existing car park and erection of new buildings up to six storeys in height, comprising of 98 residential units (Class C3), cinema (Sui Generis), bowling alley (Class E(d)) and retail floorspace (Class E(a/b/c)), along with new public realm and public square, car and cycle parking, landscaping and amenity spaces, refuse storage and associated plant and infrastructure.</t>
  </si>
  <si>
    <t>98</t>
  </si>
  <si>
    <t>Lodge Lane Car Park Lodge Lane London</t>
  </si>
  <si>
    <t>NGL128907</t>
  </si>
  <si>
    <t>c/o n/a</t>
  </si>
  <si>
    <t>21 Soho Square London W1D 3QP United Kingdom</t>
  </si>
  <si>
    <t>24/4315/RMA</t>
  </si>
  <si>
    <t>Reserved matters application in respect of details relating to scale, layout, appearance and landscaping of planning permission 20/4343/OUT dated 17/12/21 for 'Outline planning permission for the demolition of Bullimore House and the phased development of up to 130 units of residential accommodation along with provision of associated car and bicycle parking with associated vehicular access. AMENDED PLANS and ADDITIONAL DOCUMENTS.</t>
  </si>
  <si>
    <t>Land Adjacent To Finchley Memorial Hospital Granville Road North Finchley London N12 0JE</t>
  </si>
  <si>
    <t>AGL143868</t>
  </si>
  <si>
    <t>COMMUNITY HEALTH PARTNERSHIPS LIMITED</t>
  </si>
  <si>
    <t>Skipton House, 80 London Road, London SE1 6LH</t>
  </si>
  <si>
    <t>Mr Howarth</t>
  </si>
  <si>
    <t>Chevron House 346 Long Lane Uxbridge UB10 9PF</t>
  </si>
  <si>
    <t>Howarth Homes</t>
  </si>
  <si>
    <t>Mr David Holmes</t>
  </si>
  <si>
    <t>24/2584/FUL</t>
  </si>
  <si>
    <t>Demolition of existing building and structures and redevelopment of existing site to provide a building with a height of up to 26 storeys plus ground and mezzanine level, reducing to up to part 10 and part 11 storeys plus ground and mezzanine level, to provide a purpose built student accommodation (PBSA) scheme (Use Class Sui Generis) of up to 844 PBSA rooms, arranged as a mix of cluster flats and studios together with ancillary communal facilities, and ground floor commercial units (Use Class E), with associated cycle parking, mechanical plant, hard and soft landscaping, public realm and other associated works (The application is accompanied by an Environmental Statement)</t>
  </si>
  <si>
    <t>844</t>
  </si>
  <si>
    <t>Unit 7 Staples Corner Retail Park Geron Way London NW2 6LW</t>
  </si>
  <si>
    <t>AGL115852</t>
  </si>
  <si>
    <t>ALPHACHOICE LIMITED</t>
  </si>
  <si>
    <t>New Burlington House, 1075 Finchley Road, London NW11 0PU</t>
  </si>
  <si>
    <t>Finn Astir Brent Cross West Limited</t>
  </si>
  <si>
    <t>Da Vinci House 44 Saffron Hill London EC1N 8FH</t>
  </si>
  <si>
    <t>Iceni Projects</t>
  </si>
  <si>
    <t>Finn O'Donoghue</t>
  </si>
  <si>
    <t>24/1934/FUL</t>
  </si>
  <si>
    <t>Demolition of all existing buildings and structures and redevelopment of the site to provide a building with a height of up to 24 storeys (ground and mezzanine plus 23 storeys) and basement, to provide up to 176 residential units (Use Class C3) with associated residential amenity, cycle parking, public realm and landscape improvements, and all other associated works</t>
  </si>
  <si>
    <t>176</t>
  </si>
  <si>
    <t>Unit 3 Hyde Estate Road London NW9 6JX</t>
  </si>
  <si>
    <t>AGL225230</t>
  </si>
  <si>
    <t>PARKSIDE INVESTMENTS LTD</t>
  </si>
  <si>
    <t>4th Floor, 1 James Street, London W1U 1DR</t>
  </si>
  <si>
    <t>Parkside Investments Limited</t>
  </si>
  <si>
    <t>100 Pall Mall London SW1Y 5NQ</t>
  </si>
  <si>
    <t>DP9 Limited</t>
  </si>
  <si>
    <t>Mr Jodane Walters</t>
  </si>
  <si>
    <t>23/5223/FUL</t>
  </si>
  <si>
    <t>Demolition of existing building and redevelopment of the site to provide a six storey building comprising of 36no. self-contained residential units with car and cycle parking, refuse storage and associated amenity space, landscaping and access (amended description and plans)</t>
  </si>
  <si>
    <t>39</t>
  </si>
  <si>
    <t>45 - 47 Friern Barnet Road London N11 3EG</t>
  </si>
  <si>
    <t>MX271846</t>
  </si>
  <si>
    <t>JAMSET LIMITED</t>
  </si>
  <si>
    <t>33 Woodcroft Avenue, London NW7 2AH</t>
  </si>
  <si>
    <t>Jamset Ltd</t>
  </si>
  <si>
    <t>The Stanley Building 7 Pancras Square London N1C 4AG</t>
  </si>
  <si>
    <t>Spring Planning Ltd</t>
  </si>
  <si>
    <t>Caroline McIntyre</t>
  </si>
  <si>
    <t>23/4914/FUL</t>
  </si>
  <si>
    <t>Demolition of the existing car showroom and redevelopment of the site to provide 139no residential units (Use Class C3) and community space (Use Class F2(b)), comprising of buildings up to 9 storeys in height with associated amenity space and landscaping, including a courtyard garden; car and cycle parking; refuse storage, and other associated infrastructure to include highways, utilities and landscaping works</t>
  </si>
  <si>
    <t>139</t>
  </si>
  <si>
    <t>Volvo Cars The Hyde London NW9 6NW</t>
  </si>
  <si>
    <t>AGL202576</t>
  </si>
  <si>
    <t>The Hyde Inv</t>
  </si>
  <si>
    <t>Mr Oliver Wheeler</t>
  </si>
  <si>
    <t>23/3771/FUL</t>
  </si>
  <si>
    <t>Demolition of 3-7 Moxon Street and redevelopment of the site to provide 21 residential units and commercial floorspace (Use Class E) with associated provision for on-street blue badge car parking, cycle storage, refuse/recycling storage, amenity space and landscaping</t>
  </si>
  <si>
    <t>21</t>
  </si>
  <si>
    <t>Land At 1-7 Moxon Street And At 44 Tapster Street Including Land To The Rear Of 1-11 Moxon Street And Opposite The Old Printworks Barnet EN5</t>
  </si>
  <si>
    <t>AGL216186</t>
  </si>
  <si>
    <t>North London Business Park, Oakleigh Road South, London N11 1NP</t>
  </si>
  <si>
    <t>Opendoor Homes</t>
  </si>
  <si>
    <t>Jones Lang LaSalle Limited</t>
  </si>
  <si>
    <t>23/3628/FUL</t>
  </si>
  <si>
    <t>Demolition of existing showroom and redevelopment of the site to provide an 8-storey building comprising of 28no. residential units and ground floor commercial floorspace with associated amenity space, refuse storage, cycle and car parking (Amended Plans)</t>
  </si>
  <si>
    <t>28</t>
  </si>
  <si>
    <t>Topps Tiles Rookery Way London NW9 6QG</t>
  </si>
  <si>
    <t>AGL68663</t>
  </si>
  <si>
    <t>Mr Ben Smith</t>
  </si>
  <si>
    <t>Office 2, 13 Bodmin Place Milton Keynes MK10 7DP</t>
  </si>
  <si>
    <t>Warner Planning</t>
  </si>
  <si>
    <t>Mrs Katy Lycett</t>
  </si>
  <si>
    <t>23/3202/FUL</t>
  </si>
  <si>
    <t>Change of use of the property from residential dwelling (Class C3) to a House in Multiple Occupation of 7 rooms and shared kitchen and lounge areas (Sui Generis) for 14 people. Alterations to front elevation to provide a window in lieu of existing door. Retrospective retention of existing crown roof extension. Conversion of existing outbuilding to use as gym/storage as ancillary to main dwelling. Associated amenity space, refuse/recycling, cycle store and off-street parking</t>
  </si>
  <si>
    <t>14</t>
  </si>
  <si>
    <t>16 Greyhound Hill London NW4 4JR</t>
  </si>
  <si>
    <t>NGL256642</t>
  </si>
  <si>
    <t>Mr Farzad Zahab</t>
  </si>
  <si>
    <t>40 Wise Lane London NW7 2RE</t>
  </si>
  <si>
    <t>Homes Design ltd</t>
  </si>
  <si>
    <t>Mr Ross Lakani</t>
  </si>
  <si>
    <t>23/2741/FUL</t>
  </si>
  <si>
    <t>Demolition of existing building and construction of detached building up to 6-storeys in height including lower ground floor level to provide 41no. self-contained residential units and 279sqm of Class E floorspace with associated access, basement parking, hard and soft landscaping, amenity space including communal roof terrace/garden, refuse storage and cycle parking</t>
  </si>
  <si>
    <t>41</t>
  </si>
  <si>
    <t>Fortune House Moxon Street Barnet EN5 5TS</t>
  </si>
  <si>
    <t>AGL269707</t>
  </si>
  <si>
    <t>HOWDEN JOINERY PROPERTIES LIMITED</t>
  </si>
  <si>
    <t>105 Wigmore Street, London W1U 1QY</t>
  </si>
  <si>
    <t>Fortune Moxon Limited</t>
  </si>
  <si>
    <t>Maeve Ryan</t>
  </si>
  <si>
    <t>23/1260/MDL</t>
  </si>
  <si>
    <t>Variation to S106 Legal Agreement pursuant to planning permission C02329M dated 06/09/1991 for Redevelopment for residential, open space and allotment car park with a new access road from Claremont Road (Outline). Development by Council under Regulation 5. Amendments to include removal of the restriction of use provision at Clause 6 of the Planning Permission and addition of a mortgagee exclusion clause in this conditionProposed Deed of Variation to Vary Planning Permission ref: C02329M dated 6 September 1991 - Redevelopment for residential, open space and allotment car park with a new access road from Claremont Road (Outline). Development by Council under Regulation 5.</t>
  </si>
  <si>
    <t>1991</t>
  </si>
  <si>
    <t>22-30 (even) Marble Drive, Hendon Way, London, NW2 1BA; 25-31 (odd) Marble Drive, Hendon Way, London, NW2 1XB; Flats 1-6 (inclusive) At 33 Marble Drive, Flats 1-8 (inclusive) At 35 Marble Drive, Flats 1-6 (inclusive) At 37 Marble Drive, H</t>
  </si>
  <si>
    <t>NGL758187</t>
  </si>
  <si>
    <t>NOTTING HILL GENESIS</t>
  </si>
  <si>
    <t>Bruce Kenrick House, Killick Street, London N1 9FL</t>
  </si>
  <si>
    <t>Notting Hill Genesis</t>
  </si>
  <si>
    <t>Shengul Seymert</t>
  </si>
  <si>
    <t>23/0688/RMA</t>
  </si>
  <si>
    <t>Reserved matters application in respect of details relating to scale, layout, appearance and landscaping within Phase 2, pursuant to Condition 33, 34, 35 and 36 attached to planning permission ref. 15/07932/OUT (Appeal ref. APP/N5090/W/17/3189843) for the phased comprehensive redevelopment of the North London Business Park as amended by planning permission ref. 22/1579/S73, involving the erection of 139 residential units</t>
  </si>
  <si>
    <t>North London Business Park Oakleigh Road South London N11 1GN</t>
  </si>
  <si>
    <t>NGL517736</t>
  </si>
  <si>
    <t>COMER (NEW SOUTHGATE) NO. 2 LIMITED</t>
  </si>
  <si>
    <t>Princess Park Manor, Royal Drive, London N11 3FL</t>
  </si>
  <si>
    <t>Comer Homes Group</t>
  </si>
  <si>
    <t>165 Fleet Street London EC4A 2DW</t>
  </si>
  <si>
    <t>Daniel Watney LLP</t>
  </si>
  <si>
    <t>COMER (NEW SOUTHGATE) NO.1 LIMITED</t>
  </si>
  <si>
    <t>22/5485/FUL</t>
  </si>
  <si>
    <t>Demolition of the existing Temple Fortune Health Centre and erection of a four storey building comprising of a replacement health centre (Class E) on the ground floor; 11 x no self contained flats on the upper floors (comprising of 5 x 2 bed &amp; 6 x 3 bed units); 17 x car parking spaces at basement level; refuse stores, plant, cycle parking; private amenity space and landscaping (UPDATED PLANS)</t>
  </si>
  <si>
    <t>Temple Fortune Health Centre 23 Temple Fortune Lane London NW11 7TE</t>
  </si>
  <si>
    <t>NGL216239</t>
  </si>
  <si>
    <t>Leora Harverd</t>
  </si>
  <si>
    <t>31 Howden Road London SE25 4AS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</si>
</sst>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quot;£&quot;#,##0.00;[Red]\(&quot;$&quot;#,##0.00\)"/>
  </numFmts>
  <fonts count="24" x14ac:knownFonts="1">
    <font>
      <sz val="11"/>
      <color indexed="8"/>
      <name val="Aptos Narrow"/>
      <family val="2"/>
      <scheme val="minor"/>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
      <b/>
      <sz val="11"/>
      <color indexed="9"/>
      <name val="Calibri"/>
    </font>
  </fonts>
  <fills count="3">
    <fill>
      <patternFill patternType="none"/>
    </fill>
    <fill>
      <patternFill patternType="gray125"/>
    </fill>
    <fill>
      <patternFill patternType="mediumGray">
        <bgColor indexed="20"/>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xf numFmtId="0" fontId="6" fillId="2" borderId="0" xfId="0" applyFont="1" applyFill="1"/>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4" fillId="2" borderId="0" xfId="0" applyFont="1" applyFill="1"/>
    <xf numFmtId="0" fontId="15" fillId="2" borderId="0" xfId="0" applyFont="1" applyFill="1"/>
    <xf numFmtId="0" fontId="16" fillId="2" borderId="0" xfId="0" applyFont="1" applyFill="1"/>
    <xf numFmtId="0" fontId="17" fillId="2" borderId="0" xfId="0" applyFont="1" applyFill="1"/>
    <xf numFmtId="0" fontId="18" fillId="2" borderId="0" xfId="0" applyFont="1" applyFill="1"/>
    <xf numFmtId="0" fontId="19" fillId="2" borderId="0" xfId="0" applyFont="1" applyFill="1"/>
    <xf numFmtId="0" fontId="20" fillId="2" borderId="0" xfId="0" applyFont="1" applyFill="1"/>
    <xf numFmtId="0" fontId="21" fillId="2" borderId="0" xfId="0" applyFont="1" applyFill="1"/>
    <xf numFmtId="0" fontId="22" fillId="2" borderId="0" xfId="0" applyFont="1" applyFill="1"/>
    <xf numFmtId="0" fontId="23" fillId="2" borderId="0" xfId="0" applyFont="1" applyFill="1"/>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4"/>
  <sheetViews>
    <sheetView tabSelected="1" workbookViewId="0">
      <pane ySplit="1" topLeftCell="A2" activePane="bottomLeft" state="frozen"/>
      <selection pane="bottomLeft"/>
    </sheetView>
  </sheetViews>
  <sheetFormatPr defaultRowHeight="14.5" x14ac:dyDescent="0.35"/>
  <cols>
    <col min="1" max="1" width="125.81640625" customWidth="1" collapsed="1"/>
    <col min="2" max="2" width="12" customWidth="1" collapsed="1"/>
    <col min="3" max="3" width="164.08984375" customWidth="1" collapsed="1"/>
    <col min="4" max="4" width="5.453125" customWidth="1" collapsed="1"/>
    <col min="5" max="5" width="7.6328125" customWidth="1" collapsed="1"/>
    <col min="6" max="6" width="16.36328125" customWidth="1" collapsed="1"/>
    <col min="7" max="7" width="14.1796875" customWidth="1" collapsed="1"/>
    <col min="8" max="8" width="164.08984375" customWidth="1" collapsed="1"/>
    <col min="9" max="9" width="13.08984375" customWidth="1" collapsed="1"/>
    <col min="10" max="10" width="62.36328125" customWidth="1" collapsed="1"/>
    <col min="11" max="11" width="60.1796875" customWidth="1" collapsed="1"/>
    <col min="12" max="12" width="145.453125" customWidth="1" collapsed="1"/>
    <col min="13" max="13" width="15.26953125" customWidth="1" collapsed="1"/>
    <col min="14" max="16" width="18.6328125" customWidth="1" collapsed="1"/>
    <col min="17" max="18" width="38.26953125" customWidth="1" collapsed="1"/>
    <col min="19" max="19" width="86.36328125" customWidth="1" collapsed="1"/>
    <col min="20" max="21" width="35" customWidth="1" collapsed="1"/>
    <col min="22" max="22" width="17.453125" customWidth="1" collapsed="1"/>
    <col min="23" max="23" width="35" customWidth="1" collapsed="1"/>
  </cols>
  <sheetData>
    <row r="1" spans="1:23" x14ac:dyDescent="0.3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x14ac:dyDescent="0.35">
      <c r="A2" t="str">
        <f>HYPERLINK("https://publicaccess.barnet.gov.uk/online-applications/applicationDetails.do?activeTab=summary&amp;keyVal=T1RI6YJIHGM00")</f>
        <v>https://publicaccess.barnet.gov.uk/online-applications/applicationDetails.do?activeTab=summary&amp;keyVal=T1RI6YJIHGM00</v>
      </c>
      <c r="B2" t="s">
        <v>23</v>
      </c>
      <c r="C2" t="s">
        <v>24</v>
      </c>
      <c r="D2" t="s">
        <v>25</v>
      </c>
      <c r="E2" t="s">
        <v>26</v>
      </c>
      <c r="F2" s="24">
        <v>45898</v>
      </c>
      <c r="H2" t="s">
        <v>27</v>
      </c>
      <c r="I2" t="s">
        <v>28</v>
      </c>
      <c r="J2" t="str">
        <f>HYPERLINK("https://app.nimbusmaps.co.uk/Lookup/TitleNumber/NGL104052")</f>
        <v>https://app.nimbusmaps.co.uk/Lookup/TitleNumber/NGL104052</v>
      </c>
      <c r="K2" t="s">
        <v>29</v>
      </c>
      <c r="L2" t="s">
        <v>30</v>
      </c>
      <c r="M2" s="24">
        <v>25381</v>
      </c>
      <c r="Q2" t="s">
        <v>31</v>
      </c>
      <c r="R2" t="s">
        <v>31</v>
      </c>
      <c r="S2" t="s">
        <v>32</v>
      </c>
      <c r="T2" t="s">
        <v>33</v>
      </c>
      <c r="U2" t="s">
        <v>34</v>
      </c>
      <c r="W2" t="s">
        <v>34</v>
      </c>
    </row>
    <row r="3" spans="1:23" x14ac:dyDescent="0.35">
      <c r="A3" t="str">
        <f>HYPERLINK("https://publicaccess.barnet.gov.uk/online-applications/applicationDetails.do?activeTab=summary&amp;keyVal=SYTO29JILQ700")</f>
        <v>https://publicaccess.barnet.gov.uk/online-applications/applicationDetails.do?activeTab=summary&amp;keyVal=SYTO29JILQ700</v>
      </c>
      <c r="B3" t="s">
        <v>35</v>
      </c>
      <c r="C3" t="s">
        <v>36</v>
      </c>
      <c r="D3" t="s">
        <v>37</v>
      </c>
      <c r="E3" t="s">
        <v>38</v>
      </c>
      <c r="F3" s="24">
        <v>45841</v>
      </c>
      <c r="G3" s="24">
        <v>45866</v>
      </c>
      <c r="H3" t="s">
        <v>39</v>
      </c>
      <c r="I3" t="s">
        <v>40</v>
      </c>
      <c r="J3" t="str">
        <f>HYPERLINK("https://app.nimbusmaps.co.uk/Lookup/TitleNumber/MX333774")</f>
        <v>https://app.nimbusmaps.co.uk/Lookup/TitleNumber/MX333774</v>
      </c>
      <c r="K3" t="s">
        <v>41</v>
      </c>
      <c r="L3" t="s">
        <v>42</v>
      </c>
      <c r="M3" s="24">
        <v>41997</v>
      </c>
      <c r="Q3" t="s">
        <v>43</v>
      </c>
      <c r="R3" t="s">
        <v>43</v>
      </c>
      <c r="S3" t="s">
        <v>44</v>
      </c>
      <c r="T3" t="s">
        <v>45</v>
      </c>
      <c r="U3" t="s">
        <v>46</v>
      </c>
      <c r="W3" t="s">
        <v>46</v>
      </c>
    </row>
    <row r="4" spans="1:23" x14ac:dyDescent="0.35">
      <c r="A4" t="str">
        <f>HYPERLINK("https://publicaccess.barnet.gov.uk/online-applications/applicationDetails.do?activeTab=summary&amp;keyVal=SYQ8D9JILIT00")</f>
        <v>https://publicaccess.barnet.gov.uk/online-applications/applicationDetails.do?activeTab=summary&amp;keyVal=SYQ8D9JILIT00</v>
      </c>
      <c r="B4" t="s">
        <v>47</v>
      </c>
      <c r="C4" t="s">
        <v>48</v>
      </c>
      <c r="D4" t="s">
        <v>49</v>
      </c>
      <c r="E4" t="s">
        <v>26</v>
      </c>
      <c r="F4" s="24">
        <v>45839</v>
      </c>
      <c r="H4" t="s">
        <v>50</v>
      </c>
      <c r="I4" t="s">
        <v>51</v>
      </c>
      <c r="J4" t="str">
        <f>HYPERLINK("https://app.nimbusmaps.co.uk/Lookup/TitleNumber/NGL708630")</f>
        <v>https://app.nimbusmaps.co.uk/Lookup/TitleNumber/NGL708630</v>
      </c>
      <c r="K4" t="s">
        <v>52</v>
      </c>
      <c r="L4" t="s">
        <v>53</v>
      </c>
      <c r="M4" s="24">
        <v>44417</v>
      </c>
      <c r="Q4" t="s">
        <v>54</v>
      </c>
      <c r="R4" t="s">
        <v>54</v>
      </c>
      <c r="S4" t="s">
        <v>55</v>
      </c>
      <c r="T4" t="s">
        <v>56</v>
      </c>
      <c r="U4" t="s">
        <v>57</v>
      </c>
      <c r="W4" t="s">
        <v>57</v>
      </c>
    </row>
    <row r="5" spans="1:23" x14ac:dyDescent="0.35">
      <c r="A5" t="str">
        <f>HYPERLINK("https://publicaccess.barnet.gov.uk/online-applications/applicationDetails.do?activeTab=summary&amp;keyVal=SYF32QJIL6L00")</f>
        <v>https://publicaccess.barnet.gov.uk/online-applications/applicationDetails.do?activeTab=summary&amp;keyVal=SYF32QJIL6L00</v>
      </c>
      <c r="B5" t="s">
        <v>58</v>
      </c>
      <c r="C5" t="s">
        <v>59</v>
      </c>
      <c r="D5" t="s">
        <v>60</v>
      </c>
      <c r="E5" t="s">
        <v>38</v>
      </c>
      <c r="F5" s="24">
        <v>45833</v>
      </c>
      <c r="G5" s="24">
        <v>45860</v>
      </c>
      <c r="H5" t="s">
        <v>61</v>
      </c>
      <c r="I5" t="s">
        <v>62</v>
      </c>
      <c r="J5" t="str">
        <f>HYPERLINK("https://app.nimbusmaps.co.uk/Lookup/TitleNumber/NGL6824")</f>
        <v>https://app.nimbusmaps.co.uk/Lookup/TitleNumber/NGL6824</v>
      </c>
      <c r="K5" t="s">
        <v>63</v>
      </c>
      <c r="L5" t="s">
        <v>64</v>
      </c>
      <c r="M5" s="24">
        <v>41563</v>
      </c>
      <c r="Q5" t="s">
        <v>65</v>
      </c>
      <c r="R5" t="s">
        <v>65</v>
      </c>
      <c r="S5" t="s">
        <v>66</v>
      </c>
      <c r="T5" t="s">
        <v>67</v>
      </c>
      <c r="U5" t="s">
        <v>68</v>
      </c>
      <c r="W5" t="s">
        <v>68</v>
      </c>
    </row>
    <row r="6" spans="1:23" x14ac:dyDescent="0.35">
      <c r="A6" t="str">
        <f>HYPERLINK("https://publicaccess.barnet.gov.uk/online-applications/applicationDetails.do?activeTab=summary&amp;keyVal=SY09TSJIKQ100")</f>
        <v>https://publicaccess.barnet.gov.uk/online-applications/applicationDetails.do?activeTab=summary&amp;keyVal=SY09TSJIKQ100</v>
      </c>
      <c r="B6" t="s">
        <v>69</v>
      </c>
      <c r="C6" t="s">
        <v>70</v>
      </c>
      <c r="D6" t="s">
        <v>71</v>
      </c>
      <c r="E6" t="s">
        <v>26</v>
      </c>
      <c r="F6" s="24">
        <v>45825</v>
      </c>
      <c r="H6" t="s">
        <v>72</v>
      </c>
      <c r="I6" t="s">
        <v>73</v>
      </c>
      <c r="J6" t="str">
        <f>HYPERLINK("https://app.nimbusmaps.co.uk/Lookup/TitleNumber/HD38371")</f>
        <v>https://app.nimbusmaps.co.uk/Lookup/TitleNumber/HD38371</v>
      </c>
      <c r="K6" t="s">
        <v>74</v>
      </c>
      <c r="L6" t="s">
        <v>75</v>
      </c>
      <c r="M6" s="24">
        <v>42289</v>
      </c>
      <c r="Q6" t="s">
        <v>76</v>
      </c>
      <c r="R6" t="s">
        <v>76</v>
      </c>
      <c r="S6" t="s">
        <v>77</v>
      </c>
      <c r="T6" t="s">
        <v>78</v>
      </c>
      <c r="U6" t="s">
        <v>79</v>
      </c>
      <c r="W6" t="s">
        <v>79</v>
      </c>
    </row>
    <row r="7" spans="1:23" x14ac:dyDescent="0.35">
      <c r="A7" t="str">
        <f>HYPERLINK("https://publicaccess.barnet.gov.uk/online-applications/applicationDetails.do?activeTab=summary&amp;keyVal=SXR0HOJIKGJ00")</f>
        <v>https://publicaccess.barnet.gov.uk/online-applications/applicationDetails.do?activeTab=summary&amp;keyVal=SXR0HOJIKGJ00</v>
      </c>
      <c r="B7" t="s">
        <v>80</v>
      </c>
      <c r="C7" t="s">
        <v>81</v>
      </c>
      <c r="D7" t="s">
        <v>82</v>
      </c>
      <c r="E7" t="s">
        <v>38</v>
      </c>
      <c r="F7" s="24">
        <v>45820</v>
      </c>
      <c r="G7" s="24">
        <v>45877</v>
      </c>
      <c r="H7" t="s">
        <v>83</v>
      </c>
      <c r="I7" t="s">
        <v>84</v>
      </c>
      <c r="J7" t="str">
        <f>HYPERLINK("https://app.nimbusmaps.co.uk/Lookup/TitleNumber/NGL745315")</f>
        <v>https://app.nimbusmaps.co.uk/Lookup/TitleNumber/NGL745315</v>
      </c>
      <c r="K7" t="s">
        <v>85</v>
      </c>
      <c r="L7" t="s">
        <v>86</v>
      </c>
      <c r="M7" s="24">
        <v>43983</v>
      </c>
      <c r="N7" s="25">
        <v>16078801</v>
      </c>
      <c r="Q7" t="s">
        <v>87</v>
      </c>
      <c r="R7" t="s">
        <v>87</v>
      </c>
      <c r="S7" t="s">
        <v>88</v>
      </c>
      <c r="T7" t="s">
        <v>89</v>
      </c>
      <c r="U7" t="s">
        <v>90</v>
      </c>
      <c r="W7" t="s">
        <v>90</v>
      </c>
    </row>
    <row r="8" spans="1:23" x14ac:dyDescent="0.35">
      <c r="A8" t="str">
        <f>HYPERLINK("https://publicaccess.barnet.gov.uk/online-applications/applicationDetails.do?activeTab=summary&amp;keyVal=SXOXXPJIKDO00")</f>
        <v>https://publicaccess.barnet.gov.uk/online-applications/applicationDetails.do?activeTab=summary&amp;keyVal=SXOXXPJIKDO00</v>
      </c>
      <c r="B8" t="s">
        <v>91</v>
      </c>
      <c r="C8" t="s">
        <v>92</v>
      </c>
      <c r="D8" t="s">
        <v>93</v>
      </c>
      <c r="E8" t="s">
        <v>26</v>
      </c>
      <c r="F8" s="24">
        <v>45819</v>
      </c>
      <c r="H8" t="s">
        <v>94</v>
      </c>
      <c r="I8" t="s">
        <v>95</v>
      </c>
      <c r="J8" t="str">
        <f>HYPERLINK("https://app.nimbusmaps.co.uk/Lookup/TitleNumber/NGL620741")</f>
        <v>https://app.nimbusmaps.co.uk/Lookup/TitleNumber/NGL620741</v>
      </c>
      <c r="K8" t="s">
        <v>29</v>
      </c>
      <c r="L8" t="s">
        <v>96</v>
      </c>
      <c r="Q8" t="s">
        <v>97</v>
      </c>
      <c r="R8" t="s">
        <v>97</v>
      </c>
      <c r="S8" t="s">
        <v>98</v>
      </c>
      <c r="T8" t="s">
        <v>99</v>
      </c>
      <c r="U8" t="s">
        <v>99</v>
      </c>
      <c r="W8" t="s">
        <v>99</v>
      </c>
    </row>
    <row r="9" spans="1:23" x14ac:dyDescent="0.35">
      <c r="A9" t="str">
        <f>HYPERLINK("https://publicaccess.barnet.gov.uk/online-applications/applicationDetails.do?activeTab=summary&amp;keyVal=SWPZO1JIJEE00")</f>
        <v>https://publicaccess.barnet.gov.uk/online-applications/applicationDetails.do?activeTab=summary&amp;keyVal=SWPZO1JIJEE00</v>
      </c>
      <c r="B9" t="s">
        <v>100</v>
      </c>
      <c r="C9" t="s">
        <v>101</v>
      </c>
      <c r="D9" t="s">
        <v>71</v>
      </c>
      <c r="E9" t="s">
        <v>26</v>
      </c>
      <c r="F9" s="24">
        <v>45800</v>
      </c>
      <c r="H9" t="s">
        <v>102</v>
      </c>
      <c r="I9" t="s">
        <v>103</v>
      </c>
      <c r="J9" t="str">
        <f>HYPERLINK("https://app.nimbusmaps.co.uk/Lookup/TitleNumber/NGL498801")</f>
        <v>https://app.nimbusmaps.co.uk/Lookup/TitleNumber/NGL498801</v>
      </c>
      <c r="K9" t="s">
        <v>104</v>
      </c>
      <c r="L9" t="s">
        <v>105</v>
      </c>
      <c r="M9" s="24">
        <v>45744</v>
      </c>
      <c r="N9" s="25">
        <v>1600000</v>
      </c>
      <c r="Q9" t="s">
        <v>106</v>
      </c>
      <c r="R9" t="s">
        <v>106</v>
      </c>
      <c r="S9" t="s">
        <v>107</v>
      </c>
      <c r="T9" t="s">
        <v>108</v>
      </c>
      <c r="U9" t="s">
        <v>109</v>
      </c>
      <c r="W9" t="s">
        <v>109</v>
      </c>
    </row>
    <row r="10" spans="1:23" x14ac:dyDescent="0.35">
      <c r="A10" t="str">
        <f>HYPERLINK("https://publicaccess.barnet.gov.uk/online-applications/applicationDetails.do?activeTab=summary&amp;keyVal=SWM9S3JIJ9Y00")</f>
        <v>https://publicaccess.barnet.gov.uk/online-applications/applicationDetails.do?activeTab=summary&amp;keyVal=SWM9S3JIJ9Y00</v>
      </c>
      <c r="B10" t="s">
        <v>110</v>
      </c>
      <c r="C10" t="s">
        <v>111</v>
      </c>
      <c r="D10" t="s">
        <v>112</v>
      </c>
      <c r="E10" t="s">
        <v>26</v>
      </c>
      <c r="F10" s="24">
        <v>45798</v>
      </c>
      <c r="H10" t="s">
        <v>113</v>
      </c>
      <c r="I10" t="s">
        <v>114</v>
      </c>
      <c r="J10" t="str">
        <f>HYPERLINK("https://app.nimbusmaps.co.uk/Lookup/TitleNumber/NGL12982")</f>
        <v>https://app.nimbusmaps.co.uk/Lookup/TitleNumber/NGL12982</v>
      </c>
      <c r="K10" t="s">
        <v>115</v>
      </c>
      <c r="L10" t="s">
        <v>116</v>
      </c>
      <c r="M10" s="24">
        <v>44085</v>
      </c>
      <c r="N10" s="25">
        <v>1695000</v>
      </c>
      <c r="Q10" t="s">
        <v>65</v>
      </c>
      <c r="R10" t="s">
        <v>65</v>
      </c>
      <c r="S10" t="s">
        <v>117</v>
      </c>
      <c r="T10" t="s">
        <v>118</v>
      </c>
      <c r="U10" t="s">
        <v>119</v>
      </c>
      <c r="W10" t="s">
        <v>119</v>
      </c>
    </row>
    <row r="11" spans="1:23" x14ac:dyDescent="0.35">
      <c r="A11" t="str">
        <f>HYPERLINK("https://publicaccess.barnet.gov.uk/online-applications/applicationDetails.do?activeTab=summary&amp;keyVal=SW5NCKJIIRY00")</f>
        <v>https://publicaccess.barnet.gov.uk/online-applications/applicationDetails.do?activeTab=summary&amp;keyVal=SW5NCKJIIRY00</v>
      </c>
      <c r="B11" t="s">
        <v>120</v>
      </c>
      <c r="C11" t="s">
        <v>121</v>
      </c>
      <c r="D11" t="s">
        <v>122</v>
      </c>
      <c r="E11" t="s">
        <v>26</v>
      </c>
      <c r="F11" s="24">
        <v>45789</v>
      </c>
      <c r="H11" t="s">
        <v>123</v>
      </c>
      <c r="I11" t="s">
        <v>124</v>
      </c>
      <c r="J11" t="str">
        <f>HYPERLINK("https://app.nimbusmaps.co.uk/Lookup/TitleNumber/AGL139989")</f>
        <v>https://app.nimbusmaps.co.uk/Lookup/TitleNumber/AGL139989</v>
      </c>
      <c r="K11" t="s">
        <v>125</v>
      </c>
      <c r="L11" t="s">
        <v>126</v>
      </c>
      <c r="Q11" t="s">
        <v>108</v>
      </c>
      <c r="R11" t="s">
        <v>108</v>
      </c>
      <c r="S11" t="s">
        <v>127</v>
      </c>
      <c r="T11" t="s">
        <v>128</v>
      </c>
      <c r="U11" t="s">
        <v>129</v>
      </c>
      <c r="W11" t="s">
        <v>129</v>
      </c>
    </row>
    <row r="12" spans="1:23" x14ac:dyDescent="0.35">
      <c r="A12" t="str">
        <f>HYPERLINK("https://publicaccess.barnet.gov.uk/online-applications/applicationDetails.do?activeTab=summary&amp;keyVal=SVUIYSJIIEY00")</f>
        <v>https://publicaccess.barnet.gov.uk/online-applications/applicationDetails.do?activeTab=summary&amp;keyVal=SVUIYSJIIEY00</v>
      </c>
      <c r="B12" t="s">
        <v>130</v>
      </c>
      <c r="C12" t="s">
        <v>131</v>
      </c>
      <c r="D12" t="s">
        <v>132</v>
      </c>
      <c r="E12" t="s">
        <v>26</v>
      </c>
      <c r="F12" s="24">
        <v>45783</v>
      </c>
      <c r="H12" t="s">
        <v>133</v>
      </c>
      <c r="I12" t="s">
        <v>134</v>
      </c>
      <c r="J12" t="str">
        <f>HYPERLINK("https://app.nimbusmaps.co.uk/Lookup/TitleNumber/AGL93472")</f>
        <v>https://app.nimbusmaps.co.uk/Lookup/TitleNumber/AGL93472</v>
      </c>
      <c r="K12" t="s">
        <v>135</v>
      </c>
      <c r="L12" t="s">
        <v>136</v>
      </c>
      <c r="M12" s="24">
        <v>43559</v>
      </c>
      <c r="N12" s="25">
        <v>45795993</v>
      </c>
      <c r="Q12" t="s">
        <v>31</v>
      </c>
      <c r="R12" t="s">
        <v>31</v>
      </c>
      <c r="S12" t="s">
        <v>32</v>
      </c>
      <c r="T12" t="s">
        <v>33</v>
      </c>
      <c r="U12" t="s">
        <v>137</v>
      </c>
      <c r="W12" t="s">
        <v>137</v>
      </c>
    </row>
    <row r="13" spans="1:23" x14ac:dyDescent="0.35">
      <c r="A13" t="str">
        <f>HYPERLINK("https://publicaccess.barnet.gov.uk/online-applications/applicationDetails.do?activeTab=summary&amp;keyVal=SUEL12JIGU400")</f>
        <v>https://publicaccess.barnet.gov.uk/online-applications/applicationDetails.do?activeTab=summary&amp;keyVal=SUEL12JIGU400</v>
      </c>
      <c r="B13" t="s">
        <v>138</v>
      </c>
      <c r="C13" t="s">
        <v>139</v>
      </c>
      <c r="D13" t="s">
        <v>140</v>
      </c>
      <c r="E13" t="s">
        <v>38</v>
      </c>
      <c r="F13" s="24">
        <v>45755</v>
      </c>
      <c r="G13" s="24">
        <v>45881</v>
      </c>
      <c r="H13" t="s">
        <v>141</v>
      </c>
      <c r="I13" t="s">
        <v>142</v>
      </c>
      <c r="J13" t="str">
        <f>HYPERLINK("https://app.nimbusmaps.co.uk/Lookup/TitleNumber/NGL201038")</f>
        <v>https://app.nimbusmaps.co.uk/Lookup/TitleNumber/NGL201038</v>
      </c>
      <c r="K13" t="s">
        <v>29</v>
      </c>
      <c r="L13" t="s">
        <v>143</v>
      </c>
      <c r="M13" s="24">
        <v>26409</v>
      </c>
      <c r="Q13" t="s">
        <v>144</v>
      </c>
      <c r="R13" t="s">
        <v>144</v>
      </c>
      <c r="S13" t="s">
        <v>145</v>
      </c>
      <c r="T13" t="s">
        <v>146</v>
      </c>
      <c r="U13" t="s">
        <v>147</v>
      </c>
      <c r="W13" t="s">
        <v>147</v>
      </c>
    </row>
    <row r="14" spans="1:23" x14ac:dyDescent="0.35">
      <c r="A14" t="str">
        <f>HYPERLINK("https://publicaccess.barnet.gov.uk/online-applications/applicationDetails.do?activeTab=summary&amp;keyVal=SU3JFGJIGIL00")</f>
        <v>https://publicaccess.barnet.gov.uk/online-applications/applicationDetails.do?activeTab=summary&amp;keyVal=SU3JFGJIGIL00</v>
      </c>
      <c r="B14" t="s">
        <v>148</v>
      </c>
      <c r="C14" t="s">
        <v>149</v>
      </c>
      <c r="D14" t="s">
        <v>150</v>
      </c>
      <c r="E14" t="s">
        <v>26</v>
      </c>
      <c r="F14" s="24">
        <v>45749</v>
      </c>
      <c r="H14" t="s">
        <v>151</v>
      </c>
      <c r="I14" t="s">
        <v>152</v>
      </c>
      <c r="J14" t="str">
        <f>HYPERLINK("https://app.nimbusmaps.co.uk/Lookup/TitleNumber/MX398008")</f>
        <v>https://app.nimbusmaps.co.uk/Lookup/TitleNumber/MX398008</v>
      </c>
      <c r="K14" t="s">
        <v>153</v>
      </c>
      <c r="L14" t="s">
        <v>154</v>
      </c>
      <c r="M14" s="24">
        <v>21864</v>
      </c>
      <c r="Q14" t="s">
        <v>155</v>
      </c>
      <c r="R14" t="s">
        <v>155</v>
      </c>
      <c r="S14" t="s">
        <v>156</v>
      </c>
      <c r="T14" t="s">
        <v>157</v>
      </c>
      <c r="U14" t="s">
        <v>158</v>
      </c>
      <c r="W14" t="s">
        <v>158</v>
      </c>
    </row>
    <row r="15" spans="1:23" x14ac:dyDescent="0.35">
      <c r="A15" t="str">
        <f>HYPERLINK("https://publicaccess.barnet.gov.uk/online-applications/applicationDetails.do?activeTab=summary&amp;keyVal=STA0VIJIN3M00")</f>
        <v>https://publicaccess.barnet.gov.uk/online-applications/applicationDetails.do?activeTab=summary&amp;keyVal=STA0VIJIN3M00</v>
      </c>
      <c r="B15" t="s">
        <v>159</v>
      </c>
      <c r="C15" t="s">
        <v>160</v>
      </c>
      <c r="D15" t="s">
        <v>161</v>
      </c>
      <c r="E15" t="s">
        <v>26</v>
      </c>
      <c r="F15" s="24">
        <v>45733</v>
      </c>
      <c r="H15" t="s">
        <v>162</v>
      </c>
      <c r="I15" t="s">
        <v>163</v>
      </c>
      <c r="J15" t="str">
        <f>HYPERLINK("https://app.nimbusmaps.co.uk/Lookup/TitleNumber/AGL93166")</f>
        <v>https://app.nimbusmaps.co.uk/Lookup/TitleNumber/AGL93166</v>
      </c>
      <c r="K15" t="s">
        <v>164</v>
      </c>
      <c r="L15" t="s">
        <v>165</v>
      </c>
      <c r="M15" s="24">
        <v>38364</v>
      </c>
      <c r="Q15" t="s">
        <v>166</v>
      </c>
      <c r="R15" t="s">
        <v>166</v>
      </c>
      <c r="S15" t="s">
        <v>32</v>
      </c>
      <c r="T15" t="s">
        <v>33</v>
      </c>
      <c r="U15" t="s">
        <v>167</v>
      </c>
      <c r="W15" t="s">
        <v>167</v>
      </c>
    </row>
    <row r="16" spans="1:23" x14ac:dyDescent="0.35">
      <c r="A16" t="str">
        <f>HYPERLINK("https://publicaccess.barnet.gov.uk/online-applications/applicationDetails.do?activeTab=summary&amp;keyVal=SR47UJJIKJX00")</f>
        <v>https://publicaccess.barnet.gov.uk/online-applications/applicationDetails.do?activeTab=summary&amp;keyVal=SR47UJJIKJX00</v>
      </c>
      <c r="B16" t="s">
        <v>168</v>
      </c>
      <c r="C16" t="s">
        <v>169</v>
      </c>
      <c r="D16" t="s">
        <v>170</v>
      </c>
      <c r="E16" t="s">
        <v>26</v>
      </c>
      <c r="F16" s="24">
        <v>45691</v>
      </c>
      <c r="H16" t="s">
        <v>171</v>
      </c>
      <c r="I16" t="s">
        <v>172</v>
      </c>
      <c r="J16" t="str">
        <f>HYPERLINK("https://app.nimbusmaps.co.uk/Lookup/TitleNumber/NGL357782")</f>
        <v>https://app.nimbusmaps.co.uk/Lookup/TitleNumber/NGL357782</v>
      </c>
      <c r="K16" t="s">
        <v>29</v>
      </c>
      <c r="L16" t="s">
        <v>173</v>
      </c>
      <c r="M16" s="24">
        <v>29115</v>
      </c>
      <c r="Q16" t="s">
        <v>174</v>
      </c>
      <c r="R16" t="s">
        <v>174</v>
      </c>
      <c r="S16" t="s">
        <v>32</v>
      </c>
      <c r="T16" t="s">
        <v>175</v>
      </c>
      <c r="U16" t="s">
        <v>34</v>
      </c>
      <c r="W16" t="s">
        <v>34</v>
      </c>
    </row>
    <row r="17" spans="1:23" x14ac:dyDescent="0.35">
      <c r="A17" t="str">
        <f>HYPERLINK("https://publicaccess.barnet.gov.uk/online-applications/applicationDetails.do?activeTab=summary&amp;keyVal=SQYBOBJI0Q400")</f>
        <v>https://publicaccess.barnet.gov.uk/online-applications/applicationDetails.do?activeTab=summary&amp;keyVal=SQYBOBJI0Q400</v>
      </c>
      <c r="B17" t="s">
        <v>176</v>
      </c>
      <c r="C17" t="s">
        <v>177</v>
      </c>
      <c r="D17" t="s">
        <v>178</v>
      </c>
      <c r="E17" t="s">
        <v>26</v>
      </c>
      <c r="F17" s="24">
        <v>45688</v>
      </c>
      <c r="H17" t="s">
        <v>179</v>
      </c>
      <c r="I17" t="s">
        <v>180</v>
      </c>
      <c r="J17" t="str">
        <f>HYPERLINK("https://app.nimbusmaps.co.uk/Lookup/TitleNumber/AGL87484")</f>
        <v>https://app.nimbusmaps.co.uk/Lookup/TitleNumber/AGL87484</v>
      </c>
      <c r="K17" t="s">
        <v>181</v>
      </c>
      <c r="L17" t="s">
        <v>182</v>
      </c>
      <c r="M17" s="24">
        <v>37685</v>
      </c>
      <c r="Q17" t="s">
        <v>108</v>
      </c>
      <c r="R17" t="s">
        <v>108</v>
      </c>
      <c r="S17" t="s">
        <v>183</v>
      </c>
      <c r="T17" t="s">
        <v>184</v>
      </c>
      <c r="U17" t="s">
        <v>185</v>
      </c>
      <c r="W17" t="s">
        <v>185</v>
      </c>
    </row>
    <row r="18" spans="1:23" x14ac:dyDescent="0.35">
      <c r="A18" t="str">
        <f>HYPERLINK("https://publicaccess.barnet.gov.uk/online-applications/applicationDetails.do?activeTab=summary&amp;keyVal=SQT37MJIK6U00")</f>
        <v>https://publicaccess.barnet.gov.uk/online-applications/applicationDetails.do?activeTab=summary&amp;keyVal=SQT37MJIK6U00</v>
      </c>
      <c r="B18" t="s">
        <v>186</v>
      </c>
      <c r="C18" t="s">
        <v>187</v>
      </c>
      <c r="D18" t="s">
        <v>71</v>
      </c>
      <c r="E18" t="s">
        <v>26</v>
      </c>
      <c r="F18" s="24">
        <v>45685</v>
      </c>
      <c r="H18" t="s">
        <v>188</v>
      </c>
      <c r="I18" t="s">
        <v>189</v>
      </c>
      <c r="J18" t="str">
        <f>HYPERLINK("https://app.nimbusmaps.co.uk/Lookup/TitleNumber/NGL625561")</f>
        <v>https://app.nimbusmaps.co.uk/Lookup/TitleNumber/NGL625561</v>
      </c>
      <c r="K18" t="s">
        <v>190</v>
      </c>
      <c r="L18" t="s">
        <v>191</v>
      </c>
      <c r="M18" s="24">
        <v>38155</v>
      </c>
      <c r="Q18" t="s">
        <v>192</v>
      </c>
      <c r="R18" t="s">
        <v>192</v>
      </c>
      <c r="S18" t="s">
        <v>193</v>
      </c>
      <c r="T18" t="s">
        <v>194</v>
      </c>
      <c r="U18" t="s">
        <v>195</v>
      </c>
      <c r="W18" t="s">
        <v>195</v>
      </c>
    </row>
    <row r="19" spans="1:23" x14ac:dyDescent="0.35">
      <c r="A19" t="str">
        <f>HYPERLINK("https://publicaccess.barnet.gov.uk/online-applications/applicationDetails.do?activeTab=summary&amp;keyVal=SQGBPFJIJRD00")</f>
        <v>https://publicaccess.barnet.gov.uk/online-applications/applicationDetails.do?activeTab=summary&amp;keyVal=SQGBPFJIJRD00</v>
      </c>
      <c r="B19" t="s">
        <v>196</v>
      </c>
      <c r="C19" t="s">
        <v>197</v>
      </c>
      <c r="D19" t="s">
        <v>198</v>
      </c>
      <c r="E19" t="s">
        <v>26</v>
      </c>
      <c r="F19" s="24">
        <v>45678</v>
      </c>
      <c r="H19" t="s">
        <v>199</v>
      </c>
      <c r="I19" t="s">
        <v>200</v>
      </c>
      <c r="J19" t="str">
        <f>HYPERLINK("https://app.nimbusmaps.co.uk/Lookup/TitleNumber/AGL261100")</f>
        <v>https://app.nimbusmaps.co.uk/Lookup/TitleNumber/AGL261100</v>
      </c>
      <c r="K19" t="s">
        <v>29</v>
      </c>
      <c r="L19" t="s">
        <v>201</v>
      </c>
      <c r="M19" s="24">
        <v>41109</v>
      </c>
      <c r="Q19" t="s">
        <v>174</v>
      </c>
      <c r="R19" t="s">
        <v>174</v>
      </c>
      <c r="S19" t="s">
        <v>202</v>
      </c>
      <c r="T19" t="s">
        <v>45</v>
      </c>
      <c r="U19" t="s">
        <v>203</v>
      </c>
      <c r="W19" t="s">
        <v>203</v>
      </c>
    </row>
    <row r="20" spans="1:23" x14ac:dyDescent="0.35">
      <c r="A20" t="str">
        <f>HYPERLINK("https://publicaccess.barnet.gov.uk/online-applications/applicationDetails.do?activeTab=summary&amp;keyVal=SONBNRJIHY600")</f>
        <v>https://publicaccess.barnet.gov.uk/online-applications/applicationDetails.do?activeTab=summary&amp;keyVal=SONBNRJIHY600</v>
      </c>
      <c r="B20" t="s">
        <v>204</v>
      </c>
      <c r="C20" t="s">
        <v>205</v>
      </c>
      <c r="D20" t="s">
        <v>206</v>
      </c>
      <c r="E20" t="s">
        <v>26</v>
      </c>
      <c r="F20" s="24">
        <v>45643</v>
      </c>
      <c r="H20" t="s">
        <v>207</v>
      </c>
      <c r="Q20" t="s">
        <v>208</v>
      </c>
      <c r="R20" t="s">
        <v>208</v>
      </c>
      <c r="S20" t="s">
        <v>209</v>
      </c>
      <c r="T20" t="s">
        <v>45</v>
      </c>
      <c r="U20" t="s">
        <v>210</v>
      </c>
      <c r="W20" t="s">
        <v>210</v>
      </c>
    </row>
    <row r="21" spans="1:23" x14ac:dyDescent="0.35">
      <c r="A21" t="str">
        <f>HYPERLINK("https://publicaccess.barnet.gov.uk/online-applications/applicationDetails.do?activeTab=summary&amp;keyVal=SNQ0Z8JIGTZ00")</f>
        <v>https://publicaccess.barnet.gov.uk/online-applications/applicationDetails.do?activeTab=summary&amp;keyVal=SNQ0Z8JIGTZ00</v>
      </c>
      <c r="B21" t="s">
        <v>211</v>
      </c>
      <c r="C21" t="s">
        <v>212</v>
      </c>
      <c r="D21" t="s">
        <v>213</v>
      </c>
      <c r="E21" t="s">
        <v>26</v>
      </c>
      <c r="F21" s="24">
        <v>45625</v>
      </c>
      <c r="H21" t="s">
        <v>214</v>
      </c>
      <c r="I21" t="s">
        <v>215</v>
      </c>
      <c r="J21" t="str">
        <f>HYPERLINK("https://app.nimbusmaps.co.uk/Lookup/TitleNumber/NGL128907")</f>
        <v>https://app.nimbusmaps.co.uk/Lookup/TitleNumber/NGL128907</v>
      </c>
      <c r="K21" t="s">
        <v>29</v>
      </c>
      <c r="L21" t="s">
        <v>143</v>
      </c>
      <c r="M21" s="24">
        <v>25694</v>
      </c>
      <c r="Q21" t="s">
        <v>216</v>
      </c>
      <c r="R21" t="s">
        <v>216</v>
      </c>
      <c r="S21" t="s">
        <v>217</v>
      </c>
      <c r="T21" t="s">
        <v>33</v>
      </c>
      <c r="U21" t="s">
        <v>167</v>
      </c>
      <c r="W21" t="s">
        <v>167</v>
      </c>
    </row>
    <row r="22" spans="1:23" x14ac:dyDescent="0.35">
      <c r="A22" t="str">
        <f>HYPERLINK("https://publicaccess.barnet.gov.uk/online-applications/applicationDetails.do?activeTab=summary&amp;keyVal=SM6G28JIMTI00")</f>
        <v>https://publicaccess.barnet.gov.uk/online-applications/applicationDetails.do?activeTab=summary&amp;keyVal=SM6G28JIMTI00</v>
      </c>
      <c r="B22" t="s">
        <v>218</v>
      </c>
      <c r="C22" t="s">
        <v>219</v>
      </c>
      <c r="D22" t="s">
        <v>170</v>
      </c>
      <c r="E22" t="s">
        <v>26</v>
      </c>
      <c r="F22" s="24">
        <v>45595</v>
      </c>
      <c r="H22" t="s">
        <v>220</v>
      </c>
      <c r="I22" t="s">
        <v>221</v>
      </c>
      <c r="J22" t="str">
        <f>HYPERLINK("https://app.nimbusmaps.co.uk/Lookup/TitleNumber/AGL143868")</f>
        <v>https://app.nimbusmaps.co.uk/Lookup/TitleNumber/AGL143868</v>
      </c>
      <c r="K22" t="s">
        <v>222</v>
      </c>
      <c r="L22" t="s">
        <v>223</v>
      </c>
      <c r="M22" s="24">
        <v>41415</v>
      </c>
      <c r="Q22" t="s">
        <v>224</v>
      </c>
      <c r="R22" t="s">
        <v>224</v>
      </c>
      <c r="S22" t="s">
        <v>225</v>
      </c>
      <c r="T22" t="s">
        <v>226</v>
      </c>
      <c r="U22" t="s">
        <v>227</v>
      </c>
      <c r="W22" t="s">
        <v>227</v>
      </c>
    </row>
    <row r="23" spans="1:23" x14ac:dyDescent="0.35">
      <c r="A23" t="str">
        <f>HYPERLINK("https://publicaccess.barnet.gov.uk/online-applications/applicationDetails.do?activeTab=summary&amp;keyVal=SFYAFLJIG4T00")</f>
        <v>https://publicaccess.barnet.gov.uk/online-applications/applicationDetails.do?activeTab=summary&amp;keyVal=SFYAFLJIG4T00</v>
      </c>
      <c r="B23" t="s">
        <v>228</v>
      </c>
      <c r="C23" t="s">
        <v>229</v>
      </c>
      <c r="D23" t="s">
        <v>230</v>
      </c>
      <c r="E23" t="s">
        <v>26</v>
      </c>
      <c r="F23" s="24">
        <v>45474</v>
      </c>
      <c r="H23" t="s">
        <v>231</v>
      </c>
      <c r="I23" t="s">
        <v>232</v>
      </c>
      <c r="J23" t="str">
        <f>HYPERLINK("https://app.nimbusmaps.co.uk/Lookup/TitleNumber/AGL115852")</f>
        <v>https://app.nimbusmaps.co.uk/Lookup/TitleNumber/AGL115852</v>
      </c>
      <c r="K23" t="s">
        <v>233</v>
      </c>
      <c r="L23" t="s">
        <v>234</v>
      </c>
      <c r="M23" s="24">
        <v>42038</v>
      </c>
      <c r="Q23" t="s">
        <v>235</v>
      </c>
      <c r="R23" t="s">
        <v>235</v>
      </c>
      <c r="S23" t="s">
        <v>236</v>
      </c>
      <c r="T23" t="s">
        <v>237</v>
      </c>
      <c r="U23" t="s">
        <v>238</v>
      </c>
      <c r="W23" t="s">
        <v>238</v>
      </c>
    </row>
    <row r="24" spans="1:23" x14ac:dyDescent="0.35">
      <c r="A24" t="str">
        <f>HYPERLINK("https://publicaccess.barnet.gov.uk/online-applications/applicationDetails.do?activeTab=summary&amp;keyVal=SDL4GBJILDW00")</f>
        <v>https://publicaccess.barnet.gov.uk/online-applications/applicationDetails.do?activeTab=summary&amp;keyVal=SDL4GBJILDW00</v>
      </c>
      <c r="B24" t="s">
        <v>239</v>
      </c>
      <c r="C24" t="s">
        <v>240</v>
      </c>
      <c r="D24" t="s">
        <v>241</v>
      </c>
      <c r="E24" t="s">
        <v>26</v>
      </c>
      <c r="F24" s="24">
        <v>45428</v>
      </c>
      <c r="H24" t="s">
        <v>242</v>
      </c>
      <c r="I24" t="s">
        <v>243</v>
      </c>
      <c r="J24" t="str">
        <f>HYPERLINK("https://app.nimbusmaps.co.uk/Lookup/TitleNumber/AGL225230")</f>
        <v>https://app.nimbusmaps.co.uk/Lookup/TitleNumber/AGL225230</v>
      </c>
      <c r="K24" t="s">
        <v>244</v>
      </c>
      <c r="L24" t="s">
        <v>245</v>
      </c>
      <c r="M24" s="24">
        <v>44799</v>
      </c>
      <c r="N24" s="25">
        <v>5621250</v>
      </c>
      <c r="Q24" t="s">
        <v>246</v>
      </c>
      <c r="R24" t="s">
        <v>246</v>
      </c>
      <c r="S24" t="s">
        <v>247</v>
      </c>
      <c r="T24" t="s">
        <v>248</v>
      </c>
      <c r="U24" t="s">
        <v>249</v>
      </c>
      <c r="W24" t="s">
        <v>249</v>
      </c>
    </row>
    <row r="25" spans="1:23" x14ac:dyDescent="0.35">
      <c r="A25" t="str">
        <f>HYPERLINK("https://publicaccess.barnet.gov.uk/online-applications/applicationDetails.do?activeTab=summary&amp;keyVal=S57E1NJIMBD00")</f>
        <v>https://publicaccess.barnet.gov.uk/online-applications/applicationDetails.do?activeTab=summary&amp;keyVal=S57E1NJIMBD00</v>
      </c>
      <c r="B25" t="s">
        <v>250</v>
      </c>
      <c r="C25" t="s">
        <v>251</v>
      </c>
      <c r="D25" t="s">
        <v>252</v>
      </c>
      <c r="E25" t="s">
        <v>26</v>
      </c>
      <c r="F25" s="24">
        <v>45265</v>
      </c>
      <c r="H25" t="s">
        <v>253</v>
      </c>
      <c r="I25" t="s">
        <v>254</v>
      </c>
      <c r="J25" t="str">
        <f>HYPERLINK("https://app.nimbusmaps.co.uk/Lookup/TitleNumber/MX271846")</f>
        <v>https://app.nimbusmaps.co.uk/Lookup/TitleNumber/MX271846</v>
      </c>
      <c r="K25" t="s">
        <v>255</v>
      </c>
      <c r="L25" t="s">
        <v>256</v>
      </c>
      <c r="M25" s="24">
        <v>44466</v>
      </c>
      <c r="N25" s="25">
        <v>2600000</v>
      </c>
      <c r="Q25" t="s">
        <v>257</v>
      </c>
      <c r="R25" t="s">
        <v>257</v>
      </c>
      <c r="S25" t="s">
        <v>258</v>
      </c>
      <c r="T25" t="s">
        <v>259</v>
      </c>
      <c r="U25" t="s">
        <v>260</v>
      </c>
      <c r="W25" t="s">
        <v>260</v>
      </c>
    </row>
    <row r="26" spans="1:23" x14ac:dyDescent="0.35">
      <c r="A26" t="str">
        <f>HYPERLINK("https://publicaccess.barnet.gov.uk/online-applications/applicationDetails.do?activeTab=summary&amp;keyVal=S48550JILH400")</f>
        <v>https://publicaccess.barnet.gov.uk/online-applications/applicationDetails.do?activeTab=summary&amp;keyVal=S48550JILH400</v>
      </c>
      <c r="B26" t="s">
        <v>261</v>
      </c>
      <c r="C26" t="s">
        <v>262</v>
      </c>
      <c r="D26" t="s">
        <v>263</v>
      </c>
      <c r="E26" t="s">
        <v>26</v>
      </c>
      <c r="F26" s="24">
        <v>45246</v>
      </c>
      <c r="H26" t="s">
        <v>264</v>
      </c>
      <c r="I26" t="s">
        <v>265</v>
      </c>
      <c r="J26" t="str">
        <f>HYPERLINK("https://app.nimbusmaps.co.uk/Lookup/TitleNumber/AGL202576")</f>
        <v>https://app.nimbusmaps.co.uk/Lookup/TitleNumber/AGL202576</v>
      </c>
      <c r="Q26" t="s">
        <v>266</v>
      </c>
      <c r="R26" t="s">
        <v>266</v>
      </c>
      <c r="S26" t="s">
        <v>66</v>
      </c>
      <c r="T26" t="s">
        <v>67</v>
      </c>
      <c r="U26" t="s">
        <v>267</v>
      </c>
      <c r="W26" t="s">
        <v>267</v>
      </c>
    </row>
    <row r="27" spans="1:23" x14ac:dyDescent="0.35">
      <c r="A27" t="str">
        <f>HYPERLINK("https://publicaccess.barnet.gov.uk/online-applications/applicationDetails.do?activeTab=summary&amp;keyVal=S0BE8JJII8G00")</f>
        <v>https://publicaccess.barnet.gov.uk/online-applications/applicationDetails.do?activeTab=summary&amp;keyVal=S0BE8JJII8G00</v>
      </c>
      <c r="B27" t="s">
        <v>268</v>
      </c>
      <c r="C27" t="s">
        <v>269</v>
      </c>
      <c r="D27" t="s">
        <v>270</v>
      </c>
      <c r="E27" t="s">
        <v>26</v>
      </c>
      <c r="F27" s="24">
        <v>45170</v>
      </c>
      <c r="H27" t="s">
        <v>271</v>
      </c>
      <c r="I27" t="s">
        <v>272</v>
      </c>
      <c r="J27" t="str">
        <f>HYPERLINK("https://app.nimbusmaps.co.uk/Lookup/TitleNumber/AGL216186")</f>
        <v>https://app.nimbusmaps.co.uk/Lookup/TitleNumber/AGL216186</v>
      </c>
      <c r="K27" t="s">
        <v>29</v>
      </c>
      <c r="L27" t="s">
        <v>273</v>
      </c>
      <c r="M27" s="24">
        <v>40372</v>
      </c>
      <c r="Q27" t="s">
        <v>274</v>
      </c>
      <c r="R27" t="s">
        <v>274</v>
      </c>
      <c r="S27" t="s">
        <v>98</v>
      </c>
      <c r="T27" t="s">
        <v>275</v>
      </c>
      <c r="U27" t="s">
        <v>275</v>
      </c>
      <c r="W27" t="s">
        <v>275</v>
      </c>
    </row>
    <row r="28" spans="1:23" x14ac:dyDescent="0.35">
      <c r="A28" t="str">
        <f>HYPERLINK("https://publicaccess.barnet.gov.uk/online-applications/applicationDetails.do?activeTab=summary&amp;keyVal=RZQY13JIHTC00")</f>
        <v>https://publicaccess.barnet.gov.uk/online-applications/applicationDetails.do?activeTab=summary&amp;keyVal=RZQY13JIHTC00</v>
      </c>
      <c r="B28" t="s">
        <v>276</v>
      </c>
      <c r="C28" t="s">
        <v>277</v>
      </c>
      <c r="D28" t="s">
        <v>278</v>
      </c>
      <c r="E28" t="s">
        <v>26</v>
      </c>
      <c r="F28" s="24">
        <v>45159</v>
      </c>
      <c r="H28" t="s">
        <v>279</v>
      </c>
      <c r="I28" t="s">
        <v>280</v>
      </c>
      <c r="J28" t="str">
        <f>HYPERLINK("https://app.nimbusmaps.co.uk/Lookup/TitleNumber/AGL68663")</f>
        <v>https://app.nimbusmaps.co.uk/Lookup/TitleNumber/AGL68663</v>
      </c>
      <c r="Q28" t="s">
        <v>281</v>
      </c>
      <c r="R28" t="s">
        <v>281</v>
      </c>
      <c r="S28" t="s">
        <v>282</v>
      </c>
      <c r="T28" t="s">
        <v>283</v>
      </c>
      <c r="U28" t="s">
        <v>284</v>
      </c>
      <c r="W28" t="s">
        <v>284</v>
      </c>
    </row>
    <row r="29" spans="1:23" x14ac:dyDescent="0.35">
      <c r="A29" t="str">
        <f>HYPERLINK("https://publicaccess.barnet.gov.uk/online-applications/applicationDetails.do?activeTab=summary&amp;keyVal=RY903UJIGMH00")</f>
        <v>https://publicaccess.barnet.gov.uk/online-applications/applicationDetails.do?activeTab=summary&amp;keyVal=RY903UJIGMH00</v>
      </c>
      <c r="B29" t="s">
        <v>285</v>
      </c>
      <c r="C29" t="s">
        <v>286</v>
      </c>
      <c r="D29" t="s">
        <v>287</v>
      </c>
      <c r="E29" t="s">
        <v>26</v>
      </c>
      <c r="F29" s="24">
        <v>45131</v>
      </c>
      <c r="H29" t="s">
        <v>288</v>
      </c>
      <c r="I29" t="s">
        <v>289</v>
      </c>
      <c r="J29" t="str">
        <f>HYPERLINK("https://app.nimbusmaps.co.uk/Lookup/TitleNumber/NGL256642")</f>
        <v>https://app.nimbusmaps.co.uk/Lookup/TitleNumber/NGL256642</v>
      </c>
      <c r="M29" s="24">
        <v>43196</v>
      </c>
      <c r="N29" s="25">
        <v>960000</v>
      </c>
      <c r="Q29" t="s">
        <v>290</v>
      </c>
      <c r="R29" t="s">
        <v>290</v>
      </c>
      <c r="S29" t="s">
        <v>291</v>
      </c>
      <c r="T29" t="s">
        <v>292</v>
      </c>
      <c r="U29" t="s">
        <v>293</v>
      </c>
      <c r="W29" t="s">
        <v>293</v>
      </c>
    </row>
    <row r="30" spans="1:23" x14ac:dyDescent="0.35">
      <c r="A30" t="str">
        <f>HYPERLINK("https://publicaccess.barnet.gov.uk/online-applications/applicationDetails.do?activeTab=summary&amp;keyVal=RWNWZFJIN2Y00")</f>
        <v>https://publicaccess.barnet.gov.uk/online-applications/applicationDetails.do?activeTab=summary&amp;keyVal=RWNWZFJIN2Y00</v>
      </c>
      <c r="B30" t="s">
        <v>294</v>
      </c>
      <c r="C30" t="s">
        <v>295</v>
      </c>
      <c r="D30" t="s">
        <v>296</v>
      </c>
      <c r="E30" t="s">
        <v>26</v>
      </c>
      <c r="F30" s="24">
        <v>45099</v>
      </c>
      <c r="G30" s="24">
        <v>45282</v>
      </c>
      <c r="H30" t="s">
        <v>297</v>
      </c>
      <c r="I30" t="s">
        <v>298</v>
      </c>
      <c r="J30" t="str">
        <f>HYPERLINK("https://app.nimbusmaps.co.uk/Lookup/TitleNumber/AGL269707")</f>
        <v>https://app.nimbusmaps.co.uk/Lookup/TitleNumber/AGL269707</v>
      </c>
      <c r="K30" t="s">
        <v>299</v>
      </c>
      <c r="L30" t="s">
        <v>300</v>
      </c>
      <c r="M30" s="24">
        <v>41221</v>
      </c>
      <c r="Q30" t="s">
        <v>301</v>
      </c>
      <c r="R30" t="s">
        <v>301</v>
      </c>
      <c r="S30" t="s">
        <v>236</v>
      </c>
      <c r="T30" t="s">
        <v>237</v>
      </c>
      <c r="U30" t="s">
        <v>302</v>
      </c>
      <c r="W30" t="s">
        <v>302</v>
      </c>
    </row>
    <row r="31" spans="1:23" x14ac:dyDescent="0.35">
      <c r="A31" t="str">
        <f>HYPERLINK("https://publicaccess.barnet.gov.uk/online-applications/applicationDetails.do?activeTab=summary&amp;keyVal=RRX4HTJI0L000")</f>
        <v>https://publicaccess.barnet.gov.uk/online-applications/applicationDetails.do?activeTab=summary&amp;keyVal=RRX4HTJI0L000</v>
      </c>
      <c r="B31" t="s">
        <v>303</v>
      </c>
      <c r="C31" t="s">
        <v>304</v>
      </c>
      <c r="D31" t="s">
        <v>305</v>
      </c>
      <c r="E31" t="s">
        <v>26</v>
      </c>
      <c r="F31" s="24">
        <v>45007</v>
      </c>
      <c r="H31" t="s">
        <v>306</v>
      </c>
      <c r="I31" t="s">
        <v>307</v>
      </c>
      <c r="J31" t="str">
        <f>HYPERLINK("https://app.nimbusmaps.co.uk/Lookup/TitleNumber/NGL758187")</f>
        <v>https://app.nimbusmaps.co.uk/Lookup/TitleNumber/NGL758187</v>
      </c>
      <c r="K31" t="s">
        <v>308</v>
      </c>
      <c r="L31" t="s">
        <v>309</v>
      </c>
      <c r="M31" s="24">
        <v>43224</v>
      </c>
      <c r="Q31" t="s">
        <v>310</v>
      </c>
      <c r="R31" t="s">
        <v>310</v>
      </c>
      <c r="S31" t="s">
        <v>183</v>
      </c>
      <c r="T31" t="s">
        <v>184</v>
      </c>
      <c r="U31" t="s">
        <v>311</v>
      </c>
      <c r="W31" t="s">
        <v>311</v>
      </c>
    </row>
    <row r="32" spans="1:23" x14ac:dyDescent="0.35">
      <c r="A32" t="str">
        <f>HYPERLINK("https://publicaccess.barnet.gov.uk/online-applications/applicationDetails.do?activeTab=summary&amp;keyVal=RQ8HBWJI09100")</f>
        <v>https://publicaccess.barnet.gov.uk/online-applications/applicationDetails.do?activeTab=summary&amp;keyVal=RQ8HBWJI09100</v>
      </c>
      <c r="B32" t="s">
        <v>312</v>
      </c>
      <c r="C32" t="s">
        <v>313</v>
      </c>
      <c r="D32" t="s">
        <v>263</v>
      </c>
      <c r="E32" t="s">
        <v>26</v>
      </c>
      <c r="F32" s="24">
        <v>44974</v>
      </c>
      <c r="H32" t="s">
        <v>314</v>
      </c>
      <c r="I32" t="s">
        <v>315</v>
      </c>
      <c r="J32" t="str">
        <f>HYPERLINK("https://app.nimbusmaps.co.uk/Lookup/TitleNumber/NGL517736")</f>
        <v>https://app.nimbusmaps.co.uk/Lookup/TitleNumber/NGL517736</v>
      </c>
      <c r="K32" t="s">
        <v>316</v>
      </c>
      <c r="L32" t="s">
        <v>317</v>
      </c>
      <c r="M32" s="24">
        <v>37235</v>
      </c>
      <c r="Q32" t="s">
        <v>318</v>
      </c>
      <c r="R32" t="s">
        <v>318</v>
      </c>
      <c r="S32" t="s">
        <v>319</v>
      </c>
      <c r="T32" t="s">
        <v>320</v>
      </c>
      <c r="U32" t="s">
        <v>320</v>
      </c>
      <c r="W32" t="s">
        <v>320</v>
      </c>
    </row>
    <row r="33" spans="1:23" x14ac:dyDescent="0.35">
      <c r="A33" t="str">
        <f>HYPERLINK("https://publicaccess.barnet.gov.uk/online-applications/applicationDetails.do?activeTab=summary&amp;keyVal=RQ8HBWJI09100")</f>
        <v>https://publicaccess.barnet.gov.uk/online-applications/applicationDetails.do?activeTab=summary&amp;keyVal=RQ8HBWJI09100</v>
      </c>
      <c r="B33" t="s">
        <v>312</v>
      </c>
      <c r="C33" t="s">
        <v>313</v>
      </c>
      <c r="D33" t="s">
        <v>263</v>
      </c>
      <c r="E33" t="s">
        <v>26</v>
      </c>
      <c r="F33" s="24">
        <v>44974</v>
      </c>
      <c r="H33" t="s">
        <v>314</v>
      </c>
      <c r="I33" t="s">
        <v>315</v>
      </c>
      <c r="J33" t="str">
        <f>HYPERLINK("https://app.nimbusmaps.co.uk/Lookup/TitleNumber/NGL517736")</f>
        <v>https://app.nimbusmaps.co.uk/Lookup/TitleNumber/NGL517736</v>
      </c>
      <c r="K33" t="s">
        <v>321</v>
      </c>
      <c r="L33" t="s">
        <v>317</v>
      </c>
      <c r="M33" s="24">
        <v>37235</v>
      </c>
      <c r="Q33" t="s">
        <v>318</v>
      </c>
      <c r="R33" t="s">
        <v>318</v>
      </c>
      <c r="S33" t="s">
        <v>319</v>
      </c>
      <c r="T33" t="s">
        <v>320</v>
      </c>
      <c r="U33" t="s">
        <v>320</v>
      </c>
      <c r="W33" t="s">
        <v>320</v>
      </c>
    </row>
    <row r="34" spans="1:23" x14ac:dyDescent="0.35">
      <c r="A34" t="str">
        <f>HYPERLINK("https://publicaccess.barnet.gov.uk/online-applications/applicationDetails.do?activeTab=summary&amp;keyVal=RL6XWKJILLY00")</f>
        <v>https://publicaccess.barnet.gov.uk/online-applications/applicationDetails.do?activeTab=summary&amp;keyVal=RL6XWKJILLY00</v>
      </c>
      <c r="B34" t="s">
        <v>322</v>
      </c>
      <c r="C34" t="s">
        <v>323</v>
      </c>
      <c r="D34" t="s">
        <v>140</v>
      </c>
      <c r="E34" t="s">
        <v>26</v>
      </c>
      <c r="F34" s="24">
        <v>44876</v>
      </c>
      <c r="G34" s="24">
        <v>45224</v>
      </c>
      <c r="H34" t="s">
        <v>324</v>
      </c>
      <c r="I34" t="s">
        <v>325</v>
      </c>
      <c r="J34" t="str">
        <f>HYPERLINK("https://app.nimbusmaps.co.uk/Lookup/TitleNumber/NGL216239")</f>
        <v>https://app.nimbusmaps.co.uk/Lookup/TitleNumber/NGL216239</v>
      </c>
      <c r="Q34" t="s">
        <v>326</v>
      </c>
      <c r="R34" t="s">
        <v>326</v>
      </c>
      <c r="S34" t="s">
        <v>327</v>
      </c>
      <c r="T34" t="s">
        <v>157</v>
      </c>
      <c r="U34" t="s">
        <v>158</v>
      </c>
      <c r="W34"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TOM LEE</cp:lastModifiedBy>
  <dcterms:created xsi:type="dcterms:W3CDTF">2025-09-10T12:35:48Z</dcterms:created>
  <dcterms:modified xsi:type="dcterms:W3CDTF">2025-09-10T12:36:59Z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