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S PORTAFOLIO\POWER BI\LOGISTIC\TRACKING\"/>
    </mc:Choice>
  </mc:AlternateContent>
  <xr:revisionPtr revIDLastSave="0" documentId="13_ncr:1_{A0A7A62F-FAC2-4CDB-9313-7F086024D6DA}" xr6:coauthVersionLast="47" xr6:coauthVersionMax="47" xr10:uidLastSave="{00000000-0000-0000-0000-000000000000}"/>
  <bookViews>
    <workbookView xWindow="-108" yWindow="-108" windowWidth="23256" windowHeight="12456" xr2:uid="{6CC418CB-BBBF-4123-B4C2-5188D2595E42}"/>
  </bookViews>
  <sheets>
    <sheet name="BD GLE" sheetId="2" r:id="rId1"/>
  </sheets>
  <definedNames>
    <definedName name="_xlnm._FilterDatabase" localSheetId="0" hidden="1">'BD GLE'!$A$1:$T$1034</definedName>
    <definedName name="DATOS">#REF!</definedName>
    <definedName name="ODDC">'BD GLE'!$A$1:$T$119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29" i="2" l="1"/>
  <c r="S1034" i="2"/>
  <c r="T1034" i="2" s="1"/>
  <c r="S1033" i="2"/>
  <c r="T1033" i="2" s="1"/>
  <c r="S1032" i="2"/>
  <c r="T1032" i="2" s="1"/>
  <c r="I1029" i="2"/>
  <c r="I1031" i="2"/>
  <c r="I1030" i="2"/>
  <c r="I1018" i="2"/>
  <c r="I1017" i="2"/>
  <c r="I1005" i="2"/>
  <c r="I1004" i="2"/>
  <c r="S1031" i="2"/>
  <c r="T1031" i="2" s="1"/>
  <c r="S1030" i="2"/>
  <c r="T1030" i="2" s="1"/>
  <c r="S1029" i="2"/>
  <c r="T1029" i="2" s="1"/>
  <c r="S1028" i="2"/>
  <c r="T1028" i="2" s="1"/>
  <c r="S1027" i="2"/>
  <c r="T1027" i="2" s="1"/>
  <c r="I1026" i="2"/>
  <c r="I1025" i="2"/>
  <c r="I1013" i="2"/>
  <c r="S1026" i="2"/>
  <c r="T1026" i="2" s="1"/>
  <c r="S1025" i="2"/>
  <c r="T1025" i="2" s="1"/>
  <c r="S1024" i="2"/>
  <c r="T1024" i="2" s="1"/>
  <c r="S1023" i="2"/>
  <c r="T1023" i="2" s="1"/>
  <c r="S1022" i="2"/>
  <c r="T1022" i="2" s="1"/>
  <c r="S1021" i="2"/>
  <c r="T1021" i="2" s="1"/>
  <c r="S1020" i="2"/>
  <c r="T1020" i="2" s="1"/>
  <c r="S1019" i="2"/>
  <c r="T1019" i="2" s="1"/>
  <c r="I1020" i="2"/>
  <c r="I1019" i="2"/>
  <c r="S1018" i="2"/>
  <c r="T1018" i="2" s="1"/>
  <c r="S1017" i="2"/>
  <c r="T1017" i="2" s="1"/>
  <c r="I1016" i="2"/>
  <c r="I1003" i="2"/>
  <c r="I991" i="2"/>
  <c r="S1016" i="2"/>
  <c r="T1016" i="2" s="1"/>
  <c r="S1015" i="2"/>
  <c r="T1015" i="2" s="1"/>
  <c r="S1014" i="2"/>
  <c r="T1014" i="2" s="1"/>
  <c r="I1002" i="2"/>
  <c r="I1001" i="2"/>
  <c r="I1000" i="2"/>
  <c r="S1013" i="2"/>
  <c r="T1013" i="2" s="1"/>
  <c r="I1012" i="2"/>
  <c r="I1011" i="2"/>
  <c r="S1012" i="2"/>
  <c r="T1012" i="2" s="1"/>
  <c r="S1011" i="2"/>
  <c r="T1011" i="2" s="1"/>
  <c r="S1010" i="2"/>
  <c r="T1010" i="2" s="1"/>
  <c r="S1009" i="2"/>
  <c r="T1009" i="2" s="1"/>
  <c r="S1008" i="2"/>
  <c r="T1008" i="2" s="1"/>
  <c r="S1007" i="2"/>
  <c r="T1007" i="2" s="1"/>
  <c r="S1006" i="2"/>
  <c r="T1006" i="2" s="1"/>
  <c r="I1007" i="2"/>
  <c r="I1006" i="2"/>
  <c r="S1005" i="2"/>
  <c r="T1005" i="2" s="1"/>
  <c r="S1004" i="2"/>
  <c r="T1004" i="2" s="1"/>
  <c r="S1003" i="2"/>
  <c r="T1003" i="2" s="1"/>
  <c r="S1002" i="2"/>
  <c r="T1002" i="2" s="1"/>
  <c r="S1001" i="2"/>
  <c r="T1001" i="2" s="1"/>
  <c r="S1000" i="2"/>
  <c r="T1000" i="2" s="1"/>
  <c r="I999" i="2"/>
  <c r="I998" i="2"/>
  <c r="S999" i="2"/>
  <c r="T999" i="2" s="1"/>
  <c r="S998" i="2"/>
  <c r="T998" i="2" s="1"/>
  <c r="I989" i="2"/>
  <c r="I988" i="2"/>
  <c r="I997" i="2"/>
  <c r="I996" i="2"/>
  <c r="I987" i="2"/>
  <c r="S997" i="2"/>
  <c r="T997" i="2" s="1"/>
  <c r="S996" i="2"/>
  <c r="T996" i="2" s="1"/>
  <c r="S995" i="2"/>
  <c r="T995" i="2" s="1"/>
  <c r="S994" i="2"/>
  <c r="T994" i="2" s="1"/>
  <c r="I983" i="2"/>
  <c r="I982" i="2"/>
  <c r="I976" i="2"/>
  <c r="S993" i="2" l="1"/>
  <c r="T993" i="2" s="1"/>
  <c r="S992" i="2"/>
  <c r="T992" i="2" s="1"/>
  <c r="I993" i="2"/>
  <c r="I992" i="2"/>
  <c r="I981" i="2"/>
  <c r="S991" i="2"/>
  <c r="T991" i="2" s="1"/>
  <c r="I990" i="2"/>
  <c r="I980" i="2"/>
  <c r="I974" i="2"/>
  <c r="I966" i="2"/>
  <c r="I965" i="2"/>
  <c r="S990" i="2"/>
  <c r="T990" i="2" s="1"/>
  <c r="S989" i="2"/>
  <c r="T989" i="2" s="1"/>
  <c r="S988" i="2"/>
  <c r="T988" i="2" s="1"/>
  <c r="S987" i="2"/>
  <c r="T987" i="2" s="1"/>
  <c r="I986" i="2"/>
  <c r="I985" i="2"/>
  <c r="I984" i="2"/>
  <c r="S986" i="2"/>
  <c r="T986" i="2" s="1"/>
  <c r="S985" i="2"/>
  <c r="T985" i="2" s="1"/>
  <c r="S984" i="2"/>
  <c r="T984" i="2" s="1"/>
  <c r="S983" i="2"/>
  <c r="T983" i="2" s="1"/>
  <c r="S982" i="2"/>
  <c r="T982" i="2" s="1"/>
  <c r="S981" i="2"/>
  <c r="T981" i="2" s="1"/>
  <c r="S980" i="2"/>
  <c r="T980" i="2" s="1"/>
  <c r="S979" i="2"/>
  <c r="T979" i="2" s="1"/>
  <c r="I979" i="2"/>
  <c r="I964" i="2"/>
  <c r="I952" i="2"/>
  <c r="I951" i="2"/>
  <c r="I978" i="2"/>
  <c r="S978" i="2"/>
  <c r="T978" i="2" s="1"/>
  <c r="I977" i="2"/>
  <c r="S977" i="2"/>
  <c r="T977" i="2" s="1"/>
  <c r="I975" i="2"/>
  <c r="S976" i="2"/>
  <c r="T976" i="2" s="1"/>
  <c r="S975" i="2"/>
  <c r="T975" i="2" s="1"/>
  <c r="S960" i="2"/>
  <c r="T960" i="2" s="1"/>
  <c r="S961" i="2"/>
  <c r="T961" i="2" s="1"/>
  <c r="I968" i="2"/>
  <c r="I967" i="2"/>
  <c r="I959" i="2"/>
  <c r="I973" i="2"/>
  <c r="I972" i="2"/>
  <c r="I971" i="2"/>
  <c r="I970" i="2"/>
  <c r="I969" i="2"/>
  <c r="S974" i="2"/>
  <c r="T974" i="2" s="1"/>
  <c r="S966" i="2"/>
  <c r="T966" i="2" s="1"/>
  <c r="S965" i="2"/>
  <c r="T965" i="2" s="1"/>
  <c r="S973" i="2"/>
  <c r="T973" i="2" s="1"/>
  <c r="S972" i="2"/>
  <c r="T972" i="2" s="1"/>
  <c r="S971" i="2"/>
  <c r="T971" i="2" s="1"/>
  <c r="S970" i="2"/>
  <c r="T970" i="2" s="1"/>
  <c r="S969" i="2"/>
  <c r="T969" i="2" s="1"/>
  <c r="S968" i="2"/>
  <c r="T968" i="2" s="1"/>
  <c r="S967" i="2"/>
  <c r="T967" i="2" s="1"/>
  <c r="S959" i="2"/>
  <c r="T959" i="2" s="1"/>
  <c r="S964" i="2"/>
  <c r="T964" i="2" s="1"/>
  <c r="S952" i="2"/>
  <c r="T952" i="2" s="1"/>
  <c r="S951" i="2"/>
  <c r="T951" i="2" s="1"/>
  <c r="I961" i="2"/>
  <c r="I960" i="2"/>
  <c r="I958" i="2"/>
  <c r="I963" i="2"/>
  <c r="I962" i="2"/>
  <c r="S963" i="2"/>
  <c r="T963" i="2" s="1"/>
  <c r="S962" i="2"/>
  <c r="T962" i="2" s="1"/>
  <c r="S958" i="2"/>
  <c r="T958" i="2" s="1"/>
  <c r="I957" i="2"/>
  <c r="I956" i="2"/>
  <c r="I950" i="2"/>
  <c r="I949" i="2"/>
  <c r="I927" i="2"/>
  <c r="I926" i="2"/>
  <c r="I925" i="2"/>
  <c r="I924" i="2"/>
  <c r="S957" i="2"/>
  <c r="T957" i="2" s="1"/>
  <c r="S956" i="2"/>
  <c r="T956" i="2" s="1"/>
  <c r="I955" i="2"/>
  <c r="I954" i="2"/>
  <c r="I946" i="2"/>
  <c r="I937" i="2"/>
  <c r="I921" i="2"/>
  <c r="S955" i="2"/>
  <c r="T955" i="2" s="1"/>
  <c r="S954" i="2"/>
  <c r="T954" i="2" s="1"/>
  <c r="S946" i="2" l="1"/>
  <c r="T946" i="2" s="1"/>
  <c r="I953" i="2"/>
  <c r="I948" i="2" l="1"/>
  <c r="I942" i="2"/>
  <c r="I941" i="2"/>
  <c r="I939" i="2"/>
  <c r="I934" i="2"/>
  <c r="I938" i="2"/>
  <c r="I922" i="2"/>
  <c r="I920" i="2"/>
  <c r="I915" i="2"/>
  <c r="S953" i="2"/>
  <c r="T953" i="2" s="1"/>
  <c r="S942" i="2"/>
  <c r="T942" i="2" s="1"/>
  <c r="S941" i="2"/>
  <c r="T941" i="2" s="1"/>
  <c r="S950" i="2"/>
  <c r="T950" i="2" s="1"/>
  <c r="S949" i="2"/>
  <c r="T949" i="2" s="1"/>
  <c r="I947" i="2"/>
  <c r="S948" i="2"/>
  <c r="T948" i="2" s="1"/>
  <c r="S947" i="2"/>
  <c r="T947" i="2" s="1"/>
  <c r="S945" i="2"/>
  <c r="T945" i="2" s="1"/>
  <c r="S944" i="2"/>
  <c r="T944" i="2" s="1"/>
  <c r="I945" i="2"/>
  <c r="I944" i="2"/>
  <c r="S943" i="2"/>
  <c r="T943" i="2" s="1"/>
  <c r="S939" i="2"/>
  <c r="T939" i="2" s="1"/>
  <c r="I943" i="2"/>
  <c r="I908" i="2"/>
  <c r="I940" i="2"/>
  <c r="I931" i="2"/>
  <c r="I930" i="2"/>
  <c r="I929" i="2"/>
  <c r="I928" i="2"/>
  <c r="I917" i="2"/>
  <c r="I911" i="2"/>
  <c r="I910" i="2"/>
  <c r="I909" i="2"/>
  <c r="I936" i="2"/>
  <c r="I935" i="2"/>
  <c r="I916" i="2"/>
  <c r="I907" i="2"/>
  <c r="I906" i="2"/>
  <c r="I933" i="2"/>
  <c r="I932" i="2"/>
  <c r="S940" i="2"/>
  <c r="T940" i="2" s="1"/>
  <c r="S914" i="2"/>
  <c r="S934" i="2"/>
  <c r="T934" i="2" s="1"/>
  <c r="S936" i="2" l="1"/>
  <c r="T936" i="2" s="1"/>
  <c r="S938" i="2"/>
  <c r="T938" i="2" s="1"/>
  <c r="S935" i="2"/>
  <c r="T935" i="2" s="1"/>
  <c r="S922" i="2"/>
  <c r="T922" i="2" s="1"/>
  <c r="S933" i="2"/>
  <c r="T933" i="2" s="1"/>
  <c r="S932" i="2"/>
  <c r="T932" i="2" s="1"/>
  <c r="S931" i="2"/>
  <c r="T931" i="2" s="1"/>
  <c r="S930" i="2"/>
  <c r="T930" i="2" s="1"/>
  <c r="S929" i="2"/>
  <c r="T929" i="2" s="1"/>
  <c r="S928" i="2"/>
  <c r="T928" i="2" s="1"/>
  <c r="S927" i="2"/>
  <c r="T927" i="2" s="1"/>
  <c r="S926" i="2"/>
  <c r="T926" i="2" s="1"/>
  <c r="S925" i="2"/>
  <c r="T925" i="2" s="1"/>
  <c r="S924" i="2"/>
  <c r="T924" i="2" s="1"/>
  <c r="S923" i="2"/>
  <c r="T923" i="2" s="1"/>
  <c r="I923" i="2"/>
  <c r="I913" i="2"/>
  <c r="I904" i="2"/>
  <c r="I903" i="2"/>
  <c r="S937" i="2"/>
  <c r="T937" i="2" s="1"/>
  <c r="S921" i="2"/>
  <c r="T921" i="2" s="1"/>
  <c r="S920" i="2"/>
  <c r="T920" i="2" s="1"/>
  <c r="I912" i="2"/>
  <c r="I919" i="2"/>
  <c r="I918" i="2"/>
  <c r="I898" i="2"/>
  <c r="I890" i="2"/>
  <c r="I889" i="2"/>
  <c r="I882" i="2"/>
  <c r="I881" i="2"/>
  <c r="S919" i="2"/>
  <c r="T919" i="2" s="1"/>
  <c r="S918" i="2"/>
  <c r="T918" i="2" s="1"/>
  <c r="S899" i="2"/>
  <c r="T899" i="2" s="1"/>
  <c r="S917" i="2"/>
  <c r="T917" i="2" s="1"/>
  <c r="S911" i="2"/>
  <c r="T911" i="2" s="1"/>
  <c r="S910" i="2"/>
  <c r="T910" i="2" s="1"/>
  <c r="S909" i="2"/>
  <c r="T909" i="2" s="1"/>
  <c r="S885" i="2"/>
  <c r="S886" i="2"/>
  <c r="S893" i="2"/>
  <c r="S900" i="2"/>
  <c r="S887" i="2"/>
  <c r="S888" i="2"/>
  <c r="S894" i="2"/>
  <c r="S901" i="2"/>
  <c r="S902" i="2"/>
  <c r="S912" i="2"/>
  <c r="S903" i="2"/>
  <c r="T903" i="2" s="1"/>
  <c r="S904" i="2"/>
  <c r="T904" i="2" s="1"/>
  <c r="S913" i="2"/>
  <c r="T913" i="2" s="1"/>
  <c r="S905" i="2"/>
  <c r="T905" i="2" s="1"/>
  <c r="T914" i="2"/>
  <c r="S906" i="2"/>
  <c r="T906" i="2" s="1"/>
  <c r="S907" i="2"/>
  <c r="T907" i="2" s="1"/>
  <c r="S915" i="2"/>
  <c r="T915" i="2" s="1"/>
  <c r="S916" i="2"/>
  <c r="T916" i="2" s="1"/>
  <c r="S908" i="2"/>
  <c r="T908" i="2" s="1"/>
  <c r="I914" i="2"/>
  <c r="I905" i="2"/>
  <c r="T912" i="2" l="1"/>
  <c r="I897" i="2"/>
  <c r="I896" i="2"/>
  <c r="I895" i="2"/>
  <c r="I880" i="2"/>
  <c r="I879" i="2"/>
  <c r="I878" i="2"/>
  <c r="I854" i="2"/>
  <c r="I902" i="2" l="1"/>
  <c r="I901" i="2"/>
  <c r="I894" i="2"/>
  <c r="I888" i="2"/>
  <c r="I887" i="2"/>
  <c r="T894" i="2"/>
  <c r="T901" i="2"/>
  <c r="T902" i="2"/>
  <c r="T888" i="2"/>
  <c r="T887" i="2"/>
  <c r="I900" i="2"/>
  <c r="I893" i="2"/>
  <c r="I886" i="2"/>
  <c r="I885" i="2"/>
  <c r="I865" i="2"/>
  <c r="T893" i="2"/>
  <c r="T900" i="2"/>
  <c r="T886" i="2"/>
  <c r="T885" i="2"/>
  <c r="I899" i="2"/>
  <c r="I892" i="2"/>
  <c r="I891" i="2"/>
  <c r="I884" i="2"/>
  <c r="I883" i="2"/>
  <c r="S892" i="2"/>
  <c r="T892" i="2" s="1"/>
  <c r="S891" i="2"/>
  <c r="T891" i="2" s="1"/>
  <c r="S884" i="2"/>
  <c r="T884" i="2" s="1"/>
  <c r="S883" i="2"/>
  <c r="T883" i="2" s="1"/>
  <c r="S898" i="2"/>
  <c r="T898" i="2" s="1"/>
  <c r="S890" i="2"/>
  <c r="T890" i="2" s="1"/>
  <c r="S889" i="2"/>
  <c r="T889" i="2" s="1"/>
  <c r="S882" i="2"/>
  <c r="T882" i="2" s="1"/>
  <c r="S881" i="2"/>
  <c r="T881" i="2" s="1"/>
  <c r="S897" i="2"/>
  <c r="T897" i="2" s="1"/>
  <c r="S880" i="2"/>
  <c r="T880" i="2" s="1"/>
  <c r="S870" i="2"/>
  <c r="T870" i="2" s="1"/>
  <c r="S896" i="2"/>
  <c r="T896" i="2" s="1"/>
  <c r="S879" i="2"/>
  <c r="T879" i="2" s="1"/>
  <c r="S895" i="2"/>
  <c r="T895" i="2" s="1"/>
  <c r="S878" i="2"/>
  <c r="T878" i="2" s="1"/>
  <c r="I870" i="2"/>
  <c r="I871" i="2"/>
  <c r="I872" i="2"/>
  <c r="I873" i="2"/>
  <c r="I874" i="2"/>
  <c r="I875" i="2"/>
  <c r="I876" i="2"/>
  <c r="I877" i="2"/>
  <c r="S877" i="2"/>
  <c r="T877" i="2" s="1"/>
  <c r="S876" i="2"/>
  <c r="T876" i="2" s="1"/>
  <c r="S875" i="2"/>
  <c r="T875" i="2" s="1"/>
  <c r="S874" i="2"/>
  <c r="T874" i="2" s="1"/>
  <c r="S873" i="2"/>
  <c r="T873" i="2" s="1"/>
  <c r="I869" i="2"/>
  <c r="I868" i="2"/>
  <c r="I864" i="2"/>
  <c r="I867" i="2"/>
  <c r="I866" i="2"/>
  <c r="S872" i="2"/>
  <c r="T872" i="2" s="1"/>
  <c r="S871" i="2"/>
  <c r="T871" i="2" s="1"/>
  <c r="S869" i="2"/>
  <c r="T869" i="2" s="1"/>
  <c r="S868" i="2"/>
  <c r="T868" i="2" s="1"/>
  <c r="S867" i="2"/>
  <c r="T867" i="2" s="1"/>
  <c r="S866" i="2"/>
  <c r="T866" i="2" s="1"/>
  <c r="S855" i="2"/>
  <c r="T855" i="2" s="1"/>
  <c r="S865" i="2"/>
  <c r="T865" i="2" s="1"/>
  <c r="S864" i="2"/>
  <c r="T864" i="2" s="1"/>
  <c r="I860" i="2"/>
  <c r="I861" i="2"/>
  <c r="I862" i="2"/>
  <c r="I863" i="2"/>
  <c r="S863" i="2" l="1"/>
  <c r="T863" i="2" s="1"/>
  <c r="S862" i="2"/>
  <c r="T862" i="2" s="1"/>
  <c r="I850" i="2"/>
  <c r="I849" i="2"/>
  <c r="S861" i="2"/>
  <c r="T861" i="2" s="1"/>
  <c r="S860" i="2"/>
  <c r="T860" i="2" s="1"/>
  <c r="S859" i="2"/>
  <c r="T859" i="2" s="1"/>
  <c r="S858" i="2"/>
  <c r="T858" i="2" s="1"/>
  <c r="I859" i="2"/>
  <c r="I858" i="2"/>
  <c r="S854" i="2"/>
  <c r="T854" i="2" s="1"/>
  <c r="I855" i="2"/>
  <c r="I852" i="2"/>
  <c r="I848" i="2"/>
  <c r="S857" i="2" l="1"/>
  <c r="T857" i="2" s="1"/>
  <c r="I857" i="2"/>
  <c r="I843" i="2"/>
  <c r="I838" i="2"/>
  <c r="I828" i="2"/>
  <c r="I827" i="2"/>
  <c r="S843" i="2"/>
  <c r="T843" i="2" s="1"/>
  <c r="S852" i="2"/>
  <c r="T852" i="2" s="1"/>
  <c r="I835" i="2"/>
  <c r="I834" i="2"/>
  <c r="S848" i="2"/>
  <c r="T848" i="2" s="1"/>
  <c r="S850" i="2"/>
  <c r="T850" i="2" s="1"/>
  <c r="S849" i="2"/>
  <c r="T849" i="2" s="1"/>
  <c r="I840" i="2"/>
  <c r="I839" i="2"/>
  <c r="I825" i="2"/>
  <c r="I824" i="2"/>
  <c r="I818" i="2"/>
  <c r="S847" i="2" l="1"/>
  <c r="T847" i="2" s="1"/>
  <c r="S851" i="2"/>
  <c r="T851" i="2" s="1"/>
  <c r="S853" i="2"/>
  <c r="T853" i="2" s="1"/>
  <c r="I853" i="2"/>
  <c r="I851" i="2"/>
  <c r="I847" i="2"/>
  <c r="I846" i="2"/>
  <c r="S846" i="2"/>
  <c r="T846" i="2" s="1"/>
  <c r="I845" i="2"/>
  <c r="I837" i="2"/>
  <c r="S845" i="2"/>
  <c r="T845" i="2" s="1"/>
  <c r="I844" i="2"/>
  <c r="S844" i="2"/>
  <c r="T844" i="2" s="1"/>
  <c r="I856" i="2"/>
  <c r="I842" i="2"/>
  <c r="I831" i="2"/>
  <c r="I830" i="2"/>
  <c r="I829" i="2"/>
  <c r="S842" i="2"/>
  <c r="T842" i="2" s="1"/>
  <c r="S856" i="2"/>
  <c r="T856" i="2" s="1"/>
  <c r="I836" i="2"/>
  <c r="I826" i="2"/>
  <c r="I816" i="2"/>
  <c r="I815" i="2"/>
  <c r="I809" i="2"/>
  <c r="I808" i="2"/>
  <c r="S841" i="2" l="1"/>
  <c r="T841" i="2" s="1"/>
  <c r="I841" i="2"/>
  <c r="S840" i="2"/>
  <c r="T840" i="2" s="1"/>
  <c r="S839" i="2"/>
  <c r="T839" i="2" s="1"/>
  <c r="S838" i="2"/>
  <c r="T838" i="2" s="1"/>
  <c r="S837" i="2"/>
  <c r="T837" i="2" s="1"/>
  <c r="S836" i="2"/>
  <c r="T836" i="2" s="1"/>
  <c r="S835" i="2"/>
  <c r="T835" i="2" s="1"/>
  <c r="S834" i="2"/>
  <c r="T834" i="2" s="1"/>
  <c r="S833" i="2"/>
  <c r="T833" i="2" s="1"/>
  <c r="I833" i="2"/>
  <c r="S832" i="2"/>
  <c r="T832" i="2" s="1"/>
  <c r="I832" i="2"/>
  <c r="S831" i="2"/>
  <c r="T831" i="2" s="1"/>
  <c r="S830" i="2"/>
  <c r="T830" i="2" s="1"/>
  <c r="S829" i="2"/>
  <c r="T829" i="2" s="1"/>
  <c r="I823" i="2"/>
  <c r="I820" i="2"/>
  <c r="I819" i="2"/>
  <c r="I817" i="2"/>
  <c r="S828" i="2"/>
  <c r="T828" i="2" s="1"/>
  <c r="S827" i="2"/>
  <c r="T827" i="2" s="1"/>
  <c r="S826" i="2"/>
  <c r="T826" i="2" s="1"/>
  <c r="S825" i="2"/>
  <c r="T825" i="2" s="1"/>
  <c r="S824" i="2"/>
  <c r="T824" i="2" s="1"/>
  <c r="S823" i="2"/>
  <c r="T823" i="2" s="1"/>
  <c r="S822" i="2"/>
  <c r="T822" i="2" s="1"/>
  <c r="I822" i="2"/>
  <c r="I821" i="2"/>
  <c r="S821" i="2"/>
  <c r="T821" i="2" s="1"/>
  <c r="S820" i="2"/>
  <c r="T820" i="2" s="1"/>
  <c r="S819" i="2"/>
  <c r="T819" i="2" s="1"/>
  <c r="S818" i="2"/>
  <c r="T818" i="2" s="1"/>
  <c r="S817" i="2"/>
  <c r="T817" i="2" s="1"/>
  <c r="S816" i="2"/>
  <c r="T816" i="2" s="1"/>
  <c r="S815" i="2"/>
  <c r="T815" i="2" s="1"/>
  <c r="S814" i="2"/>
  <c r="T814" i="2" s="1"/>
  <c r="I814" i="2"/>
  <c r="S813" i="2"/>
  <c r="T813" i="2" s="1"/>
  <c r="I813" i="2"/>
  <c r="I790" i="2"/>
  <c r="S812" i="2"/>
  <c r="T812" i="2" s="1"/>
  <c r="I812" i="2"/>
  <c r="I811" i="2"/>
  <c r="I810" i="2"/>
  <c r="S811" i="2"/>
  <c r="T811" i="2" s="1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1" i="2"/>
  <c r="I792" i="2"/>
  <c r="I793" i="2"/>
  <c r="I794" i="2"/>
  <c r="I795" i="2"/>
  <c r="I796" i="2"/>
  <c r="I797" i="2"/>
  <c r="I798" i="2"/>
  <c r="I799" i="2"/>
  <c r="I801" i="2"/>
  <c r="I802" i="2"/>
  <c r="I803" i="2"/>
  <c r="I804" i="2"/>
  <c r="I805" i="2"/>
  <c r="I806" i="2"/>
  <c r="I807" i="2"/>
  <c r="S810" i="2"/>
  <c r="T810" i="2" s="1"/>
  <c r="S809" i="2"/>
  <c r="T809" i="2" s="1"/>
  <c r="S808" i="2"/>
  <c r="T808" i="2" s="1"/>
  <c r="S807" i="2"/>
  <c r="T807" i="2" s="1"/>
  <c r="S806" i="2"/>
  <c r="T806" i="2" s="1"/>
  <c r="S805" i="2"/>
  <c r="T805" i="2" s="1"/>
  <c r="S804" i="2"/>
  <c r="T804" i="2" s="1"/>
  <c r="S803" i="2"/>
  <c r="T803" i="2" s="1"/>
  <c r="S802" i="2"/>
  <c r="T802" i="2" s="1"/>
  <c r="S801" i="2"/>
  <c r="T801" i="2" s="1"/>
  <c r="S800" i="2"/>
  <c r="T800" i="2" s="1"/>
  <c r="S799" i="2"/>
  <c r="T799" i="2" s="1"/>
  <c r="N800" i="2"/>
  <c r="H800" i="2"/>
  <c r="G800" i="2"/>
  <c r="S798" i="2"/>
  <c r="T798" i="2" s="1"/>
  <c r="S797" i="2"/>
  <c r="T797" i="2" s="1"/>
  <c r="S796" i="2"/>
  <c r="T796" i="2" s="1"/>
  <c r="S795" i="2"/>
  <c r="T795" i="2" s="1"/>
  <c r="S794" i="2"/>
  <c r="T794" i="2" s="1"/>
  <c r="S793" i="2"/>
  <c r="T793" i="2" s="1"/>
  <c r="S792" i="2"/>
  <c r="T792" i="2" s="1"/>
  <c r="S791" i="2"/>
  <c r="T791" i="2" s="1"/>
  <c r="S783" i="2"/>
  <c r="T783" i="2" s="1"/>
  <c r="S784" i="2"/>
  <c r="T784" i="2" s="1"/>
  <c r="S785" i="2"/>
  <c r="T785" i="2" s="1"/>
  <c r="S786" i="2"/>
  <c r="T786" i="2" s="1"/>
  <c r="S787" i="2"/>
  <c r="T787" i="2" s="1"/>
  <c r="S788" i="2"/>
  <c r="T788" i="2" s="1"/>
  <c r="S789" i="2"/>
  <c r="T789" i="2" s="1"/>
  <c r="S790" i="2"/>
  <c r="T790" i="2" s="1"/>
  <c r="S782" i="2"/>
  <c r="T782" i="2" s="1"/>
  <c r="S781" i="2"/>
  <c r="T781" i="2" s="1"/>
  <c r="S780" i="2"/>
  <c r="T780" i="2" s="1"/>
  <c r="S779" i="2"/>
  <c r="T779" i="2" s="1"/>
  <c r="S777" i="2"/>
  <c r="T777" i="2" s="1"/>
  <c r="S778" i="2"/>
  <c r="T778" i="2" s="1"/>
  <c r="H777" i="2"/>
  <c r="G777" i="2"/>
  <c r="S776" i="2"/>
  <c r="T776" i="2" s="1"/>
  <c r="S775" i="2"/>
  <c r="T775" i="2" s="1"/>
  <c r="S774" i="2"/>
  <c r="T774" i="2" s="1"/>
  <c r="S773" i="2"/>
  <c r="T773" i="2" s="1"/>
  <c r="S772" i="2"/>
  <c r="T772" i="2" s="1"/>
  <c r="S771" i="2"/>
  <c r="T771" i="2" s="1"/>
  <c r="S770" i="2"/>
  <c r="T770" i="2" s="1"/>
  <c r="S769" i="2"/>
  <c r="T769" i="2" s="1"/>
  <c r="S768" i="2"/>
  <c r="T768" i="2" s="1"/>
  <c r="S767" i="2"/>
  <c r="T767" i="2" s="1"/>
  <c r="S766" i="2"/>
  <c r="T766" i="2" s="1"/>
  <c r="S765" i="2"/>
  <c r="T765" i="2" s="1"/>
  <c r="I777" i="2" l="1"/>
  <c r="I800" i="2"/>
  <c r="S764" i="2"/>
  <c r="T764" i="2" s="1"/>
  <c r="S763" i="2"/>
  <c r="T763" i="2" s="1"/>
  <c r="S748" i="2"/>
  <c r="T748" i="2" s="1"/>
  <c r="S762" i="2"/>
  <c r="T762" i="2" s="1"/>
  <c r="S761" i="2"/>
  <c r="T761" i="2" s="1"/>
  <c r="S760" i="2"/>
  <c r="T760" i="2" s="1"/>
  <c r="S759" i="2"/>
  <c r="T759" i="2" s="1"/>
  <c r="I686" i="2"/>
  <c r="I685" i="2"/>
  <c r="I684" i="2"/>
  <c r="I680" i="2"/>
  <c r="I662" i="2"/>
  <c r="I661" i="2"/>
  <c r="S758" i="2"/>
  <c r="T758" i="2" s="1"/>
  <c r="S757" i="2"/>
  <c r="T757" i="2" s="1"/>
  <c r="S753" i="2"/>
  <c r="T753" i="2" s="1"/>
  <c r="S754" i="2"/>
  <c r="T754" i="2" s="1"/>
  <c r="S755" i="2"/>
  <c r="T755" i="2" s="1"/>
  <c r="S756" i="2"/>
  <c r="T756" i="2" s="1"/>
  <c r="S752" i="2"/>
  <c r="T752" i="2" s="1"/>
  <c r="S751" i="2"/>
  <c r="T751" i="2" s="1"/>
  <c r="S750" i="2"/>
  <c r="T750" i="2" s="1"/>
  <c r="I688" i="2"/>
  <c r="I679" i="2"/>
  <c r="I678" i="2"/>
  <c r="S749" i="2"/>
  <c r="T749" i="2" s="1"/>
  <c r="S747" i="2"/>
  <c r="T747" i="2" s="1"/>
  <c r="S709" i="2"/>
  <c r="T709" i="2" s="1"/>
  <c r="S746" i="2"/>
  <c r="T746" i="2" s="1"/>
  <c r="S745" i="2"/>
  <c r="T745" i="2" s="1"/>
  <c r="S744" i="2"/>
  <c r="T744" i="2" s="1"/>
  <c r="S738" i="2"/>
  <c r="T738" i="2" s="1"/>
  <c r="S743" i="2"/>
  <c r="T743" i="2" s="1"/>
  <c r="S742" i="2"/>
  <c r="T742" i="2" s="1"/>
  <c r="S741" i="2"/>
  <c r="T741" i="2" s="1"/>
  <c r="S740" i="2"/>
  <c r="T740" i="2" s="1"/>
  <c r="S739" i="2"/>
  <c r="T739" i="2" s="1"/>
  <c r="S737" i="2"/>
  <c r="T737" i="2" s="1"/>
  <c r="S736" i="2"/>
  <c r="T736" i="2" s="1"/>
  <c r="S735" i="2"/>
  <c r="T735" i="2" s="1"/>
  <c r="S734" i="2"/>
  <c r="T734" i="2" s="1"/>
  <c r="S733" i="2"/>
  <c r="T733" i="2" s="1"/>
  <c r="S732" i="2"/>
  <c r="T732" i="2" s="1"/>
  <c r="S731" i="2"/>
  <c r="T731" i="2" s="1"/>
  <c r="S730" i="2"/>
  <c r="T730" i="2" s="1"/>
  <c r="S729" i="2"/>
  <c r="T729" i="2" s="1"/>
  <c r="S728" i="2"/>
  <c r="T728" i="2" s="1"/>
  <c r="S727" i="2"/>
  <c r="T727" i="2" s="1"/>
  <c r="S726" i="2"/>
  <c r="T726" i="2" s="1"/>
  <c r="S725" i="2"/>
  <c r="T725" i="2" s="1"/>
  <c r="S724" i="2"/>
  <c r="T724" i="2" s="1"/>
  <c r="I693" i="2"/>
  <c r="S723" i="2" l="1"/>
  <c r="T723" i="2" s="1"/>
  <c r="S722" i="2"/>
  <c r="T722" i="2" s="1"/>
  <c r="S721" i="2"/>
  <c r="T721" i="2" s="1"/>
  <c r="S720" i="2"/>
  <c r="T720" i="2" s="1"/>
  <c r="S719" i="2"/>
  <c r="T719" i="2" s="1"/>
  <c r="S718" i="2"/>
  <c r="T718" i="2" s="1"/>
  <c r="S717" i="2"/>
  <c r="T717" i="2" s="1"/>
  <c r="S716" i="2"/>
  <c r="T716" i="2" s="1"/>
  <c r="S715" i="2"/>
  <c r="T715" i="2" s="1"/>
  <c r="S714" i="2"/>
  <c r="T714" i="2" s="1"/>
  <c r="S713" i="2"/>
  <c r="T713" i="2" s="1"/>
  <c r="I687" i="2"/>
  <c r="I676" i="2"/>
  <c r="I675" i="2"/>
  <c r="S712" i="2"/>
  <c r="T712" i="2" s="1"/>
  <c r="S711" i="2"/>
  <c r="T711" i="2" s="1"/>
  <c r="S710" i="2"/>
  <c r="T710" i="2" s="1"/>
  <c r="S708" i="2"/>
  <c r="T708" i="2" s="1"/>
  <c r="S707" i="2"/>
  <c r="T707" i="2" s="1"/>
  <c r="S706" i="2"/>
  <c r="T706" i="2" s="1"/>
  <c r="S705" i="2"/>
  <c r="T705" i="2" s="1"/>
  <c r="S704" i="2"/>
  <c r="T704" i="2" s="1"/>
  <c r="S703" i="2"/>
  <c r="T703" i="2" s="1"/>
  <c r="S702" i="2" l="1"/>
  <c r="T702" i="2" s="1"/>
  <c r="S682" i="2"/>
  <c r="S701" i="2"/>
  <c r="T701" i="2" s="1"/>
  <c r="S700" i="2"/>
  <c r="T700" i="2" s="1"/>
  <c r="S691" i="2"/>
  <c r="S692" i="2"/>
  <c r="S693" i="2"/>
  <c r="S694" i="2"/>
  <c r="S695" i="2"/>
  <c r="S696" i="2"/>
  <c r="S697" i="2"/>
  <c r="T697" i="2" s="1"/>
  <c r="S698" i="2"/>
  <c r="T698" i="2" s="1"/>
  <c r="S699" i="2"/>
  <c r="T699" i="2" s="1"/>
  <c r="S688" i="2"/>
  <c r="T688" i="2" s="1"/>
  <c r="T696" i="2" l="1"/>
  <c r="T695" i="2"/>
  <c r="T694" i="2"/>
  <c r="T693" i="2"/>
  <c r="T692" i="2" l="1"/>
  <c r="T691" i="2"/>
  <c r="I692" i="2"/>
  <c r="I691" i="2"/>
  <c r="I677" i="2"/>
  <c r="I672" i="2"/>
  <c r="I690" i="2"/>
  <c r="I689" i="2"/>
  <c r="S690" i="2"/>
  <c r="T690" i="2" s="1"/>
  <c r="S689" i="2"/>
  <c r="T689" i="2" s="1"/>
  <c r="S687" i="2"/>
  <c r="T687" i="2" s="1"/>
  <c r="S686" i="2"/>
  <c r="T686" i="2" s="1"/>
  <c r="S685" i="2"/>
  <c r="T685" i="2" s="1"/>
  <c r="S684" i="2"/>
  <c r="T684" i="2" s="1"/>
  <c r="I682" i="2"/>
  <c r="T682" i="2"/>
  <c r="S681" i="2"/>
  <c r="T681" i="2" s="1"/>
  <c r="I681" i="2"/>
  <c r="S680" i="2"/>
  <c r="T680" i="2" s="1"/>
  <c r="S679" i="2"/>
  <c r="T679" i="2" s="1"/>
  <c r="S678" i="2"/>
  <c r="T678" i="2" s="1"/>
  <c r="S677" i="2"/>
  <c r="T677" i="2" s="1"/>
  <c r="S672" i="2"/>
  <c r="T672" i="2" s="1"/>
  <c r="S676" i="2"/>
  <c r="T676" i="2" s="1"/>
  <c r="S675" i="2"/>
  <c r="T675" i="2" s="1"/>
  <c r="I674" i="2"/>
  <c r="I673" i="2"/>
  <c r="S674" i="2"/>
  <c r="T674" i="2" s="1"/>
  <c r="S673" i="2"/>
  <c r="T673" i="2" s="1"/>
  <c r="I671" i="2"/>
  <c r="I670" i="2"/>
  <c r="S653" i="2"/>
  <c r="S654" i="2"/>
  <c r="S683" i="2"/>
  <c r="S655" i="2"/>
  <c r="T655" i="2" s="1"/>
  <c r="S656" i="2"/>
  <c r="S657" i="2"/>
  <c r="S658" i="2"/>
  <c r="T658" i="2" s="1"/>
  <c r="S659" i="2"/>
  <c r="T659" i="2" s="1"/>
  <c r="S661" i="2"/>
  <c r="T661" i="2" s="1"/>
  <c r="S662" i="2"/>
  <c r="T662" i="2" s="1"/>
  <c r="S663" i="2"/>
  <c r="T663" i="2" s="1"/>
  <c r="S664" i="2"/>
  <c r="T664" i="2" s="1"/>
  <c r="S665" i="2"/>
  <c r="T665" i="2" s="1"/>
  <c r="S660" i="2"/>
  <c r="T660" i="2" s="1"/>
  <c r="S666" i="2"/>
  <c r="T666" i="2" s="1"/>
  <c r="S667" i="2"/>
  <c r="T667" i="2" s="1"/>
  <c r="S668" i="2"/>
  <c r="T668" i="2" s="1"/>
  <c r="S669" i="2"/>
  <c r="T669" i="2" s="1"/>
  <c r="S670" i="2"/>
  <c r="T670" i="2" s="1"/>
  <c r="S671" i="2"/>
  <c r="T671" i="2" s="1"/>
  <c r="I669" i="2"/>
  <c r="I668" i="2"/>
  <c r="I667" i="2"/>
  <c r="I666" i="2"/>
  <c r="I660" i="2"/>
  <c r="I665" i="2"/>
  <c r="I664" i="2"/>
  <c r="I663" i="2"/>
  <c r="I657" i="2"/>
  <c r="I649" i="2"/>
  <c r="I658" i="2"/>
  <c r="I659" i="2" l="1"/>
  <c r="T657" i="2"/>
  <c r="T656" i="2"/>
  <c r="S644" i="2"/>
  <c r="I656" i="2"/>
  <c r="I644" i="2"/>
  <c r="T683" i="2"/>
  <c r="I655" i="2"/>
  <c r="I683" i="2"/>
  <c r="T654" i="2"/>
  <c r="T653" i="2"/>
  <c r="I654" i="2"/>
  <c r="I653" i="2"/>
  <c r="I652" i="2"/>
  <c r="I651" i="2"/>
  <c r="I650" i="2"/>
  <c r="S652" i="2"/>
  <c r="T652" i="2" s="1"/>
  <c r="S651" i="2"/>
  <c r="T651" i="2" s="1"/>
  <c r="S650" i="2"/>
  <c r="T650" i="2" s="1"/>
  <c r="S649" i="2"/>
  <c r="T649" i="2" s="1"/>
  <c r="S648" i="2"/>
  <c r="T648" i="2" s="1"/>
  <c r="I648" i="2"/>
  <c r="I642" i="2"/>
  <c r="I641" i="2"/>
  <c r="I632" i="2"/>
  <c r="I647" i="2"/>
  <c r="S647" i="2"/>
  <c r="T647" i="2" s="1"/>
  <c r="S646" i="2"/>
  <c r="T646" i="2" s="1"/>
  <c r="I646" i="2"/>
  <c r="S645" i="2" l="1"/>
  <c r="T645" i="2" s="1"/>
  <c r="I645" i="2"/>
  <c r="T644" i="2"/>
  <c r="S643" i="2"/>
  <c r="T643" i="2" s="1"/>
  <c r="I643" i="2"/>
  <c r="S642" i="2"/>
  <c r="T642" i="2" s="1"/>
  <c r="S641" i="2"/>
  <c r="T641" i="2" s="1"/>
  <c r="I640" i="2"/>
  <c r="I639" i="2"/>
  <c r="I638" i="2"/>
  <c r="S640" i="2"/>
  <c r="T640" i="2" s="1"/>
  <c r="S639" i="2"/>
  <c r="T639" i="2" s="1"/>
  <c r="S638" i="2"/>
  <c r="T638" i="2" s="1"/>
  <c r="S637" i="2"/>
  <c r="T637" i="2" s="1"/>
  <c r="S636" i="2"/>
  <c r="T636" i="2" s="1"/>
  <c r="S635" i="2"/>
  <c r="T635" i="2" s="1"/>
  <c r="I637" i="2"/>
  <c r="I636" i="2"/>
  <c r="I635" i="2"/>
  <c r="I631" i="2"/>
  <c r="I633" i="2"/>
  <c r="I634" i="2"/>
  <c r="I625" i="2" l="1"/>
  <c r="I624" i="2"/>
  <c r="S634" i="2"/>
  <c r="T634" i="2" s="1"/>
  <c r="S633" i="2"/>
  <c r="T633" i="2" s="1"/>
  <c r="S632" i="2"/>
  <c r="T632" i="2" s="1"/>
  <c r="S631" i="2"/>
  <c r="T631" i="2" s="1"/>
  <c r="I630" i="2"/>
  <c r="S630" i="2"/>
  <c r="T630" i="2" s="1"/>
  <c r="S629" i="2"/>
  <c r="T629" i="2" s="1"/>
  <c r="S628" i="2"/>
  <c r="T628" i="2" s="1"/>
  <c r="I629" i="2"/>
  <c r="I628" i="2"/>
  <c r="S627" i="2"/>
  <c r="T627" i="2" s="1"/>
  <c r="S626" i="2"/>
  <c r="T626" i="2" s="1"/>
  <c r="I627" i="2"/>
  <c r="I626" i="2"/>
  <c r="I621" i="2"/>
  <c r="I608" i="2"/>
  <c r="S625" i="2"/>
  <c r="T625" i="2" s="1"/>
  <c r="S624" i="2"/>
  <c r="T624" i="2" s="1"/>
  <c r="S623" i="2" l="1"/>
  <c r="T623" i="2" s="1"/>
  <c r="S622" i="2"/>
  <c r="T622" i="2" s="1"/>
  <c r="I623" i="2"/>
  <c r="I622" i="2"/>
  <c r="S621" i="2"/>
  <c r="T621" i="2" s="1"/>
  <c r="I615" i="2"/>
  <c r="I616" i="2"/>
  <c r="I617" i="2"/>
  <c r="I618" i="2"/>
  <c r="I619" i="2"/>
  <c r="I620" i="2"/>
  <c r="S620" i="2"/>
  <c r="T620" i="2" s="1"/>
  <c r="S619" i="2"/>
  <c r="T619" i="2" s="1"/>
  <c r="S618" i="2"/>
  <c r="T618" i="2" s="1"/>
  <c r="S617" i="2"/>
  <c r="T617" i="2" s="1"/>
  <c r="S616" i="2"/>
  <c r="T616" i="2" s="1"/>
  <c r="S615" i="2"/>
  <c r="T615" i="2" s="1"/>
  <c r="S614" i="2"/>
  <c r="T614" i="2" s="1"/>
  <c r="S613" i="2"/>
  <c r="T613" i="2" s="1"/>
  <c r="I614" i="2"/>
  <c r="I613" i="2"/>
  <c r="I612" i="2"/>
  <c r="S612" i="2"/>
  <c r="T612" i="2" s="1"/>
  <c r="S611" i="2"/>
  <c r="T611" i="2" s="1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600" i="2"/>
  <c r="I599" i="2"/>
  <c r="I601" i="2"/>
  <c r="I602" i="2"/>
  <c r="I603" i="2"/>
  <c r="I604" i="2"/>
  <c r="I605" i="2"/>
  <c r="I606" i="2"/>
  <c r="I607" i="2"/>
  <c r="I609" i="2"/>
  <c r="I610" i="2"/>
  <c r="I611" i="2"/>
  <c r="S602" i="2"/>
  <c r="T602" i="2" s="1"/>
  <c r="S601" i="2"/>
  <c r="T601" i="2" s="1"/>
  <c r="S610" i="2"/>
  <c r="T610" i="2" s="1"/>
  <c r="S609" i="2"/>
  <c r="T609" i="2" s="1"/>
  <c r="S598" i="2"/>
  <c r="T598" i="2" s="1"/>
  <c r="S597" i="2"/>
  <c r="T597" i="2" s="1"/>
  <c r="S586" i="2"/>
  <c r="T586" i="2" s="1"/>
  <c r="S606" i="2"/>
  <c r="T606" i="2" s="1"/>
  <c r="S607" i="2"/>
  <c r="T607" i="2" s="1"/>
  <c r="S608" i="2"/>
  <c r="T608" i="2" s="1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9" i="2"/>
  <c r="I580" i="2"/>
  <c r="I581" i="2"/>
  <c r="I544" i="2"/>
  <c r="S605" i="2"/>
  <c r="T605" i="2" s="1"/>
  <c r="S604" i="2"/>
  <c r="T604" i="2" s="1"/>
  <c r="S603" i="2"/>
  <c r="T603" i="2" s="1"/>
  <c r="S599" i="2"/>
  <c r="T599" i="2" s="1"/>
  <c r="S600" i="2"/>
  <c r="T600" i="2" s="1"/>
  <c r="S596" i="2"/>
  <c r="T596" i="2" s="1"/>
  <c r="S595" i="2"/>
  <c r="T595" i="2" s="1"/>
  <c r="S594" i="2"/>
  <c r="T594" i="2" s="1"/>
  <c r="S593" i="2"/>
  <c r="T593" i="2" s="1"/>
  <c r="S592" i="2"/>
  <c r="T592" i="2" s="1"/>
  <c r="S591" i="2"/>
  <c r="T591" i="2" s="1"/>
  <c r="S589" i="2"/>
  <c r="T589" i="2" s="1"/>
  <c r="S590" i="2"/>
  <c r="T590" i="2" s="1"/>
  <c r="S588" i="2"/>
  <c r="T588" i="2" s="1"/>
  <c r="S587" i="2"/>
  <c r="T587" i="2" s="1"/>
  <c r="S585" i="2"/>
  <c r="T585" i="2" s="1"/>
  <c r="S584" i="2"/>
  <c r="T584" i="2" s="1"/>
  <c r="S583" i="2"/>
  <c r="T583" i="2" s="1"/>
  <c r="S582" i="2"/>
  <c r="T582" i="2" s="1"/>
  <c r="S581" i="2"/>
  <c r="T581" i="2" s="1"/>
  <c r="S580" i="2"/>
  <c r="T580" i="2" s="1"/>
  <c r="S579" i="2"/>
  <c r="T579" i="2" s="1"/>
  <c r="S578" i="2"/>
  <c r="T578" i="2" s="1"/>
  <c r="H578" i="2"/>
  <c r="I578" i="2" s="1"/>
  <c r="S577" i="2"/>
  <c r="T577" i="2" s="1"/>
  <c r="S576" i="2"/>
  <c r="T576" i="2" s="1"/>
  <c r="S575" i="2"/>
  <c r="T575" i="2" s="1"/>
  <c r="S574" i="2"/>
  <c r="T574" i="2" s="1"/>
  <c r="S573" i="2"/>
  <c r="T573" i="2" s="1"/>
  <c r="S572" i="2"/>
  <c r="T572" i="2" s="1"/>
  <c r="S571" i="2"/>
  <c r="T571" i="2" s="1"/>
  <c r="S570" i="2"/>
  <c r="T570" i="2" s="1"/>
  <c r="S569" i="2"/>
  <c r="T569" i="2" s="1"/>
  <c r="S568" i="2"/>
  <c r="T568" i="2" s="1"/>
  <c r="S567" i="2"/>
  <c r="T567" i="2" s="1"/>
  <c r="S566" i="2"/>
  <c r="T566" i="2" s="1"/>
  <c r="S565" i="2"/>
  <c r="T565" i="2" s="1"/>
  <c r="S564" i="2" l="1"/>
  <c r="T564" i="2" s="1"/>
  <c r="S563" i="2"/>
  <c r="T563" i="2" s="1"/>
  <c r="S562" i="2"/>
  <c r="T562" i="2" s="1"/>
  <c r="S561" i="2"/>
  <c r="T561" i="2" s="1"/>
  <c r="S560" i="2"/>
  <c r="T560" i="2" s="1"/>
  <c r="S559" i="2"/>
  <c r="T559" i="2" s="1"/>
  <c r="S558" i="2"/>
  <c r="T558" i="2" s="1"/>
  <c r="S557" i="2"/>
  <c r="T557" i="2" s="1"/>
  <c r="S556" i="2"/>
  <c r="T556" i="2" s="1"/>
  <c r="N556" i="2"/>
  <c r="S555" i="2"/>
  <c r="T555" i="2" s="1"/>
  <c r="S554" i="2"/>
  <c r="T554" i="2" s="1"/>
  <c r="S553" i="2"/>
  <c r="T553" i="2" s="1"/>
  <c r="S552" i="2"/>
  <c r="T552" i="2" s="1"/>
  <c r="S551" i="2"/>
  <c r="T551" i="2" s="1"/>
  <c r="S550" i="2"/>
  <c r="T550" i="2" s="1"/>
  <c r="S549" i="2"/>
  <c r="T549" i="2" s="1"/>
  <c r="S548" i="2"/>
  <c r="T548" i="2" s="1"/>
  <c r="I548" i="2"/>
  <c r="S547" i="2"/>
  <c r="T547" i="2" s="1"/>
  <c r="I547" i="2"/>
  <c r="S546" i="2"/>
  <c r="T546" i="2" s="1"/>
  <c r="I546" i="2"/>
  <c r="S545" i="2"/>
  <c r="T545" i="2" s="1"/>
  <c r="I545" i="2"/>
  <c r="S544" i="2"/>
  <c r="T544" i="2" s="1"/>
  <c r="S543" i="2"/>
  <c r="T543" i="2" s="1"/>
  <c r="I543" i="2"/>
  <c r="S542" i="2"/>
  <c r="T542" i="2" s="1"/>
  <c r="I542" i="2"/>
  <c r="S541" i="2"/>
  <c r="T541" i="2" s="1"/>
  <c r="I541" i="2"/>
  <c r="S540" i="2"/>
  <c r="T540" i="2" s="1"/>
  <c r="I540" i="2"/>
  <c r="S539" i="2"/>
  <c r="T539" i="2" s="1"/>
  <c r="I539" i="2"/>
  <c r="S538" i="2"/>
  <c r="T538" i="2" s="1"/>
  <c r="I538" i="2"/>
  <c r="S537" i="2"/>
  <c r="T537" i="2" s="1"/>
  <c r="I537" i="2"/>
  <c r="S536" i="2"/>
  <c r="T536" i="2" s="1"/>
  <c r="I536" i="2"/>
  <c r="S535" i="2"/>
  <c r="T535" i="2" s="1"/>
  <c r="I535" i="2"/>
  <c r="S534" i="2"/>
  <c r="T534" i="2" s="1"/>
  <c r="I534" i="2"/>
  <c r="S533" i="2"/>
  <c r="T533" i="2" s="1"/>
  <c r="I533" i="2"/>
  <c r="S532" i="2"/>
  <c r="T532" i="2" s="1"/>
  <c r="I532" i="2"/>
  <c r="S531" i="2"/>
  <c r="T531" i="2" s="1"/>
  <c r="I531" i="2"/>
  <c r="S530" i="2"/>
  <c r="T530" i="2" s="1"/>
  <c r="I530" i="2"/>
  <c r="S529" i="2"/>
  <c r="T529" i="2" s="1"/>
  <c r="I529" i="2"/>
  <c r="S528" i="2"/>
  <c r="T528" i="2" s="1"/>
  <c r="I528" i="2"/>
  <c r="S527" i="2"/>
  <c r="T527" i="2" s="1"/>
  <c r="I527" i="2"/>
  <c r="S526" i="2"/>
  <c r="T526" i="2" s="1"/>
  <c r="I526" i="2"/>
  <c r="S525" i="2"/>
  <c r="T525" i="2" s="1"/>
  <c r="I525" i="2"/>
  <c r="S524" i="2"/>
  <c r="T524" i="2" s="1"/>
  <c r="I524" i="2"/>
  <c r="S523" i="2"/>
  <c r="T523" i="2" s="1"/>
  <c r="I523" i="2"/>
  <c r="S522" i="2"/>
  <c r="T522" i="2" s="1"/>
  <c r="I522" i="2"/>
  <c r="S521" i="2"/>
  <c r="T521" i="2" s="1"/>
  <c r="I521" i="2"/>
  <c r="S520" i="2"/>
  <c r="T520" i="2" s="1"/>
  <c r="I520" i="2"/>
  <c r="S519" i="2"/>
  <c r="T519" i="2" s="1"/>
  <c r="I519" i="2"/>
  <c r="S518" i="2"/>
  <c r="T518" i="2" s="1"/>
  <c r="I518" i="2"/>
  <c r="S517" i="2"/>
  <c r="T517" i="2" s="1"/>
  <c r="I517" i="2"/>
  <c r="S516" i="2"/>
  <c r="T516" i="2" s="1"/>
  <c r="I516" i="2"/>
  <c r="S515" i="2"/>
  <c r="T515" i="2" s="1"/>
  <c r="I515" i="2"/>
  <c r="S514" i="2"/>
  <c r="T514" i="2" s="1"/>
  <c r="I514" i="2"/>
  <c r="S513" i="2"/>
  <c r="T513" i="2" s="1"/>
  <c r="I513" i="2"/>
  <c r="S512" i="2"/>
  <c r="T512" i="2" s="1"/>
  <c r="I512" i="2"/>
  <c r="S511" i="2"/>
  <c r="T511" i="2" s="1"/>
  <c r="I511" i="2"/>
  <c r="S510" i="2"/>
  <c r="T510" i="2" s="1"/>
  <c r="I510" i="2"/>
  <c r="S509" i="2"/>
  <c r="T509" i="2" s="1"/>
  <c r="I509" i="2"/>
  <c r="S508" i="2"/>
  <c r="T508" i="2" s="1"/>
  <c r="I508" i="2"/>
  <c r="S507" i="2"/>
  <c r="T507" i="2" s="1"/>
  <c r="I507" i="2"/>
  <c r="S506" i="2"/>
  <c r="T506" i="2" s="1"/>
  <c r="I506" i="2"/>
  <c r="S505" i="2"/>
  <c r="T505" i="2" s="1"/>
  <c r="I505" i="2"/>
  <c r="S504" i="2"/>
  <c r="T504" i="2" s="1"/>
  <c r="I504" i="2"/>
  <c r="S503" i="2"/>
  <c r="T503" i="2" s="1"/>
  <c r="I503" i="2"/>
  <c r="S502" i="2"/>
  <c r="T502" i="2" s="1"/>
  <c r="I502" i="2"/>
  <c r="S501" i="2"/>
  <c r="T501" i="2" s="1"/>
  <c r="I501" i="2"/>
  <c r="S500" i="2"/>
  <c r="T500" i="2" s="1"/>
  <c r="I500" i="2"/>
  <c r="S499" i="2"/>
  <c r="T499" i="2" s="1"/>
  <c r="I499" i="2"/>
  <c r="S498" i="2"/>
  <c r="T498" i="2" s="1"/>
  <c r="I498" i="2"/>
  <c r="S497" i="2"/>
  <c r="T497" i="2" s="1"/>
  <c r="I497" i="2"/>
  <c r="S496" i="2"/>
  <c r="T496" i="2" s="1"/>
  <c r="I496" i="2"/>
  <c r="S495" i="2"/>
  <c r="T495" i="2" s="1"/>
  <c r="I495" i="2"/>
  <c r="S494" i="2"/>
  <c r="T494" i="2" s="1"/>
  <c r="I494" i="2"/>
  <c r="S493" i="2"/>
  <c r="T493" i="2" s="1"/>
  <c r="I493" i="2"/>
  <c r="S492" i="2"/>
  <c r="T492" i="2" s="1"/>
  <c r="I492" i="2"/>
  <c r="S491" i="2"/>
  <c r="T491" i="2" s="1"/>
  <c r="I491" i="2"/>
  <c r="S490" i="2"/>
  <c r="T490" i="2" s="1"/>
  <c r="I490" i="2"/>
  <c r="S489" i="2"/>
  <c r="T489" i="2" s="1"/>
  <c r="I489" i="2"/>
  <c r="S488" i="2"/>
  <c r="T488" i="2" s="1"/>
  <c r="I488" i="2"/>
  <c r="S487" i="2"/>
  <c r="T487" i="2" s="1"/>
  <c r="I487" i="2"/>
  <c r="S486" i="2"/>
  <c r="T486" i="2" s="1"/>
  <c r="I486" i="2"/>
  <c r="S485" i="2"/>
  <c r="T485" i="2" s="1"/>
  <c r="I485" i="2"/>
  <c r="S484" i="2"/>
  <c r="T484" i="2" s="1"/>
  <c r="I484" i="2"/>
  <c r="S483" i="2"/>
  <c r="T483" i="2" s="1"/>
  <c r="I483" i="2"/>
  <c r="S482" i="2"/>
  <c r="T482" i="2" s="1"/>
  <c r="I482" i="2"/>
  <c r="S481" i="2"/>
  <c r="T481" i="2" s="1"/>
  <c r="I481" i="2"/>
  <c r="S480" i="2"/>
  <c r="T480" i="2" s="1"/>
  <c r="I480" i="2"/>
  <c r="S479" i="2"/>
  <c r="T479" i="2" s="1"/>
  <c r="I479" i="2"/>
  <c r="S478" i="2"/>
  <c r="T478" i="2" s="1"/>
  <c r="I478" i="2"/>
  <c r="S477" i="2"/>
  <c r="T477" i="2" s="1"/>
  <c r="I477" i="2"/>
  <c r="S476" i="2"/>
  <c r="T476" i="2" s="1"/>
  <c r="I476" i="2"/>
  <c r="S475" i="2"/>
  <c r="T475" i="2" s="1"/>
  <c r="I475" i="2"/>
  <c r="S474" i="2"/>
  <c r="T474" i="2" s="1"/>
  <c r="I474" i="2"/>
  <c r="S473" i="2"/>
  <c r="T473" i="2" s="1"/>
  <c r="I473" i="2"/>
  <c r="S472" i="2"/>
  <c r="T472" i="2" s="1"/>
  <c r="I472" i="2"/>
  <c r="S471" i="2"/>
  <c r="T471" i="2" s="1"/>
  <c r="I471" i="2"/>
  <c r="S470" i="2"/>
  <c r="T470" i="2" s="1"/>
  <c r="I470" i="2"/>
  <c r="S469" i="2"/>
  <c r="T469" i="2" s="1"/>
  <c r="I469" i="2"/>
  <c r="S468" i="2"/>
  <c r="T468" i="2" s="1"/>
  <c r="I468" i="2"/>
  <c r="S467" i="2"/>
  <c r="T467" i="2" s="1"/>
  <c r="I467" i="2"/>
  <c r="S466" i="2"/>
  <c r="T466" i="2" s="1"/>
  <c r="I466" i="2"/>
  <c r="S465" i="2"/>
  <c r="T465" i="2" s="1"/>
  <c r="I465" i="2"/>
  <c r="S464" i="2"/>
  <c r="T464" i="2" s="1"/>
  <c r="I464" i="2"/>
  <c r="S463" i="2"/>
  <c r="T463" i="2" s="1"/>
  <c r="I463" i="2"/>
  <c r="S462" i="2"/>
  <c r="T462" i="2" s="1"/>
  <c r="I462" i="2"/>
  <c r="S461" i="2"/>
  <c r="T461" i="2" s="1"/>
  <c r="I461" i="2"/>
  <c r="S460" i="2"/>
  <c r="T460" i="2" s="1"/>
  <c r="I460" i="2"/>
  <c r="S459" i="2"/>
  <c r="T459" i="2" s="1"/>
  <c r="I459" i="2"/>
  <c r="S458" i="2"/>
  <c r="T458" i="2" s="1"/>
  <c r="I458" i="2"/>
  <c r="S457" i="2"/>
  <c r="T457" i="2" s="1"/>
  <c r="I457" i="2"/>
  <c r="S456" i="2"/>
  <c r="T456" i="2" s="1"/>
  <c r="I456" i="2"/>
  <c r="S455" i="2"/>
  <c r="T455" i="2" s="1"/>
  <c r="I455" i="2"/>
  <c r="S454" i="2"/>
  <c r="T454" i="2" s="1"/>
  <c r="I454" i="2"/>
  <c r="S453" i="2"/>
  <c r="T453" i="2" s="1"/>
  <c r="I453" i="2"/>
  <c r="S452" i="2"/>
  <c r="T452" i="2" s="1"/>
  <c r="I452" i="2"/>
  <c r="S451" i="2"/>
  <c r="T451" i="2" s="1"/>
  <c r="I451" i="2"/>
  <c r="S450" i="2"/>
  <c r="T450" i="2" s="1"/>
  <c r="I450" i="2"/>
  <c r="S449" i="2"/>
  <c r="T449" i="2" s="1"/>
  <c r="I449" i="2"/>
  <c r="S448" i="2"/>
  <c r="T448" i="2" s="1"/>
  <c r="I448" i="2"/>
  <c r="S447" i="2"/>
  <c r="T447" i="2" s="1"/>
  <c r="I447" i="2"/>
  <c r="S446" i="2"/>
  <c r="T446" i="2" s="1"/>
  <c r="I446" i="2"/>
  <c r="S445" i="2"/>
  <c r="T445" i="2" s="1"/>
  <c r="I445" i="2"/>
  <c r="S444" i="2"/>
  <c r="T444" i="2" s="1"/>
  <c r="I444" i="2"/>
  <c r="S443" i="2"/>
  <c r="T443" i="2" s="1"/>
  <c r="I443" i="2"/>
  <c r="S442" i="2"/>
  <c r="T442" i="2" s="1"/>
  <c r="I442" i="2"/>
  <c r="S441" i="2"/>
  <c r="T441" i="2" s="1"/>
  <c r="I441" i="2"/>
  <c r="S440" i="2"/>
  <c r="T440" i="2" s="1"/>
  <c r="I440" i="2"/>
  <c r="S439" i="2"/>
  <c r="T439" i="2" s="1"/>
  <c r="I439" i="2"/>
  <c r="S438" i="2"/>
  <c r="T438" i="2" s="1"/>
  <c r="I438" i="2"/>
  <c r="S437" i="2"/>
  <c r="T437" i="2" s="1"/>
  <c r="I437" i="2"/>
  <c r="S436" i="2"/>
  <c r="T436" i="2" s="1"/>
  <c r="I436" i="2"/>
  <c r="S435" i="2"/>
  <c r="T435" i="2" s="1"/>
  <c r="I435" i="2"/>
  <c r="S434" i="2"/>
  <c r="T434" i="2" s="1"/>
  <c r="I434" i="2"/>
  <c r="S433" i="2"/>
  <c r="T433" i="2" s="1"/>
  <c r="I433" i="2"/>
  <c r="S432" i="2"/>
  <c r="T432" i="2" s="1"/>
  <c r="I432" i="2"/>
  <c r="S431" i="2"/>
  <c r="T431" i="2" s="1"/>
  <c r="I431" i="2"/>
  <c r="S430" i="2"/>
  <c r="T430" i="2" s="1"/>
  <c r="I430" i="2"/>
  <c r="S429" i="2"/>
  <c r="T429" i="2" s="1"/>
  <c r="I429" i="2"/>
  <c r="S428" i="2"/>
  <c r="T428" i="2" s="1"/>
  <c r="I428" i="2"/>
  <c r="S427" i="2"/>
  <c r="T427" i="2" s="1"/>
  <c r="I427" i="2"/>
  <c r="S426" i="2"/>
  <c r="T426" i="2" s="1"/>
  <c r="I426" i="2"/>
  <c r="S425" i="2"/>
  <c r="T425" i="2" s="1"/>
  <c r="I425" i="2"/>
  <c r="S424" i="2"/>
  <c r="T424" i="2" s="1"/>
  <c r="I424" i="2"/>
  <c r="S423" i="2"/>
  <c r="T423" i="2" s="1"/>
  <c r="I423" i="2"/>
  <c r="S422" i="2"/>
  <c r="T422" i="2" s="1"/>
  <c r="I422" i="2"/>
  <c r="S421" i="2"/>
  <c r="T421" i="2" s="1"/>
  <c r="I421" i="2"/>
  <c r="S420" i="2"/>
  <c r="T420" i="2" s="1"/>
  <c r="I420" i="2"/>
  <c r="S419" i="2"/>
  <c r="T419" i="2" s="1"/>
  <c r="I419" i="2"/>
  <c r="S418" i="2"/>
  <c r="T418" i="2" s="1"/>
  <c r="I418" i="2"/>
  <c r="S417" i="2"/>
  <c r="T417" i="2" s="1"/>
  <c r="I417" i="2"/>
  <c r="S416" i="2"/>
  <c r="T416" i="2" s="1"/>
  <c r="I416" i="2"/>
  <c r="S415" i="2"/>
  <c r="T415" i="2" s="1"/>
  <c r="I415" i="2"/>
  <c r="S414" i="2"/>
  <c r="T414" i="2" s="1"/>
  <c r="I414" i="2"/>
  <c r="S413" i="2"/>
  <c r="T413" i="2" s="1"/>
  <c r="I413" i="2"/>
  <c r="S412" i="2"/>
  <c r="T412" i="2" s="1"/>
  <c r="I412" i="2"/>
  <c r="S411" i="2"/>
  <c r="T411" i="2" s="1"/>
  <c r="I411" i="2"/>
  <c r="S410" i="2"/>
  <c r="T410" i="2" s="1"/>
  <c r="I410" i="2"/>
  <c r="S409" i="2"/>
  <c r="T409" i="2" s="1"/>
  <c r="I409" i="2"/>
  <c r="S408" i="2"/>
  <c r="T408" i="2" s="1"/>
  <c r="I408" i="2"/>
  <c r="S407" i="2"/>
  <c r="T407" i="2" s="1"/>
  <c r="I407" i="2"/>
  <c r="S406" i="2"/>
  <c r="T406" i="2" s="1"/>
  <c r="I406" i="2"/>
  <c r="S405" i="2"/>
  <c r="T405" i="2" s="1"/>
  <c r="I405" i="2"/>
  <c r="S404" i="2"/>
  <c r="T404" i="2" s="1"/>
  <c r="I404" i="2"/>
  <c r="S403" i="2"/>
  <c r="T403" i="2" s="1"/>
  <c r="I403" i="2"/>
  <c r="S402" i="2"/>
  <c r="T402" i="2" s="1"/>
  <c r="I402" i="2"/>
  <c r="S401" i="2"/>
  <c r="T401" i="2" s="1"/>
  <c r="I401" i="2"/>
  <c r="S400" i="2"/>
  <c r="T400" i="2" s="1"/>
  <c r="I400" i="2"/>
  <c r="S399" i="2"/>
  <c r="T399" i="2" s="1"/>
  <c r="I399" i="2"/>
  <c r="S398" i="2"/>
  <c r="T398" i="2" s="1"/>
  <c r="I398" i="2"/>
  <c r="S397" i="2"/>
  <c r="T397" i="2" s="1"/>
  <c r="I397" i="2"/>
  <c r="S396" i="2"/>
  <c r="T396" i="2" s="1"/>
  <c r="I396" i="2"/>
  <c r="S395" i="2"/>
  <c r="T395" i="2" s="1"/>
  <c r="I395" i="2"/>
  <c r="S394" i="2"/>
  <c r="T394" i="2" s="1"/>
  <c r="I394" i="2"/>
  <c r="S393" i="2"/>
  <c r="T393" i="2" s="1"/>
  <c r="I393" i="2"/>
  <c r="S392" i="2"/>
  <c r="T392" i="2" s="1"/>
  <c r="I392" i="2"/>
  <c r="S391" i="2"/>
  <c r="T391" i="2" s="1"/>
  <c r="I391" i="2"/>
  <c r="S390" i="2"/>
  <c r="T390" i="2" s="1"/>
  <c r="I390" i="2"/>
  <c r="S389" i="2"/>
  <c r="T389" i="2" s="1"/>
  <c r="I389" i="2"/>
  <c r="S388" i="2"/>
  <c r="T388" i="2" s="1"/>
  <c r="I388" i="2"/>
  <c r="S387" i="2"/>
  <c r="T387" i="2" s="1"/>
  <c r="I387" i="2"/>
  <c r="S386" i="2"/>
  <c r="T386" i="2" s="1"/>
  <c r="I386" i="2"/>
  <c r="S385" i="2"/>
  <c r="T385" i="2" s="1"/>
  <c r="I385" i="2"/>
  <c r="S384" i="2"/>
  <c r="T384" i="2" s="1"/>
  <c r="I384" i="2"/>
  <c r="S383" i="2"/>
  <c r="T383" i="2" s="1"/>
  <c r="I383" i="2"/>
  <c r="S382" i="2"/>
  <c r="T382" i="2" s="1"/>
  <c r="I382" i="2"/>
  <c r="S381" i="2"/>
  <c r="T381" i="2" s="1"/>
  <c r="I381" i="2"/>
  <c r="S380" i="2"/>
  <c r="T380" i="2" s="1"/>
  <c r="I380" i="2"/>
  <c r="S379" i="2"/>
  <c r="T379" i="2" s="1"/>
  <c r="I379" i="2"/>
  <c r="S378" i="2"/>
  <c r="T378" i="2" s="1"/>
  <c r="I378" i="2"/>
  <c r="S377" i="2"/>
  <c r="T377" i="2" s="1"/>
  <c r="I377" i="2"/>
  <c r="S376" i="2"/>
  <c r="T376" i="2" s="1"/>
  <c r="I376" i="2"/>
  <c r="S375" i="2"/>
  <c r="T375" i="2" s="1"/>
  <c r="I375" i="2"/>
  <c r="S374" i="2"/>
  <c r="T374" i="2" s="1"/>
  <c r="I374" i="2"/>
  <c r="S373" i="2"/>
  <c r="T373" i="2" s="1"/>
  <c r="I373" i="2"/>
  <c r="S372" i="2"/>
  <c r="T372" i="2" s="1"/>
  <c r="I372" i="2"/>
  <c r="S371" i="2"/>
  <c r="T371" i="2" s="1"/>
  <c r="I371" i="2"/>
  <c r="S370" i="2"/>
  <c r="T370" i="2" s="1"/>
  <c r="I370" i="2"/>
  <c r="S369" i="2"/>
  <c r="T369" i="2" s="1"/>
  <c r="I369" i="2"/>
  <c r="S368" i="2"/>
  <c r="T368" i="2" s="1"/>
  <c r="I368" i="2"/>
  <c r="S367" i="2"/>
  <c r="T367" i="2" s="1"/>
  <c r="I367" i="2"/>
  <c r="S366" i="2"/>
  <c r="T366" i="2" s="1"/>
  <c r="I366" i="2"/>
  <c r="S365" i="2"/>
  <c r="T365" i="2" s="1"/>
  <c r="I365" i="2"/>
  <c r="S364" i="2"/>
  <c r="T364" i="2" s="1"/>
  <c r="I364" i="2"/>
  <c r="S363" i="2"/>
  <c r="T363" i="2" s="1"/>
  <c r="I363" i="2"/>
  <c r="S362" i="2"/>
  <c r="T362" i="2" s="1"/>
  <c r="I362" i="2"/>
  <c r="S361" i="2"/>
  <c r="T361" i="2" s="1"/>
  <c r="I361" i="2"/>
  <c r="S360" i="2"/>
  <c r="T360" i="2" s="1"/>
  <c r="I360" i="2"/>
  <c r="S359" i="2"/>
  <c r="T359" i="2" s="1"/>
  <c r="I359" i="2"/>
  <c r="S358" i="2"/>
  <c r="T358" i="2" s="1"/>
  <c r="I358" i="2"/>
  <c r="S357" i="2"/>
  <c r="T357" i="2" s="1"/>
  <c r="I357" i="2"/>
  <c r="S356" i="2"/>
  <c r="T356" i="2" s="1"/>
  <c r="I356" i="2"/>
  <c r="S355" i="2"/>
  <c r="T355" i="2" s="1"/>
  <c r="I355" i="2"/>
  <c r="S354" i="2"/>
  <c r="T354" i="2" s="1"/>
  <c r="I354" i="2"/>
  <c r="S353" i="2"/>
  <c r="T353" i="2" s="1"/>
  <c r="I353" i="2"/>
  <c r="S352" i="2"/>
  <c r="T352" i="2" s="1"/>
  <c r="I352" i="2"/>
  <c r="S351" i="2"/>
  <c r="T351" i="2" s="1"/>
  <c r="I351" i="2"/>
  <c r="S350" i="2"/>
  <c r="T350" i="2" s="1"/>
  <c r="I350" i="2"/>
  <c r="S349" i="2"/>
  <c r="T349" i="2" s="1"/>
  <c r="I349" i="2"/>
  <c r="S348" i="2"/>
  <c r="T348" i="2" s="1"/>
  <c r="I348" i="2"/>
  <c r="S347" i="2"/>
  <c r="T347" i="2" s="1"/>
  <c r="I347" i="2"/>
  <c r="S346" i="2"/>
  <c r="T346" i="2" s="1"/>
  <c r="I346" i="2"/>
  <c r="S345" i="2"/>
  <c r="T345" i="2" s="1"/>
  <c r="I345" i="2"/>
  <c r="S344" i="2"/>
  <c r="T344" i="2" s="1"/>
  <c r="I344" i="2"/>
  <c r="S343" i="2"/>
  <c r="T343" i="2" s="1"/>
  <c r="I343" i="2"/>
  <c r="S342" i="2"/>
  <c r="T342" i="2" s="1"/>
  <c r="I342" i="2"/>
  <c r="S341" i="2"/>
  <c r="T341" i="2" s="1"/>
  <c r="I341" i="2"/>
  <c r="S340" i="2"/>
  <c r="T340" i="2" s="1"/>
  <c r="I340" i="2"/>
  <c r="S339" i="2"/>
  <c r="T339" i="2" s="1"/>
  <c r="I339" i="2"/>
  <c r="S338" i="2"/>
  <c r="T338" i="2" s="1"/>
  <c r="I338" i="2"/>
  <c r="S337" i="2"/>
  <c r="T337" i="2" s="1"/>
  <c r="I337" i="2"/>
  <c r="S336" i="2"/>
  <c r="T336" i="2" s="1"/>
  <c r="I336" i="2"/>
  <c r="S335" i="2"/>
  <c r="T335" i="2" s="1"/>
  <c r="I335" i="2"/>
  <c r="S334" i="2"/>
  <c r="T334" i="2" s="1"/>
  <c r="I334" i="2"/>
  <c r="S333" i="2"/>
  <c r="T333" i="2" s="1"/>
  <c r="I333" i="2"/>
  <c r="S332" i="2"/>
  <c r="T332" i="2" s="1"/>
  <c r="I332" i="2"/>
  <c r="S331" i="2"/>
  <c r="T331" i="2" s="1"/>
  <c r="I331" i="2"/>
  <c r="S330" i="2"/>
  <c r="T330" i="2" s="1"/>
  <c r="I330" i="2"/>
  <c r="S329" i="2"/>
  <c r="T329" i="2" s="1"/>
  <c r="I329" i="2"/>
  <c r="S328" i="2"/>
  <c r="T328" i="2" s="1"/>
  <c r="I328" i="2"/>
  <c r="S327" i="2"/>
  <c r="T327" i="2" s="1"/>
  <c r="I327" i="2"/>
  <c r="S326" i="2"/>
  <c r="T326" i="2" s="1"/>
  <c r="I326" i="2"/>
  <c r="S325" i="2"/>
  <c r="T325" i="2" s="1"/>
  <c r="I325" i="2"/>
  <c r="S324" i="2"/>
  <c r="T324" i="2" s="1"/>
  <c r="I324" i="2"/>
  <c r="S323" i="2"/>
  <c r="T323" i="2" s="1"/>
  <c r="I323" i="2"/>
  <c r="S322" i="2"/>
  <c r="T322" i="2" s="1"/>
  <c r="I322" i="2"/>
  <c r="S321" i="2"/>
  <c r="T321" i="2" s="1"/>
  <c r="I321" i="2"/>
  <c r="S320" i="2"/>
  <c r="T320" i="2" s="1"/>
  <c r="I320" i="2"/>
  <c r="S319" i="2"/>
  <c r="T319" i="2" s="1"/>
  <c r="I319" i="2"/>
  <c r="S318" i="2"/>
  <c r="T318" i="2" s="1"/>
  <c r="I318" i="2"/>
  <c r="S317" i="2"/>
  <c r="T317" i="2" s="1"/>
  <c r="I317" i="2"/>
  <c r="S316" i="2"/>
  <c r="T316" i="2" s="1"/>
  <c r="I316" i="2"/>
  <c r="S315" i="2"/>
  <c r="T315" i="2" s="1"/>
  <c r="I315" i="2"/>
  <c r="S314" i="2"/>
  <c r="T314" i="2" s="1"/>
  <c r="I314" i="2"/>
  <c r="S313" i="2"/>
  <c r="T313" i="2" s="1"/>
  <c r="I313" i="2"/>
  <c r="S312" i="2"/>
  <c r="T312" i="2" s="1"/>
  <c r="I312" i="2"/>
  <c r="S311" i="2"/>
  <c r="T311" i="2" s="1"/>
  <c r="I311" i="2"/>
  <c r="S310" i="2"/>
  <c r="T310" i="2" s="1"/>
  <c r="I310" i="2"/>
  <c r="S309" i="2"/>
  <c r="T309" i="2" s="1"/>
  <c r="I309" i="2"/>
  <c r="S308" i="2"/>
  <c r="T308" i="2" s="1"/>
  <c r="I308" i="2"/>
  <c r="S307" i="2"/>
  <c r="T307" i="2" s="1"/>
  <c r="I307" i="2"/>
  <c r="S306" i="2"/>
  <c r="T306" i="2" s="1"/>
  <c r="I306" i="2"/>
  <c r="S305" i="2"/>
  <c r="T305" i="2" s="1"/>
  <c r="I305" i="2"/>
  <c r="S304" i="2"/>
  <c r="T304" i="2" s="1"/>
  <c r="I304" i="2"/>
  <c r="S303" i="2"/>
  <c r="T303" i="2" s="1"/>
  <c r="I303" i="2"/>
  <c r="S302" i="2"/>
  <c r="T302" i="2" s="1"/>
  <c r="I302" i="2"/>
  <c r="S301" i="2"/>
  <c r="T301" i="2" s="1"/>
  <c r="I301" i="2"/>
  <c r="S300" i="2"/>
  <c r="T300" i="2" s="1"/>
  <c r="I300" i="2"/>
  <c r="S299" i="2"/>
  <c r="T299" i="2" s="1"/>
  <c r="I299" i="2"/>
  <c r="S298" i="2"/>
  <c r="T298" i="2" s="1"/>
  <c r="I298" i="2"/>
  <c r="S297" i="2"/>
  <c r="T297" i="2" s="1"/>
  <c r="I297" i="2"/>
  <c r="S296" i="2"/>
  <c r="T296" i="2" s="1"/>
  <c r="I296" i="2"/>
  <c r="S295" i="2"/>
  <c r="T295" i="2" s="1"/>
  <c r="I295" i="2"/>
  <c r="S294" i="2"/>
  <c r="T294" i="2" s="1"/>
  <c r="I294" i="2"/>
  <c r="S293" i="2"/>
  <c r="T293" i="2" s="1"/>
  <c r="I293" i="2"/>
  <c r="S292" i="2"/>
  <c r="T292" i="2" s="1"/>
  <c r="I292" i="2"/>
  <c r="S291" i="2"/>
  <c r="T291" i="2" s="1"/>
  <c r="I291" i="2"/>
  <c r="S290" i="2"/>
  <c r="T290" i="2" s="1"/>
  <c r="I290" i="2"/>
  <c r="S289" i="2"/>
  <c r="T289" i="2" s="1"/>
  <c r="I289" i="2"/>
  <c r="S288" i="2"/>
  <c r="T288" i="2" s="1"/>
  <c r="I288" i="2"/>
  <c r="S287" i="2"/>
  <c r="T287" i="2" s="1"/>
  <c r="I287" i="2"/>
  <c r="S286" i="2"/>
  <c r="T286" i="2" s="1"/>
  <c r="I286" i="2"/>
  <c r="S285" i="2"/>
  <c r="T285" i="2" s="1"/>
  <c r="I285" i="2"/>
  <c r="S284" i="2"/>
  <c r="T284" i="2" s="1"/>
  <c r="I284" i="2"/>
  <c r="S283" i="2"/>
  <c r="T283" i="2" s="1"/>
  <c r="I283" i="2"/>
  <c r="S282" i="2"/>
  <c r="T282" i="2" s="1"/>
  <c r="I282" i="2"/>
  <c r="S281" i="2"/>
  <c r="T281" i="2" s="1"/>
  <c r="I281" i="2"/>
  <c r="S280" i="2"/>
  <c r="T280" i="2" s="1"/>
  <c r="I280" i="2"/>
  <c r="S279" i="2"/>
  <c r="T279" i="2" s="1"/>
  <c r="I279" i="2"/>
  <c r="S278" i="2"/>
  <c r="T278" i="2" s="1"/>
  <c r="I278" i="2"/>
  <c r="S277" i="2"/>
  <c r="T277" i="2" s="1"/>
  <c r="I277" i="2"/>
  <c r="S276" i="2"/>
  <c r="T276" i="2" s="1"/>
  <c r="I276" i="2"/>
  <c r="S275" i="2"/>
  <c r="T275" i="2" s="1"/>
  <c r="I275" i="2"/>
  <c r="S274" i="2"/>
  <c r="T274" i="2" s="1"/>
  <c r="I274" i="2"/>
  <c r="S273" i="2"/>
  <c r="T273" i="2" s="1"/>
  <c r="I273" i="2"/>
  <c r="S272" i="2"/>
  <c r="T272" i="2" s="1"/>
  <c r="I272" i="2"/>
  <c r="S271" i="2"/>
  <c r="T271" i="2" s="1"/>
  <c r="I271" i="2"/>
  <c r="S270" i="2"/>
  <c r="T270" i="2" s="1"/>
  <c r="I270" i="2"/>
  <c r="S269" i="2"/>
  <c r="T269" i="2" s="1"/>
  <c r="I269" i="2"/>
  <c r="S268" i="2"/>
  <c r="T268" i="2" s="1"/>
  <c r="I268" i="2"/>
  <c r="S267" i="2"/>
  <c r="T267" i="2" s="1"/>
  <c r="I267" i="2"/>
  <c r="S266" i="2"/>
  <c r="T266" i="2" s="1"/>
  <c r="I266" i="2"/>
  <c r="S265" i="2"/>
  <c r="T265" i="2" s="1"/>
  <c r="I265" i="2"/>
  <c r="S264" i="2"/>
  <c r="T264" i="2" s="1"/>
  <c r="I264" i="2"/>
  <c r="S263" i="2"/>
  <c r="T263" i="2" s="1"/>
  <c r="I263" i="2"/>
  <c r="S262" i="2"/>
  <c r="T262" i="2" s="1"/>
  <c r="I262" i="2"/>
  <c r="S261" i="2"/>
  <c r="T261" i="2" s="1"/>
  <c r="I261" i="2"/>
  <c r="S260" i="2"/>
  <c r="T260" i="2" s="1"/>
  <c r="I260" i="2"/>
  <c r="S259" i="2"/>
  <c r="T259" i="2" s="1"/>
  <c r="I259" i="2"/>
  <c r="S258" i="2"/>
  <c r="T258" i="2" s="1"/>
  <c r="I258" i="2"/>
  <c r="S257" i="2"/>
  <c r="I257" i="2"/>
  <c r="S256" i="2"/>
  <c r="T256" i="2" s="1"/>
  <c r="I256" i="2"/>
  <c r="S255" i="2"/>
  <c r="T255" i="2" s="1"/>
  <c r="I255" i="2"/>
  <c r="S254" i="2"/>
  <c r="T254" i="2" s="1"/>
  <c r="I254" i="2"/>
  <c r="S253" i="2"/>
  <c r="T253" i="2" s="1"/>
  <c r="I253" i="2"/>
  <c r="S252" i="2"/>
  <c r="T252" i="2" s="1"/>
  <c r="I252" i="2"/>
  <c r="S251" i="2"/>
  <c r="T251" i="2" s="1"/>
  <c r="I251" i="2"/>
  <c r="S250" i="2"/>
  <c r="T250" i="2" s="1"/>
  <c r="I250" i="2"/>
  <c r="S249" i="2"/>
  <c r="T249" i="2" s="1"/>
  <c r="I249" i="2"/>
  <c r="S248" i="2"/>
  <c r="T248" i="2" s="1"/>
  <c r="I248" i="2"/>
  <c r="S247" i="2"/>
  <c r="T247" i="2" s="1"/>
  <c r="I247" i="2"/>
  <c r="S246" i="2"/>
  <c r="T246" i="2" s="1"/>
  <c r="I246" i="2"/>
  <c r="S245" i="2"/>
  <c r="T245" i="2" s="1"/>
  <c r="I245" i="2"/>
  <c r="S244" i="2"/>
  <c r="T244" i="2" s="1"/>
  <c r="I244" i="2"/>
  <c r="S243" i="2"/>
  <c r="T243" i="2" s="1"/>
  <c r="I243" i="2"/>
  <c r="S242" i="2"/>
  <c r="T242" i="2" s="1"/>
  <c r="I242" i="2"/>
  <c r="S241" i="2"/>
  <c r="I241" i="2"/>
  <c r="S240" i="2"/>
  <c r="I240" i="2"/>
  <c r="S239" i="2"/>
  <c r="T239" i="2" s="1"/>
  <c r="I239" i="2"/>
  <c r="S238" i="2"/>
  <c r="T238" i="2" s="1"/>
  <c r="I238" i="2"/>
  <c r="S237" i="2"/>
  <c r="I237" i="2"/>
  <c r="S236" i="2"/>
  <c r="T236" i="2" s="1"/>
  <c r="I236" i="2"/>
  <c r="S235" i="2"/>
  <c r="L235" i="2"/>
  <c r="I235" i="2"/>
  <c r="S234" i="2"/>
  <c r="L234" i="2"/>
  <c r="I234" i="2"/>
  <c r="S233" i="2"/>
  <c r="T233" i="2" s="1"/>
  <c r="I233" i="2"/>
  <c r="S232" i="2"/>
  <c r="T232" i="2" s="1"/>
  <c r="I232" i="2"/>
  <c r="S231" i="2"/>
  <c r="T231" i="2" s="1"/>
  <c r="I231" i="2"/>
  <c r="S230" i="2"/>
  <c r="T230" i="2" s="1"/>
  <c r="I230" i="2"/>
  <c r="S229" i="2"/>
  <c r="T229" i="2" s="1"/>
  <c r="I229" i="2"/>
  <c r="S228" i="2"/>
  <c r="T228" i="2" s="1"/>
  <c r="I228" i="2"/>
  <c r="S227" i="2"/>
  <c r="T227" i="2" s="1"/>
  <c r="I227" i="2"/>
  <c r="S226" i="2"/>
  <c r="L226" i="2"/>
  <c r="I226" i="2"/>
  <c r="S225" i="2"/>
  <c r="L225" i="2"/>
  <c r="I225" i="2"/>
  <c r="S224" i="2"/>
  <c r="L224" i="2"/>
  <c r="I224" i="2"/>
  <c r="S223" i="2"/>
  <c r="T223" i="2" s="1"/>
  <c r="I223" i="2"/>
  <c r="S222" i="2"/>
  <c r="T222" i="2" s="1"/>
  <c r="I222" i="2"/>
  <c r="S221" i="2"/>
  <c r="L221" i="2"/>
  <c r="I221" i="2"/>
  <c r="S220" i="2"/>
  <c r="L220" i="2"/>
  <c r="I220" i="2"/>
  <c r="S219" i="2"/>
  <c r="T219" i="2" s="1"/>
  <c r="I219" i="2"/>
  <c r="S218" i="2"/>
  <c r="T218" i="2" s="1"/>
  <c r="I218" i="2"/>
  <c r="S217" i="2"/>
  <c r="L217" i="2"/>
  <c r="I217" i="2"/>
  <c r="S216" i="2"/>
  <c r="T216" i="2" s="1"/>
  <c r="I216" i="2"/>
  <c r="S215" i="2"/>
  <c r="L215" i="2"/>
  <c r="I215" i="2"/>
  <c r="S214" i="2"/>
  <c r="L214" i="2"/>
  <c r="I214" i="2"/>
  <c r="S213" i="2"/>
  <c r="L213" i="2"/>
  <c r="I213" i="2"/>
  <c r="S212" i="2"/>
  <c r="L212" i="2"/>
  <c r="I212" i="2"/>
  <c r="S211" i="2"/>
  <c r="T211" i="2" s="1"/>
  <c r="I211" i="2"/>
  <c r="S210" i="2"/>
  <c r="T210" i="2" s="1"/>
  <c r="I210" i="2"/>
  <c r="S209" i="2"/>
  <c r="T209" i="2" s="1"/>
  <c r="I209" i="2"/>
  <c r="S208" i="2"/>
  <c r="T208" i="2" s="1"/>
  <c r="I208" i="2"/>
  <c r="S207" i="2"/>
  <c r="T207" i="2" s="1"/>
  <c r="I207" i="2"/>
  <c r="S206" i="2"/>
  <c r="T206" i="2" s="1"/>
  <c r="I206" i="2"/>
  <c r="S205" i="2"/>
  <c r="L205" i="2"/>
  <c r="I205" i="2"/>
  <c r="S204" i="2"/>
  <c r="L204" i="2"/>
  <c r="I204" i="2"/>
  <c r="S203" i="2"/>
  <c r="T203" i="2" s="1"/>
  <c r="I203" i="2"/>
  <c r="S202" i="2"/>
  <c r="L202" i="2"/>
  <c r="I202" i="2"/>
  <c r="S201" i="2"/>
  <c r="L201" i="2"/>
  <c r="I201" i="2"/>
  <c r="S200" i="2"/>
  <c r="T200" i="2" s="1"/>
  <c r="I200" i="2"/>
  <c r="S199" i="2"/>
  <c r="T199" i="2" s="1"/>
  <c r="I199" i="2"/>
  <c r="S198" i="2"/>
  <c r="T198" i="2" s="1"/>
  <c r="I198" i="2"/>
  <c r="S197" i="2"/>
  <c r="T197" i="2" s="1"/>
  <c r="I197" i="2"/>
  <c r="S196" i="2"/>
  <c r="T196" i="2" s="1"/>
  <c r="I196" i="2"/>
  <c r="S195" i="2"/>
  <c r="L195" i="2"/>
  <c r="I195" i="2"/>
  <c r="S194" i="2"/>
  <c r="L194" i="2"/>
  <c r="I194" i="2"/>
  <c r="S193" i="2"/>
  <c r="T193" i="2" s="1"/>
  <c r="I193" i="2"/>
  <c r="S192" i="2"/>
  <c r="T192" i="2" s="1"/>
  <c r="I192" i="2"/>
  <c r="S191" i="2"/>
  <c r="T191" i="2" s="1"/>
  <c r="I191" i="2"/>
  <c r="S190" i="2"/>
  <c r="T190" i="2" s="1"/>
  <c r="I190" i="2"/>
  <c r="S189" i="2"/>
  <c r="T189" i="2" s="1"/>
  <c r="I189" i="2"/>
  <c r="S188" i="2"/>
  <c r="T188" i="2" s="1"/>
  <c r="I188" i="2"/>
  <c r="S187" i="2"/>
  <c r="L187" i="2"/>
  <c r="I187" i="2"/>
  <c r="S186" i="2"/>
  <c r="T186" i="2" s="1"/>
  <c r="I186" i="2"/>
  <c r="S185" i="2"/>
  <c r="T185" i="2" s="1"/>
  <c r="I185" i="2"/>
  <c r="S184" i="2"/>
  <c r="T184" i="2" s="1"/>
  <c r="I184" i="2"/>
  <c r="S183" i="2"/>
  <c r="T183" i="2" s="1"/>
  <c r="I183" i="2"/>
  <c r="S182" i="2"/>
  <c r="T182" i="2" s="1"/>
  <c r="I182" i="2"/>
  <c r="S181" i="2"/>
  <c r="T181" i="2" s="1"/>
  <c r="I181" i="2"/>
  <c r="S180" i="2"/>
  <c r="T180" i="2" s="1"/>
  <c r="I180" i="2"/>
  <c r="S179" i="2"/>
  <c r="T179" i="2" s="1"/>
  <c r="I179" i="2"/>
  <c r="S178" i="2"/>
  <c r="T178" i="2" s="1"/>
  <c r="I178" i="2"/>
  <c r="S177" i="2"/>
  <c r="T177" i="2" s="1"/>
  <c r="I177" i="2"/>
  <c r="S176" i="2"/>
  <c r="L176" i="2"/>
  <c r="I176" i="2"/>
  <c r="S175" i="2"/>
  <c r="L175" i="2"/>
  <c r="I175" i="2"/>
  <c r="S174" i="2"/>
  <c r="L174" i="2"/>
  <c r="I174" i="2"/>
  <c r="Q173" i="2"/>
  <c r="S173" i="2" s="1"/>
  <c r="L173" i="2"/>
  <c r="I173" i="2"/>
  <c r="S172" i="2"/>
  <c r="T172" i="2" s="1"/>
  <c r="I172" i="2"/>
  <c r="S171" i="2"/>
  <c r="T171" i="2" s="1"/>
  <c r="I171" i="2"/>
  <c r="S170" i="2"/>
  <c r="L170" i="2"/>
  <c r="I170" i="2"/>
  <c r="S169" i="2"/>
  <c r="L169" i="2"/>
  <c r="I169" i="2"/>
  <c r="S168" i="2"/>
  <c r="T168" i="2" s="1"/>
  <c r="I168" i="2"/>
  <c r="S167" i="2"/>
  <c r="L167" i="2"/>
  <c r="I167" i="2"/>
  <c r="S166" i="2"/>
  <c r="L166" i="2"/>
  <c r="I166" i="2"/>
  <c r="Q165" i="2"/>
  <c r="S165" i="2" s="1"/>
  <c r="T165" i="2" s="1"/>
  <c r="I165" i="2"/>
  <c r="S164" i="2"/>
  <c r="T164" i="2" s="1"/>
  <c r="I164" i="2"/>
  <c r="S163" i="2"/>
  <c r="T163" i="2" s="1"/>
  <c r="I163" i="2"/>
  <c r="S162" i="2"/>
  <c r="T162" i="2" s="1"/>
  <c r="I162" i="2"/>
  <c r="S161" i="2"/>
  <c r="T161" i="2" s="1"/>
  <c r="I161" i="2"/>
  <c r="S160" i="2"/>
  <c r="T160" i="2" s="1"/>
  <c r="I160" i="2"/>
  <c r="S159" i="2"/>
  <c r="T159" i="2" s="1"/>
  <c r="I159" i="2"/>
  <c r="S158" i="2"/>
  <c r="T158" i="2" s="1"/>
  <c r="I158" i="2"/>
  <c r="S157" i="2"/>
  <c r="T157" i="2" s="1"/>
  <c r="I157" i="2"/>
  <c r="Q156" i="2"/>
  <c r="S156" i="2" s="1"/>
  <c r="T156" i="2" s="1"/>
  <c r="I156" i="2"/>
  <c r="S155" i="2"/>
  <c r="T155" i="2" s="1"/>
  <c r="I155" i="2"/>
  <c r="S154" i="2"/>
  <c r="T154" i="2" s="1"/>
  <c r="I154" i="2"/>
  <c r="S153" i="2"/>
  <c r="T153" i="2" s="1"/>
  <c r="I153" i="2"/>
  <c r="S152" i="2"/>
  <c r="T152" i="2" s="1"/>
  <c r="I152" i="2"/>
  <c r="S151" i="2"/>
  <c r="T151" i="2" s="1"/>
  <c r="I151" i="2"/>
  <c r="S150" i="2"/>
  <c r="T150" i="2" s="1"/>
  <c r="I150" i="2"/>
  <c r="S149" i="2"/>
  <c r="T149" i="2" s="1"/>
  <c r="I149" i="2"/>
  <c r="Q148" i="2"/>
  <c r="S148" i="2" s="1"/>
  <c r="T148" i="2" s="1"/>
  <c r="I148" i="2"/>
  <c r="S147" i="2"/>
  <c r="T147" i="2" s="1"/>
  <c r="I147" i="2"/>
  <c r="S146" i="2"/>
  <c r="T146" i="2" s="1"/>
  <c r="I146" i="2"/>
  <c r="S145" i="2"/>
  <c r="T145" i="2" s="1"/>
  <c r="I145" i="2"/>
  <c r="S144" i="2"/>
  <c r="T144" i="2" s="1"/>
  <c r="I144" i="2"/>
  <c r="S143" i="2"/>
  <c r="T143" i="2" s="1"/>
  <c r="I143" i="2"/>
  <c r="S142" i="2"/>
  <c r="T142" i="2" s="1"/>
  <c r="I142" i="2"/>
  <c r="S141" i="2"/>
  <c r="T141" i="2" s="1"/>
  <c r="I141" i="2"/>
  <c r="S140" i="2"/>
  <c r="L140" i="2"/>
  <c r="I140" i="2"/>
  <c r="S139" i="2"/>
  <c r="L139" i="2"/>
  <c r="I139" i="2"/>
  <c r="S138" i="2"/>
  <c r="T138" i="2" s="1"/>
  <c r="I138" i="2"/>
  <c r="S137" i="2"/>
  <c r="T137" i="2" s="1"/>
  <c r="I137" i="2"/>
  <c r="Q136" i="2"/>
  <c r="S136" i="2" s="1"/>
  <c r="T136" i="2" s="1"/>
  <c r="I136" i="2"/>
  <c r="S135" i="2"/>
  <c r="T135" i="2" s="1"/>
  <c r="I135" i="2"/>
  <c r="S134" i="2"/>
  <c r="L134" i="2"/>
  <c r="I134" i="2"/>
  <c r="Q133" i="2"/>
  <c r="S133" i="2" s="1"/>
  <c r="L133" i="2"/>
  <c r="I133" i="2"/>
  <c r="S132" i="2"/>
  <c r="T132" i="2" s="1"/>
  <c r="I132" i="2"/>
  <c r="S131" i="2"/>
  <c r="T131" i="2" s="1"/>
  <c r="I131" i="2"/>
  <c r="S130" i="2"/>
  <c r="T130" i="2" s="1"/>
  <c r="I130" i="2"/>
  <c r="S129" i="2"/>
  <c r="T129" i="2" s="1"/>
  <c r="I129" i="2"/>
  <c r="S128" i="2"/>
  <c r="T128" i="2" s="1"/>
  <c r="I128" i="2"/>
  <c r="S127" i="2"/>
  <c r="T127" i="2" s="1"/>
  <c r="I127" i="2"/>
  <c r="Q126" i="2"/>
  <c r="S126" i="2" s="1"/>
  <c r="T126" i="2" s="1"/>
  <c r="I126" i="2"/>
  <c r="S125" i="2"/>
  <c r="T125" i="2" s="1"/>
  <c r="I125" i="2"/>
  <c r="S124" i="2"/>
  <c r="T124" i="2" s="1"/>
  <c r="I124" i="2"/>
  <c r="S123" i="2"/>
  <c r="T123" i="2" s="1"/>
  <c r="I123" i="2"/>
  <c r="S122" i="2"/>
  <c r="T122" i="2" s="1"/>
  <c r="I122" i="2"/>
  <c r="S121" i="2"/>
  <c r="T121" i="2" s="1"/>
  <c r="I121" i="2"/>
  <c r="S120" i="2"/>
  <c r="T120" i="2" s="1"/>
  <c r="I120" i="2"/>
  <c r="S119" i="2"/>
  <c r="L119" i="2"/>
  <c r="I119" i="2"/>
  <c r="S118" i="2"/>
  <c r="L118" i="2"/>
  <c r="I118" i="2"/>
  <c r="S117" i="2"/>
  <c r="T117" i="2" s="1"/>
  <c r="I117" i="2"/>
  <c r="S116" i="2"/>
  <c r="T116" i="2" s="1"/>
  <c r="I116" i="2"/>
  <c r="S115" i="2"/>
  <c r="T115" i="2" s="1"/>
  <c r="I115" i="2"/>
  <c r="S114" i="2"/>
  <c r="T114" i="2" s="1"/>
  <c r="I114" i="2"/>
  <c r="S113" i="2"/>
  <c r="T113" i="2" s="1"/>
  <c r="I113" i="2"/>
  <c r="Q112" i="2"/>
  <c r="S112" i="2" s="1"/>
  <c r="T112" i="2" s="1"/>
  <c r="I112" i="2"/>
  <c r="S111" i="2"/>
  <c r="T111" i="2" s="1"/>
  <c r="I111" i="2"/>
  <c r="S110" i="2"/>
  <c r="T110" i="2" s="1"/>
  <c r="I110" i="2"/>
  <c r="S109" i="2"/>
  <c r="T109" i="2" s="1"/>
  <c r="I109" i="2"/>
  <c r="S108" i="2"/>
  <c r="T108" i="2" s="1"/>
  <c r="I108" i="2"/>
  <c r="S107" i="2"/>
  <c r="L107" i="2"/>
  <c r="I107" i="2"/>
  <c r="S106" i="2"/>
  <c r="L106" i="2"/>
  <c r="I106" i="2"/>
  <c r="S105" i="2"/>
  <c r="T105" i="2" s="1"/>
  <c r="I105" i="2"/>
  <c r="S104" i="2"/>
  <c r="T104" i="2" s="1"/>
  <c r="I104" i="2"/>
  <c r="S103" i="2"/>
  <c r="T103" i="2" s="1"/>
  <c r="I103" i="2"/>
  <c r="S102" i="2"/>
  <c r="T102" i="2" s="1"/>
  <c r="I102" i="2"/>
  <c r="S101" i="2"/>
  <c r="T101" i="2" s="1"/>
  <c r="I101" i="2"/>
  <c r="S100" i="2"/>
  <c r="T100" i="2" s="1"/>
  <c r="I100" i="2"/>
  <c r="S99" i="2"/>
  <c r="T99" i="2" s="1"/>
  <c r="I99" i="2"/>
  <c r="S98" i="2"/>
  <c r="L98" i="2"/>
  <c r="I98" i="2"/>
  <c r="S97" i="2"/>
  <c r="T97" i="2" s="1"/>
  <c r="I97" i="2"/>
  <c r="S96" i="2"/>
  <c r="T96" i="2" s="1"/>
  <c r="I96" i="2"/>
  <c r="S95" i="2"/>
  <c r="T95" i="2" s="1"/>
  <c r="I95" i="2"/>
  <c r="S94" i="2"/>
  <c r="T94" i="2" s="1"/>
  <c r="I94" i="2"/>
  <c r="S93" i="2"/>
  <c r="T93" i="2" s="1"/>
  <c r="I93" i="2"/>
  <c r="Q92" i="2"/>
  <c r="S92" i="2" s="1"/>
  <c r="L92" i="2"/>
  <c r="I92" i="2"/>
  <c r="S91" i="2"/>
  <c r="T91" i="2" s="1"/>
  <c r="I91" i="2"/>
  <c r="S90" i="2"/>
  <c r="T90" i="2" s="1"/>
  <c r="I90" i="2"/>
  <c r="S89" i="2"/>
  <c r="T89" i="2" s="1"/>
  <c r="I89" i="2"/>
  <c r="S88" i="2"/>
  <c r="T88" i="2" s="1"/>
  <c r="I88" i="2"/>
  <c r="S87" i="2"/>
  <c r="T87" i="2" s="1"/>
  <c r="I87" i="2"/>
  <c r="S86" i="2"/>
  <c r="T86" i="2" s="1"/>
  <c r="I86" i="2"/>
  <c r="Q85" i="2"/>
  <c r="S85" i="2" s="1"/>
  <c r="L85" i="2"/>
  <c r="I85" i="2"/>
  <c r="Q84" i="2"/>
  <c r="S84" i="2" s="1"/>
  <c r="T84" i="2" s="1"/>
  <c r="I84" i="2"/>
  <c r="Q83" i="2"/>
  <c r="S83" i="2" s="1"/>
  <c r="T83" i="2" s="1"/>
  <c r="I83" i="2"/>
  <c r="S82" i="2"/>
  <c r="T82" i="2" s="1"/>
  <c r="I82" i="2"/>
  <c r="S81" i="2"/>
  <c r="T81" i="2" s="1"/>
  <c r="I81" i="2"/>
  <c r="S80" i="2"/>
  <c r="T80" i="2" s="1"/>
  <c r="I80" i="2"/>
  <c r="S79" i="2"/>
  <c r="T79" i="2" s="1"/>
  <c r="I79" i="2"/>
  <c r="S78" i="2"/>
  <c r="T78" i="2" s="1"/>
  <c r="I78" i="2"/>
  <c r="Q77" i="2"/>
  <c r="S77" i="2" s="1"/>
  <c r="T77" i="2" s="1"/>
  <c r="I77" i="2"/>
  <c r="S76" i="2"/>
  <c r="T76" i="2" s="1"/>
  <c r="I76" i="2"/>
  <c r="S75" i="2"/>
  <c r="T75" i="2" s="1"/>
  <c r="I75" i="2"/>
  <c r="S74" i="2"/>
  <c r="T74" i="2" s="1"/>
  <c r="I74" i="2"/>
  <c r="S73" i="2"/>
  <c r="T73" i="2" s="1"/>
  <c r="I73" i="2"/>
  <c r="S72" i="2"/>
  <c r="T72" i="2" s="1"/>
  <c r="I72" i="2"/>
  <c r="S71" i="2"/>
  <c r="T71" i="2" s="1"/>
  <c r="I71" i="2"/>
  <c r="Q70" i="2"/>
  <c r="S70" i="2" s="1"/>
  <c r="T70" i="2" s="1"/>
  <c r="I70" i="2"/>
  <c r="S69" i="2"/>
  <c r="T69" i="2" s="1"/>
  <c r="I69" i="2"/>
  <c r="S68" i="2"/>
  <c r="T68" i="2" s="1"/>
  <c r="I68" i="2"/>
  <c r="S67" i="2"/>
  <c r="T67" i="2" s="1"/>
  <c r="I67" i="2"/>
  <c r="S66" i="2"/>
  <c r="T66" i="2" s="1"/>
  <c r="I66" i="2"/>
  <c r="S65" i="2"/>
  <c r="T65" i="2" s="1"/>
  <c r="I65" i="2"/>
  <c r="S64" i="2"/>
  <c r="T64" i="2" s="1"/>
  <c r="I64" i="2"/>
  <c r="S63" i="2"/>
  <c r="T63" i="2" s="1"/>
  <c r="I63" i="2"/>
  <c r="S62" i="2"/>
  <c r="T62" i="2" s="1"/>
  <c r="I62" i="2"/>
  <c r="S61" i="2"/>
  <c r="T61" i="2" s="1"/>
  <c r="I61" i="2"/>
  <c r="S60" i="2"/>
  <c r="T60" i="2" s="1"/>
  <c r="I60" i="2"/>
  <c r="S59" i="2"/>
  <c r="T59" i="2" s="1"/>
  <c r="I59" i="2"/>
  <c r="S58" i="2"/>
  <c r="T58" i="2" s="1"/>
  <c r="I58" i="2"/>
  <c r="S57" i="2"/>
  <c r="T57" i="2" s="1"/>
  <c r="I57" i="2"/>
  <c r="S56" i="2"/>
  <c r="T56" i="2" s="1"/>
  <c r="I56" i="2"/>
  <c r="S55" i="2"/>
  <c r="T55" i="2" s="1"/>
  <c r="I55" i="2"/>
  <c r="S54" i="2"/>
  <c r="T54" i="2" s="1"/>
  <c r="I54" i="2"/>
  <c r="S53" i="2"/>
  <c r="L53" i="2"/>
  <c r="I53" i="2"/>
  <c r="S52" i="2"/>
  <c r="L52" i="2"/>
  <c r="I52" i="2"/>
  <c r="S51" i="2"/>
  <c r="T51" i="2" s="1"/>
  <c r="I51" i="2"/>
  <c r="S50" i="2"/>
  <c r="T50" i="2" s="1"/>
  <c r="I50" i="2"/>
  <c r="S49" i="2"/>
  <c r="T49" i="2" s="1"/>
  <c r="I49" i="2"/>
  <c r="S48" i="2"/>
  <c r="T48" i="2" s="1"/>
  <c r="I48" i="2"/>
  <c r="S47" i="2"/>
  <c r="L47" i="2"/>
  <c r="I47" i="2"/>
  <c r="S46" i="2"/>
  <c r="T46" i="2" s="1"/>
  <c r="I46" i="2"/>
  <c r="S45" i="2"/>
  <c r="L45" i="2"/>
  <c r="I45" i="2"/>
  <c r="S44" i="2"/>
  <c r="T44" i="2" s="1"/>
  <c r="I44" i="2"/>
  <c r="S43" i="2"/>
  <c r="T43" i="2" s="1"/>
  <c r="I43" i="2"/>
  <c r="S42" i="2"/>
  <c r="T42" i="2" s="1"/>
  <c r="I42" i="2"/>
  <c r="S41" i="2"/>
  <c r="T41" i="2" s="1"/>
  <c r="I41" i="2"/>
  <c r="S40" i="2"/>
  <c r="T40" i="2" s="1"/>
  <c r="I40" i="2"/>
  <c r="S39" i="2"/>
  <c r="T39" i="2" s="1"/>
  <c r="I39" i="2"/>
  <c r="S38" i="2"/>
  <c r="T38" i="2" s="1"/>
  <c r="I38" i="2"/>
  <c r="S37" i="2"/>
  <c r="T37" i="2" s="1"/>
  <c r="I37" i="2"/>
  <c r="S36" i="2"/>
  <c r="L36" i="2"/>
  <c r="I36" i="2"/>
  <c r="S35" i="2"/>
  <c r="T35" i="2" s="1"/>
  <c r="I35" i="2"/>
  <c r="S34" i="2"/>
  <c r="L34" i="2"/>
  <c r="I34" i="2"/>
  <c r="S33" i="2"/>
  <c r="T33" i="2" s="1"/>
  <c r="I33" i="2"/>
  <c r="S32" i="2"/>
  <c r="L32" i="2"/>
  <c r="I32" i="2"/>
  <c r="S31" i="2"/>
  <c r="T31" i="2" s="1"/>
  <c r="I31" i="2"/>
  <c r="S30" i="2"/>
  <c r="T30" i="2" s="1"/>
  <c r="I30" i="2"/>
  <c r="S29" i="2"/>
  <c r="T29" i="2" s="1"/>
  <c r="I29" i="2"/>
  <c r="S28" i="2"/>
  <c r="T28" i="2" s="1"/>
  <c r="I28" i="2"/>
  <c r="S27" i="2"/>
  <c r="T27" i="2" s="1"/>
  <c r="I27" i="2"/>
  <c r="S26" i="2"/>
  <c r="T26" i="2" s="1"/>
  <c r="I26" i="2"/>
  <c r="S25" i="2"/>
  <c r="T25" i="2" s="1"/>
  <c r="I25" i="2"/>
  <c r="S24" i="2"/>
  <c r="T24" i="2" s="1"/>
  <c r="I24" i="2"/>
  <c r="S23" i="2"/>
  <c r="T23" i="2" s="1"/>
  <c r="I23" i="2"/>
  <c r="S22" i="2"/>
  <c r="T22" i="2" s="1"/>
  <c r="I22" i="2"/>
  <c r="S21" i="2"/>
  <c r="T21" i="2" s="1"/>
  <c r="I21" i="2"/>
  <c r="S20" i="2"/>
  <c r="T20" i="2" s="1"/>
  <c r="I20" i="2"/>
  <c r="S19" i="2"/>
  <c r="T19" i="2" s="1"/>
  <c r="I19" i="2"/>
  <c r="S18" i="2"/>
  <c r="T18" i="2" s="1"/>
  <c r="I18" i="2"/>
  <c r="S17" i="2"/>
  <c r="T17" i="2" s="1"/>
  <c r="I17" i="2"/>
  <c r="S16" i="2"/>
  <c r="T16" i="2" s="1"/>
  <c r="I16" i="2"/>
  <c r="S15" i="2"/>
  <c r="T15" i="2" s="1"/>
  <c r="I15" i="2"/>
  <c r="S14" i="2"/>
  <c r="T14" i="2" s="1"/>
  <c r="I14" i="2"/>
  <c r="S13" i="2"/>
  <c r="T13" i="2" s="1"/>
  <c r="I13" i="2"/>
  <c r="S12" i="2"/>
  <c r="T12" i="2" s="1"/>
  <c r="I12" i="2"/>
  <c r="S11" i="2"/>
  <c r="T11" i="2" s="1"/>
  <c r="I11" i="2"/>
  <c r="S10" i="2"/>
  <c r="T10" i="2" s="1"/>
  <c r="I10" i="2"/>
  <c r="S9" i="2"/>
  <c r="T9" i="2" s="1"/>
  <c r="I9" i="2"/>
  <c r="S8" i="2"/>
  <c r="T8" i="2" s="1"/>
  <c r="I8" i="2"/>
  <c r="S7" i="2"/>
  <c r="T7" i="2" s="1"/>
  <c r="I7" i="2"/>
  <c r="S6" i="2"/>
  <c r="T6" i="2" s="1"/>
  <c r="I6" i="2"/>
  <c r="S5" i="2"/>
  <c r="T5" i="2" s="1"/>
  <c r="I5" i="2"/>
  <c r="S4" i="2"/>
  <c r="T4" i="2" s="1"/>
  <c r="I4" i="2"/>
  <c r="S3" i="2"/>
  <c r="T3" i="2" s="1"/>
  <c r="I3" i="2"/>
  <c r="S2" i="2"/>
  <c r="T2" i="2" s="1"/>
  <c r="I2" i="2"/>
  <c r="T140" i="2" l="1"/>
  <c r="T92" i="2"/>
  <c r="T36" i="2"/>
  <c r="T53" i="2"/>
  <c r="T133" i="2"/>
  <c r="T166" i="2"/>
  <c r="T106" i="2"/>
  <c r="T173" i="2"/>
  <c r="T52" i="2"/>
  <c r="T169" i="2"/>
  <c r="T175" i="2"/>
  <c r="T205" i="2"/>
  <c r="T47" i="2"/>
  <c r="T212" i="2"/>
  <c r="T234" i="2"/>
  <c r="T202" i="2"/>
  <c r="T195" i="2"/>
  <c r="T107" i="2"/>
  <c r="T217" i="2"/>
  <c r="T34" i="2"/>
  <c r="T85" i="2"/>
  <c r="T176" i="2"/>
  <c r="T201" i="2"/>
  <c r="T215" i="2"/>
  <c r="T224" i="2"/>
  <c r="T235" i="2"/>
  <c r="T139" i="2"/>
  <c r="T213" i="2"/>
  <c r="T226" i="2"/>
  <c r="T214" i="2"/>
  <c r="T221" i="2"/>
  <c r="T170" i="2"/>
  <c r="T225" i="2"/>
  <c r="T45" i="2"/>
  <c r="T167" i="2"/>
  <c r="T174" i="2"/>
  <c r="T194" i="2"/>
  <c r="T204" i="2"/>
  <c r="T187" i="2"/>
  <c r="T119" i="2"/>
  <c r="T134" i="2"/>
  <c r="T118" i="2"/>
  <c r="T32" i="2"/>
  <c r="T98" i="2"/>
  <c r="T2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CASTRO JUAREZ</author>
  </authors>
  <commentList>
    <comment ref="A343" authorId="0" shapeId="0" xr:uid="{B160931C-FA84-494A-A633-0A7D66077A34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HOJA DE DISTRIBUCIÓN TRUJILLO
</t>
        </r>
      </text>
    </comment>
    <comment ref="A352" authorId="0" shapeId="0" xr:uid="{98199822-FAE4-42B9-AC61-CD428F821CBE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HOJA DE DISTRIBUCIÓN PIURA</t>
        </r>
      </text>
    </comment>
    <comment ref="Q485" authorId="0" shapeId="0" xr:uid="{D9FFBB48-E3BF-4E6B-A814-74518A7861BE}">
      <text>
        <r>
          <rPr>
            <b/>
            <sz val="9"/>
            <color indexed="81"/>
            <rFont val="Tahoma"/>
            <family val="2"/>
          </rPr>
          <t xml:space="preserve">CESAR CASTRO JUAREZ:
REAL=73047
</t>
        </r>
      </text>
    </comment>
    <comment ref="G578" authorId="0" shapeId="0" xr:uid="{5A987347-8372-4D57-857B-55AC5C2D3146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78" authorId="0" shapeId="0" xr:uid="{9C5D6DF2-A32F-4BC8-8CF7-D888980D9211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195.79
109.99
</t>
        </r>
      </text>
    </comment>
    <comment ref="Q593" authorId="0" shapeId="0" xr:uid="{3FD2238B-E515-47EF-939A-2DE20EB76C30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569327</t>
        </r>
      </text>
    </comment>
    <comment ref="Q599" authorId="0" shapeId="0" xr:uid="{ADDE649B-E59A-49C7-A2D1-3F1859E0D412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188174
</t>
        </r>
      </text>
    </comment>
    <comment ref="Q616" authorId="0" shapeId="0" xr:uid="{DB5F7785-D36C-4923-A2E9-736530286E36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188601</t>
        </r>
      </text>
    </comment>
    <comment ref="Q617" authorId="0" shapeId="0" xr:uid="{3C1A9777-AB54-48D9-8F34-8977AD12CA14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142081</t>
        </r>
      </text>
    </comment>
    <comment ref="Q628" authorId="0" shapeId="0" xr:uid="{33FF181A-F86C-43A9-BC63-1C702AD59462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142135
</t>
        </r>
      </text>
    </comment>
    <comment ref="Q635" authorId="0" shapeId="0" xr:uid="{D2374594-508B-4775-A85E-986AF622621C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69011</t>
        </r>
      </text>
    </comment>
    <comment ref="Q641" authorId="0" shapeId="0" xr:uid="{872E30EA-085E-4926-990C-8FA4D53F767E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97032</t>
        </r>
      </text>
    </comment>
    <comment ref="R643" authorId="0" shapeId="0" xr:uid="{FEACAEB7-6F47-4329-8806-2BD83205B1C7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1er viaje: 
175764</t>
        </r>
      </text>
    </comment>
    <comment ref="Q644" authorId="0" shapeId="0" xr:uid="{52984E30-F22C-4E4F-94A0-4829454F0EAB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175804</t>
        </r>
      </text>
    </comment>
    <comment ref="Q648" authorId="0" shapeId="0" xr:uid="{B8945317-75B5-4F25-8374-A84BC3CC5C7A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97111</t>
        </r>
      </text>
    </comment>
    <comment ref="Q653" authorId="0" shapeId="0" xr:uid="{D81C9CF4-E7A1-4F99-85C8-4F73057AE260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74414</t>
        </r>
      </text>
    </comment>
    <comment ref="Q659" authorId="0" shapeId="0" xr:uid="{2E7C3EDD-B35A-41D2-B933-7A8A4F4BFC80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570202</t>
        </r>
      </text>
    </comment>
    <comment ref="Q661" authorId="0" shapeId="0" xr:uid="{A8BB9639-E2F3-425B-A1E4-E86F13FEFAF8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97174
</t>
        </r>
      </text>
    </comment>
    <comment ref="Q670" authorId="0" shapeId="0" xr:uid="{E53D5FB0-6155-4A8E-AFA1-883764A33A3B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142511
</t>
        </r>
      </text>
    </comment>
    <comment ref="Q671" authorId="0" shapeId="0" xr:uid="{1064FE16-1DC0-4B16-B86E-A7938E7E5439}">
      <text>
        <r>
          <rPr>
            <b/>
            <sz val="9"/>
            <color indexed="81"/>
            <rFont val="Tahoma"/>
            <family val="2"/>
          </rPr>
          <t xml:space="preserve">CESAR CASTRO JUAREZ:188830
</t>
        </r>
      </text>
    </comment>
    <comment ref="Q675" authorId="0" shapeId="0" xr:uid="{A5E14186-4129-41A4-91A1-B12F9EB3758E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176045
</t>
        </r>
      </text>
    </comment>
    <comment ref="Q678" authorId="0" shapeId="0" xr:uid="{B2F75160-1D77-4DA9-B631-33B5A149796E}">
      <text>
        <r>
          <rPr>
            <b/>
            <sz val="9"/>
            <color indexed="81"/>
            <rFont val="Tahoma"/>
            <family val="2"/>
          </rPr>
          <t xml:space="preserve">CESAR CASTRO JUAREZ:74766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81" authorId="0" shapeId="0" xr:uid="{D9D0DDAB-52DC-4DF2-83A1-C6DAC2F40087}">
      <text>
        <r>
          <rPr>
            <b/>
            <sz val="9"/>
            <color indexed="81"/>
            <rFont val="Tahoma"/>
            <family val="2"/>
          </rPr>
          <t xml:space="preserve">CESAR CASTRO JUAREZ:189006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84" authorId="0" shapeId="0" xr:uid="{1CF62236-F3D9-4C70-93E3-8BD936FF8836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97296
</t>
        </r>
      </text>
    </comment>
    <comment ref="Q702" authorId="0" shapeId="0" xr:uid="{7F6FD893-6A0A-4DFC-8E20-649F6E51BEF4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142643
</t>
        </r>
      </text>
    </comment>
    <comment ref="R706" authorId="0" shapeId="0" xr:uid="{713D4103-FE9C-45F8-A55C-C925D5A4D51B}">
      <text>
        <r>
          <rPr>
            <b/>
            <sz val="9"/>
            <color indexed="81"/>
            <rFont val="Tahoma"/>
            <family val="2"/>
          </rPr>
          <t>CESAR CASTRO JUAREZ:97424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08" authorId="0" shapeId="0" xr:uid="{F392BBB7-0E83-40DC-A55A-C977DD3FFA75}">
      <text>
        <r>
          <rPr>
            <b/>
            <sz val="9"/>
            <color indexed="81"/>
            <rFont val="Tahoma"/>
            <family val="2"/>
          </rPr>
          <t xml:space="preserve">CESAR CASTRO JUAREZ:74949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12" authorId="0" shapeId="0" xr:uid="{27F77961-6C7E-4629-B90A-AE733FDE5C1F}">
      <text>
        <r>
          <rPr>
            <b/>
            <sz val="9"/>
            <color indexed="81"/>
            <rFont val="Tahoma"/>
            <family val="2"/>
          </rPr>
          <t xml:space="preserve">CESAR CASTRO JUAREZ:176390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17" authorId="0" shapeId="0" xr:uid="{6C8CF31B-2F2E-472D-9B3B-9C2F384EF7A1}">
      <text>
        <r>
          <rPr>
            <b/>
            <sz val="9"/>
            <color indexed="81"/>
            <rFont val="Tahoma"/>
            <family val="2"/>
          </rPr>
          <t>CESAR CASTRO JUAREZ:75246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19" authorId="0" shapeId="0" xr:uid="{61D9B3F0-6682-4942-B1D7-F64D60A0B2D1}">
      <text>
        <r>
          <rPr>
            <b/>
            <sz val="9"/>
            <color indexed="81"/>
            <rFont val="Tahoma"/>
            <family val="2"/>
          </rPr>
          <t xml:space="preserve">CESAR CASTRO JUAREZ:70632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21" authorId="0" shapeId="0" xr:uid="{FDD59D96-FBC1-48B1-A80A-6C1C3D6FBB4F}">
      <text>
        <r>
          <rPr>
            <b/>
            <sz val="9"/>
            <color indexed="81"/>
            <rFont val="Tahoma"/>
            <family val="2"/>
          </rPr>
          <t xml:space="preserve">CESAR CASTRO JUAREZ:97503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39" authorId="0" shapeId="0" xr:uid="{1A76BCF4-2BFF-40B7-BE41-D50AB798074F}">
      <text>
        <r>
          <rPr>
            <b/>
            <sz val="9"/>
            <color indexed="81"/>
            <rFont val="Tahoma"/>
            <family val="2"/>
          </rPr>
          <t xml:space="preserve">CESAR CASTRO JUAREZ:176545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51" authorId="0" shapeId="0" xr:uid="{4A6D6496-09FD-4E41-BE80-1F45B94D0644}">
      <text>
        <r>
          <rPr>
            <b/>
            <sz val="9"/>
            <color indexed="81"/>
            <rFont val="Tahoma"/>
            <family val="2"/>
          </rPr>
          <t xml:space="preserve">CESAR CASTRO JUAREZ:17654
</t>
        </r>
      </text>
    </comment>
    <comment ref="Q757" authorId="0" shapeId="0" xr:uid="{1BD56AFB-5C7D-49B3-8403-A641D6803BCE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67700
</t>
        </r>
      </text>
    </comment>
    <comment ref="Q759" authorId="0" shapeId="0" xr:uid="{50BB46E9-F0A3-46F6-AAB2-F0E38D4D636F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75491
</t>
        </r>
      </text>
    </comment>
    <comment ref="Q761" authorId="0" shapeId="0" xr:uid="{A3DDB31A-8E60-41A0-B99B-39456C984A56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51903
</t>
        </r>
      </text>
    </comment>
    <comment ref="Q822" authorId="0" shapeId="0" xr:uid="{F216EFA9-A65F-455D-A8CF-5462C8BB4046}">
      <text>
        <r>
          <rPr>
            <b/>
            <sz val="9"/>
            <color indexed="81"/>
            <rFont val="Tahoma"/>
            <family val="2"/>
          </rPr>
          <t xml:space="preserve">CESAR CASTRO JUAREZ:72139
</t>
        </r>
      </text>
    </comment>
    <comment ref="Q826" authorId="0" shapeId="0" xr:uid="{5E98979E-7731-4B35-8799-9D0248F2C2C3}">
      <text>
        <r>
          <rPr>
            <b/>
            <sz val="9"/>
            <color indexed="81"/>
            <rFont val="Tahoma"/>
            <family val="2"/>
          </rPr>
          <t>CESAR CASTRO JUAREZ:98023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27" authorId="0" shapeId="0" xr:uid="{BA8D159D-D690-4D58-9F6F-7D4B26754650}">
      <text>
        <r>
          <rPr>
            <b/>
            <sz val="9"/>
            <color indexed="81"/>
            <rFont val="Tahoma"/>
            <family val="2"/>
          </rPr>
          <t xml:space="preserve">CESAR CASTRO JUAREZ:76286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36" authorId="0" shapeId="0" xr:uid="{D9E59611-886D-4B67-9449-0FA79AF07559}">
      <text>
        <r>
          <rPr>
            <b/>
            <sz val="9"/>
            <color indexed="81"/>
            <rFont val="Tahoma"/>
            <family val="2"/>
          </rPr>
          <t xml:space="preserve">CESAR CASTRO JUAREZ:98072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57" authorId="0" shapeId="0" xr:uid="{8E9ABB5B-84CA-4E66-847F-31A1A32966B0}">
      <text>
        <r>
          <rPr>
            <b/>
            <sz val="9"/>
            <color indexed="81"/>
            <rFont val="Tahoma"/>
            <family val="2"/>
          </rPr>
          <t xml:space="preserve">CESAR CASTRO JUAREZ:76442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68" authorId="0" shapeId="0" xr:uid="{774F939C-BD99-49C5-84B2-821A37B99AA2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76470</t>
        </r>
      </text>
    </comment>
    <comment ref="Q873" authorId="0" shapeId="0" xr:uid="{3A620598-D756-4A38-AE79-A177246505D6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72426
</t>
        </r>
      </text>
    </comment>
    <comment ref="Q887" authorId="0" shapeId="0" xr:uid="{2CEEA581-EF42-4CA7-80E7-D09D42BF1011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72418
</t>
        </r>
      </text>
    </comment>
    <comment ref="Q900" authorId="0" shapeId="0" xr:uid="{FF419C3F-9C87-42DA-A4BB-751F2DECA7D9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98604
</t>
        </r>
      </text>
    </comment>
    <comment ref="Q934" authorId="0" shapeId="0" xr:uid="{CE90373B-1D05-46DB-9A40-FDC9C4A3FFDD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574707
</t>
        </r>
      </text>
    </comment>
    <comment ref="Q949" authorId="0" shapeId="0" xr:uid="{8764696C-7933-4A3F-966C-9AA7230CE4BB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98911
</t>
        </r>
      </text>
    </comment>
    <comment ref="Q958" authorId="0" shapeId="0" xr:uid="{B3EA5DC1-39A9-41BF-8BFC-2ED14318E27D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193316
</t>
        </r>
      </text>
    </comment>
    <comment ref="Q964" authorId="0" shapeId="0" xr:uid="{DFA2BDD8-2C7C-48F3-8A19-74BBE84581A3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178158
</t>
        </r>
      </text>
    </comment>
    <comment ref="Q979" authorId="0" shapeId="0" xr:uid="{02114FED-7069-448A-AECC-3EB3E71E06AA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178247
</t>
        </r>
      </text>
    </comment>
    <comment ref="Q991" authorId="0" shapeId="0" xr:uid="{101DD353-4BCA-4353-8A92-85983CF6AB2C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575825
|</t>
        </r>
      </text>
    </comment>
    <comment ref="Q1024" authorId="0" shapeId="0" xr:uid="{DE899F78-7233-4FAA-B7ED-3F863458330B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194360
</t>
        </r>
      </text>
    </comment>
    <comment ref="Q1025" authorId="0" shapeId="0" xr:uid="{4945768A-68E5-4E3D-9527-121D78D2B09A}">
      <text>
        <r>
          <rPr>
            <b/>
            <sz val="9"/>
            <color indexed="81"/>
            <rFont val="Tahoma"/>
            <family val="2"/>
          </rPr>
          <t>CESAR CASTRO JUAREZ:</t>
        </r>
        <r>
          <rPr>
            <sz val="9"/>
            <color indexed="81"/>
            <rFont val="Tahoma"/>
            <family val="2"/>
          </rPr>
          <t xml:space="preserve">
178574</t>
        </r>
      </text>
    </comment>
  </commentList>
</comments>
</file>

<file path=xl/sharedStrings.xml><?xml version="1.0" encoding="utf-8"?>
<sst xmlns="http://schemas.openxmlformats.org/spreadsheetml/2006/main" count="4707" uniqueCount="569">
  <si>
    <t>fecha</t>
  </si>
  <si>
    <t>NUMERO DE VIAJES (HOJA DE DISTRIB)</t>
  </si>
  <si>
    <t>REPARTO</t>
  </si>
  <si>
    <t>UNIDAD</t>
  </si>
  <si>
    <t>TIPO DE FLOTA (Propio o Tercero)</t>
  </si>
  <si>
    <t>PESO REQUERIDO</t>
  </si>
  <si>
    <t>PESO ENTREGADO</t>
  </si>
  <si>
    <t>PESO ENTREGADO A TIEMPO</t>
  </si>
  <si>
    <t>NRO ENTREGAS EFECTUADAS (Nro Guias)</t>
  </si>
  <si>
    <t>NRO ENTREGAS RECHAZADAS (Nro Guias)</t>
  </si>
  <si>
    <t>CONSUMO D2</t>
  </si>
  <si>
    <t>H. SALIDA</t>
  </si>
  <si>
    <t>FLETE</t>
  </si>
  <si>
    <t>H.INGRESO</t>
  </si>
  <si>
    <t>TIEMPO REPARTO</t>
  </si>
  <si>
    <t>KM INICIAL</t>
  </si>
  <si>
    <t>KM FINAL</t>
  </si>
  <si>
    <t>KM RECORRIDO (KM Inicial - KM Final)</t>
  </si>
  <si>
    <t>KM/GL</t>
  </si>
  <si>
    <t>LOCAL</t>
  </si>
  <si>
    <t>Propia</t>
  </si>
  <si>
    <t>FUNDO</t>
  </si>
  <si>
    <t>OLMOS</t>
  </si>
  <si>
    <t>RECOJO</t>
  </si>
  <si>
    <t>TRASBORDO</t>
  </si>
  <si>
    <t>PIURA</t>
  </si>
  <si>
    <t>JAEN</t>
  </si>
  <si>
    <t>TOTTUS</t>
  </si>
  <si>
    <t>009-041154</t>
  </si>
  <si>
    <t>009-041153</t>
  </si>
  <si>
    <t>009-041173</t>
  </si>
  <si>
    <t>64620</t>
  </si>
  <si>
    <t>64644</t>
  </si>
  <si>
    <t>64621</t>
  </si>
  <si>
    <t>64639</t>
  </si>
  <si>
    <t>64627</t>
  </si>
  <si>
    <t>64668</t>
  </si>
  <si>
    <t>64623</t>
  </si>
  <si>
    <t>64640</t>
  </si>
  <si>
    <t>64624</t>
  </si>
  <si>
    <t>64655</t>
  </si>
  <si>
    <t>64643</t>
  </si>
  <si>
    <t>64748</t>
  </si>
  <si>
    <t>64794</t>
  </si>
  <si>
    <t>64746</t>
  </si>
  <si>
    <t>64784</t>
  </si>
  <si>
    <t>64743</t>
  </si>
  <si>
    <t>64800</t>
  </si>
  <si>
    <t>64750</t>
  </si>
  <si>
    <t>64798</t>
  </si>
  <si>
    <t>64736</t>
  </si>
  <si>
    <t>64738</t>
  </si>
  <si>
    <t>0</t>
  </si>
  <si>
    <t>64737</t>
  </si>
  <si>
    <t>64668-64648</t>
  </si>
  <si>
    <t>64879</t>
  </si>
  <si>
    <t>64917</t>
  </si>
  <si>
    <t>64876</t>
  </si>
  <si>
    <t>64924</t>
  </si>
  <si>
    <t>64885</t>
  </si>
  <si>
    <t>64877</t>
  </si>
  <si>
    <t>64911</t>
  </si>
  <si>
    <t>64938</t>
  </si>
  <si>
    <t>64878</t>
  </si>
  <si>
    <t>65021</t>
  </si>
  <si>
    <t>65010</t>
  </si>
  <si>
    <t>65048</t>
  </si>
  <si>
    <t>65011</t>
  </si>
  <si>
    <t>1282,51</t>
  </si>
  <si>
    <t>65046</t>
  </si>
  <si>
    <t>65019</t>
  </si>
  <si>
    <t>65036</t>
  </si>
  <si>
    <t>65015</t>
  </si>
  <si>
    <t>749,99</t>
  </si>
  <si>
    <t>65014</t>
  </si>
  <si>
    <t>65012</t>
  </si>
  <si>
    <t>65026</t>
  </si>
  <si>
    <t>65112</t>
  </si>
  <si>
    <t>65135-65220</t>
  </si>
  <si>
    <t>65108</t>
  </si>
  <si>
    <t>65110</t>
  </si>
  <si>
    <t>65124</t>
  </si>
  <si>
    <t>65111</t>
  </si>
  <si>
    <t>65120</t>
  </si>
  <si>
    <t>65220</t>
  </si>
  <si>
    <t>15.959</t>
  </si>
  <si>
    <t>AUXILIO</t>
  </si>
  <si>
    <t>S/HD</t>
  </si>
  <si>
    <t>TRUJILLO</t>
  </si>
  <si>
    <t>009-040710/009-40713</t>
  </si>
  <si>
    <t>63444</t>
  </si>
  <si>
    <t>63504</t>
  </si>
  <si>
    <t>63480</t>
  </si>
  <si>
    <t>63507</t>
  </si>
  <si>
    <t>63446</t>
  </si>
  <si>
    <t>63481</t>
  </si>
  <si>
    <t>63447</t>
  </si>
  <si>
    <t>009-040977/009-040978</t>
  </si>
  <si>
    <t>009-041008/009-041010</t>
  </si>
  <si>
    <t>009-041006/009-041009</t>
  </si>
  <si>
    <t>009-041054/009-041063</t>
  </si>
  <si>
    <t>009-040712</t>
  </si>
  <si>
    <t>009-041097</t>
  </si>
  <si>
    <t>65210</t>
  </si>
  <si>
    <t>65268</t>
  </si>
  <si>
    <t>65233</t>
  </si>
  <si>
    <t>65269</t>
  </si>
  <si>
    <t>65235</t>
  </si>
  <si>
    <t>65257</t>
  </si>
  <si>
    <t>65248</t>
  </si>
  <si>
    <t>65264</t>
  </si>
  <si>
    <t>65213</t>
  </si>
  <si>
    <t>65204</t>
  </si>
  <si>
    <t>65259</t>
  </si>
  <si>
    <t>65207-65228</t>
  </si>
  <si>
    <t>65234</t>
  </si>
  <si>
    <t>65345</t>
  </si>
  <si>
    <t>65397</t>
  </si>
  <si>
    <t>65339</t>
  </si>
  <si>
    <t>65351</t>
  </si>
  <si>
    <t>65363</t>
  </si>
  <si>
    <t>65338</t>
  </si>
  <si>
    <t>65398</t>
  </si>
  <si>
    <t>65380</t>
  </si>
  <si>
    <t>65349</t>
  </si>
  <si>
    <t>65341</t>
  </si>
  <si>
    <t>65386</t>
  </si>
  <si>
    <t>65532</t>
  </si>
  <si>
    <t>65468</t>
  </si>
  <si>
    <t>65467</t>
  </si>
  <si>
    <t>ABASTECIMIENTO</t>
  </si>
  <si>
    <t>65531</t>
  </si>
  <si>
    <t>55486</t>
  </si>
  <si>
    <t>65536</t>
  </si>
  <si>
    <t>65466</t>
  </si>
  <si>
    <t>65530</t>
  </si>
  <si>
    <t>65484</t>
  </si>
  <si>
    <t>65470</t>
  </si>
  <si>
    <t>AUXILO MECANICO</t>
  </si>
  <si>
    <t>65602</t>
  </si>
  <si>
    <t>65629</t>
  </si>
  <si>
    <t>65658</t>
  </si>
  <si>
    <t>65598</t>
  </si>
  <si>
    <t>65654</t>
  </si>
  <si>
    <t>65766</t>
  </si>
  <si>
    <t>65767</t>
  </si>
  <si>
    <t>65717</t>
  </si>
  <si>
    <t>65718</t>
  </si>
  <si>
    <t>65715</t>
  </si>
  <si>
    <t>65727</t>
  </si>
  <si>
    <t>65808</t>
  </si>
  <si>
    <t>65859</t>
  </si>
  <si>
    <t>65802</t>
  </si>
  <si>
    <t>65851</t>
  </si>
  <si>
    <t>65865</t>
  </si>
  <si>
    <t>65806</t>
  </si>
  <si>
    <t>65805</t>
  </si>
  <si>
    <t>65841</t>
  </si>
  <si>
    <t>65860</t>
  </si>
  <si>
    <t>65801</t>
  </si>
  <si>
    <t>009-041291/009-041292</t>
  </si>
  <si>
    <t>009-041290/009-041616</t>
  </si>
  <si>
    <t>009-0411323</t>
  </si>
  <si>
    <t>009-041343/009-041344</t>
  </si>
  <si>
    <t>009-041340/009-041341/009-041342</t>
  </si>
  <si>
    <t>009-041413</t>
  </si>
  <si>
    <t>009-041415</t>
  </si>
  <si>
    <t>009-041451</t>
  </si>
  <si>
    <t>009-041582</t>
  </si>
  <si>
    <t>009-041454/009-241455/GUIA RETENIDA</t>
  </si>
  <si>
    <t>009-0411457/009-041458/009-041459</t>
  </si>
  <si>
    <t>009-041460</t>
  </si>
  <si>
    <t>009-041581</t>
  </si>
  <si>
    <t>009-041462</t>
  </si>
  <si>
    <t>65922</t>
  </si>
  <si>
    <t>65957</t>
  </si>
  <si>
    <t>65979</t>
  </si>
  <si>
    <t>65923</t>
  </si>
  <si>
    <t>65950</t>
  </si>
  <si>
    <t>65990</t>
  </si>
  <si>
    <t>65925</t>
  </si>
  <si>
    <t>65980</t>
  </si>
  <si>
    <t>65926</t>
  </si>
  <si>
    <t>65982</t>
  </si>
  <si>
    <t>009-041463/009-041464</t>
  </si>
  <si>
    <t>009-041471/009-041467/009-041465</t>
  </si>
  <si>
    <t>66058</t>
  </si>
  <si>
    <t>66095</t>
  </si>
  <si>
    <t>66079</t>
  </si>
  <si>
    <t>66097</t>
  </si>
  <si>
    <t>66042</t>
  </si>
  <si>
    <t>66096</t>
  </si>
  <si>
    <t>66092</t>
  </si>
  <si>
    <t>66043</t>
  </si>
  <si>
    <t>66204</t>
  </si>
  <si>
    <t>66212</t>
  </si>
  <si>
    <t>66155</t>
  </si>
  <si>
    <t>66164</t>
  </si>
  <si>
    <t>66213</t>
  </si>
  <si>
    <t>66157</t>
  </si>
  <si>
    <t>66158</t>
  </si>
  <si>
    <t>66178</t>
  </si>
  <si>
    <t>66211</t>
  </si>
  <si>
    <t>66360</t>
  </si>
  <si>
    <t>66296</t>
  </si>
  <si>
    <t>66371</t>
  </si>
  <si>
    <t>66301</t>
  </si>
  <si>
    <t>66364</t>
  </si>
  <si>
    <t>66293</t>
  </si>
  <si>
    <t>66358</t>
  </si>
  <si>
    <t>66362</t>
  </si>
  <si>
    <t>66408</t>
  </si>
  <si>
    <t>66417</t>
  </si>
  <si>
    <t>66464</t>
  </si>
  <si>
    <t>66411</t>
  </si>
  <si>
    <t>66410</t>
  </si>
  <si>
    <t>66559</t>
  </si>
  <si>
    <t>66565</t>
  </si>
  <si>
    <t>66501</t>
  </si>
  <si>
    <t>66573</t>
  </si>
  <si>
    <t>66500</t>
  </si>
  <si>
    <t>66527</t>
  </si>
  <si>
    <t>66551</t>
  </si>
  <si>
    <t>66535</t>
  </si>
  <si>
    <t>66520</t>
  </si>
  <si>
    <t>66525</t>
  </si>
  <si>
    <t>66653</t>
  </si>
  <si>
    <t>66675</t>
  </si>
  <si>
    <t>66693</t>
  </si>
  <si>
    <t>66650</t>
  </si>
  <si>
    <t>66681</t>
  </si>
  <si>
    <t>66647</t>
  </si>
  <si>
    <t>66670</t>
  </si>
  <si>
    <t>66648</t>
  </si>
  <si>
    <t>66649</t>
  </si>
  <si>
    <t>66765</t>
  </si>
  <si>
    <t>66821</t>
  </si>
  <si>
    <t>66788</t>
  </si>
  <si>
    <t>66825</t>
  </si>
  <si>
    <t>66768</t>
  </si>
  <si>
    <t>66817</t>
  </si>
  <si>
    <t>66772</t>
  </si>
  <si>
    <t>66816</t>
  </si>
  <si>
    <t>66764</t>
  </si>
  <si>
    <t>66820</t>
  </si>
  <si>
    <t>66873</t>
  </si>
  <si>
    <t>66920</t>
  </si>
  <si>
    <t>66892</t>
  </si>
  <si>
    <t>66883</t>
  </si>
  <si>
    <t>66876</t>
  </si>
  <si>
    <t>66919</t>
  </si>
  <si>
    <t>66877</t>
  </si>
  <si>
    <t>66893</t>
  </si>
  <si>
    <t>67052</t>
  </si>
  <si>
    <t>67017</t>
  </si>
  <si>
    <t>67016</t>
  </si>
  <si>
    <t>67028</t>
  </si>
  <si>
    <t>67022</t>
  </si>
  <si>
    <t>67023</t>
  </si>
  <si>
    <t>67055</t>
  </si>
  <si>
    <t>67019</t>
  </si>
  <si>
    <t>67021</t>
  </si>
  <si>
    <t>67054</t>
  </si>
  <si>
    <t>67133</t>
  </si>
  <si>
    <t>67134</t>
  </si>
  <si>
    <t>67122</t>
  </si>
  <si>
    <t>67120</t>
  </si>
  <si>
    <t>67124</t>
  </si>
  <si>
    <t>67189</t>
  </si>
  <si>
    <t>67215</t>
  </si>
  <si>
    <t>67250</t>
  </si>
  <si>
    <t>67254</t>
  </si>
  <si>
    <t>67216</t>
  </si>
  <si>
    <t>67212</t>
  </si>
  <si>
    <t>67251</t>
  </si>
  <si>
    <t>67202</t>
  </si>
  <si>
    <t>67240</t>
  </si>
  <si>
    <t>67249</t>
  </si>
  <si>
    <t>67366</t>
  </si>
  <si>
    <t>67321</t>
  </si>
  <si>
    <t>67364</t>
  </si>
  <si>
    <t>67319</t>
  </si>
  <si>
    <t>67324</t>
  </si>
  <si>
    <t>67360</t>
  </si>
  <si>
    <t>67316</t>
  </si>
  <si>
    <t>67354</t>
  </si>
  <si>
    <t>67380</t>
  </si>
  <si>
    <t>67318</t>
  </si>
  <si>
    <t>67363</t>
  </si>
  <si>
    <t>67323</t>
  </si>
  <si>
    <t>67326/67328</t>
  </si>
  <si>
    <t>67355</t>
  </si>
  <si>
    <t>67478</t>
  </si>
  <si>
    <t>67457</t>
  </si>
  <si>
    <t>67509</t>
  </si>
  <si>
    <t>67456</t>
  </si>
  <si>
    <t>67492</t>
  </si>
  <si>
    <t>67452</t>
  </si>
  <si>
    <t>67494</t>
  </si>
  <si>
    <t>67453</t>
  </si>
  <si>
    <t>67501</t>
  </si>
  <si>
    <t>67565</t>
  </si>
  <si>
    <t>67627</t>
  </si>
  <si>
    <t>67599</t>
  </si>
  <si>
    <t>67600</t>
  </si>
  <si>
    <t>67598</t>
  </si>
  <si>
    <t>67588</t>
  </si>
  <si>
    <t>67626</t>
  </si>
  <si>
    <t>67563</t>
  </si>
  <si>
    <t>67597</t>
  </si>
  <si>
    <t>67629/67688</t>
  </si>
  <si>
    <t>67689</t>
  </si>
  <si>
    <t>67700</t>
  </si>
  <si>
    <t>67785</t>
  </si>
  <si>
    <t>67762</t>
  </si>
  <si>
    <t>67702</t>
  </si>
  <si>
    <t>67696</t>
  </si>
  <si>
    <t>67786</t>
  </si>
  <si>
    <t>67690</t>
  </si>
  <si>
    <t>67827</t>
  </si>
  <si>
    <t>67826</t>
  </si>
  <si>
    <t>67831</t>
  </si>
  <si>
    <t>67842</t>
  </si>
  <si>
    <t>67825</t>
  </si>
  <si>
    <t>67841</t>
  </si>
  <si>
    <t>67933</t>
  </si>
  <si>
    <t>67913</t>
  </si>
  <si>
    <t>67950</t>
  </si>
  <si>
    <t>67914</t>
  </si>
  <si>
    <t>67980</t>
  </si>
  <si>
    <t>67920</t>
  </si>
  <si>
    <t>67927</t>
  </si>
  <si>
    <t>67978</t>
  </si>
  <si>
    <t>67929</t>
  </si>
  <si>
    <t>68042</t>
  </si>
  <si>
    <t>68069</t>
  </si>
  <si>
    <t>68098</t>
  </si>
  <si>
    <t>68044</t>
  </si>
  <si>
    <t>38097</t>
  </si>
  <si>
    <t>68041</t>
  </si>
  <si>
    <t>68103</t>
  </si>
  <si>
    <t>68030</t>
  </si>
  <si>
    <t>68082</t>
  </si>
  <si>
    <t>68033</t>
  </si>
  <si>
    <t>68092</t>
  </si>
  <si>
    <t>68076</t>
  </si>
  <si>
    <t>68040</t>
  </si>
  <si>
    <t>68160</t>
  </si>
  <si>
    <t>68261</t>
  </si>
  <si>
    <t>68317</t>
  </si>
  <si>
    <t>68171</t>
  </si>
  <si>
    <t>68172</t>
  </si>
  <si>
    <t>68175</t>
  </si>
  <si>
    <t>68262</t>
  </si>
  <si>
    <t>68322</t>
  </si>
  <si>
    <t>68330</t>
  </si>
  <si>
    <t>68312</t>
  </si>
  <si>
    <t>68320</t>
  </si>
  <si>
    <t>68311</t>
  </si>
  <si>
    <t>68326</t>
  </si>
  <si>
    <t>68375</t>
  </si>
  <si>
    <t>68437</t>
  </si>
  <si>
    <t>68404</t>
  </si>
  <si>
    <t>68408</t>
  </si>
  <si>
    <t>68454</t>
  </si>
  <si>
    <t>68446</t>
  </si>
  <si>
    <t>68402</t>
  </si>
  <si>
    <t>68397</t>
  </si>
  <si>
    <t>68396</t>
  </si>
  <si>
    <t>68438</t>
  </si>
  <si>
    <t>68415</t>
  </si>
  <si>
    <t>68440</t>
  </si>
  <si>
    <t>68405</t>
  </si>
  <si>
    <t>68412</t>
  </si>
  <si>
    <t>68447</t>
  </si>
  <si>
    <t>68508</t>
  </si>
  <si>
    <t>68520</t>
  </si>
  <si>
    <t>68590</t>
  </si>
  <si>
    <t>68679</t>
  </si>
  <si>
    <t>68512</t>
  </si>
  <si>
    <t>68534</t>
  </si>
  <si>
    <t>68591</t>
  </si>
  <si>
    <t>68655</t>
  </si>
  <si>
    <t>68692</t>
  </si>
  <si>
    <t>68499</t>
  </si>
  <si>
    <t>68527</t>
  </si>
  <si>
    <t>68589</t>
  </si>
  <si>
    <t>68500</t>
  </si>
  <si>
    <t>68519</t>
  </si>
  <si>
    <t>68608</t>
  </si>
  <si>
    <t>68697</t>
  </si>
  <si>
    <t>68717</t>
  </si>
  <si>
    <t>68834</t>
  </si>
  <si>
    <t>68761</t>
  </si>
  <si>
    <t>68876</t>
  </si>
  <si>
    <t>68806</t>
  </si>
  <si>
    <t>68805</t>
  </si>
  <si>
    <t>68759</t>
  </si>
  <si>
    <t>68877</t>
  </si>
  <si>
    <t>68902</t>
  </si>
  <si>
    <t>68748</t>
  </si>
  <si>
    <t>68809</t>
  </si>
  <si>
    <t>68755</t>
  </si>
  <si>
    <t>68776</t>
  </si>
  <si>
    <t>68870</t>
  </si>
  <si>
    <t>68946</t>
  </si>
  <si>
    <t>68980</t>
  </si>
  <si>
    <t>68958</t>
  </si>
  <si>
    <t>68988</t>
  </si>
  <si>
    <t>69070</t>
  </si>
  <si>
    <t>68943</t>
  </si>
  <si>
    <t>68953</t>
  </si>
  <si>
    <t>68976</t>
  </si>
  <si>
    <t>69057</t>
  </si>
  <si>
    <t>69102</t>
  </si>
  <si>
    <t>68945</t>
  </si>
  <si>
    <t>68977</t>
  </si>
  <si>
    <t>69058</t>
  </si>
  <si>
    <t>69098</t>
  </si>
  <si>
    <t>69063</t>
  </si>
  <si>
    <t>69107</t>
  </si>
  <si>
    <t>68954</t>
  </si>
  <si>
    <t>68982</t>
  </si>
  <si>
    <t>69056</t>
  </si>
  <si>
    <t>69099</t>
  </si>
  <si>
    <t>68956</t>
  </si>
  <si>
    <t>69068</t>
  </si>
  <si>
    <t>69071</t>
  </si>
  <si>
    <t>69074</t>
  </si>
  <si>
    <t>69253</t>
  </si>
  <si>
    <t>69211</t>
  </si>
  <si>
    <t>69247</t>
  </si>
  <si>
    <t>69217</t>
  </si>
  <si>
    <t>69206</t>
  </si>
  <si>
    <t>69245</t>
  </si>
  <si>
    <t>69212</t>
  </si>
  <si>
    <t>69207</t>
  </si>
  <si>
    <t>69260</t>
  </si>
  <si>
    <t>69394</t>
  </si>
  <si>
    <t>69363</t>
  </si>
  <si>
    <t>69341</t>
  </si>
  <si>
    <t>69368</t>
  </si>
  <si>
    <t>69511</t>
  </si>
  <si>
    <t>69493</t>
  </si>
  <si>
    <t>69573</t>
  </si>
  <si>
    <t>69497</t>
  </si>
  <si>
    <t>69488</t>
  </si>
  <si>
    <t>69517</t>
  </si>
  <si>
    <t>69535</t>
  </si>
  <si>
    <t>69322</t>
  </si>
  <si>
    <t>69369</t>
  </si>
  <si>
    <t>69344</t>
  </si>
  <si>
    <t>69366</t>
  </si>
  <si>
    <t>69485</t>
  </si>
  <si>
    <t>69523</t>
  </si>
  <si>
    <t>69321</t>
  </si>
  <si>
    <t>69478</t>
  </si>
  <si>
    <t>69619</t>
  </si>
  <si>
    <t>69624</t>
  </si>
  <si>
    <t>69623</t>
  </si>
  <si>
    <t>69605</t>
  </si>
  <si>
    <t>69608</t>
  </si>
  <si>
    <t>69687</t>
  </si>
  <si>
    <t>69720</t>
  </si>
  <si>
    <t>69686</t>
  </si>
  <si>
    <t>69688</t>
  </si>
  <si>
    <t>69717</t>
  </si>
  <si>
    <t>69690</t>
  </si>
  <si>
    <t>69689</t>
  </si>
  <si>
    <t>69724</t>
  </si>
  <si>
    <t>69685</t>
  </si>
  <si>
    <t>69756</t>
  </si>
  <si>
    <t>69714</t>
  </si>
  <si>
    <t>69691</t>
  </si>
  <si>
    <t>69780</t>
  </si>
  <si>
    <t>69821</t>
  </si>
  <si>
    <t>69797</t>
  </si>
  <si>
    <t>69839</t>
  </si>
  <si>
    <t>69790</t>
  </si>
  <si>
    <t>69786</t>
  </si>
  <si>
    <t>69852</t>
  </si>
  <si>
    <t>69826</t>
  </si>
  <si>
    <t>69796</t>
  </si>
  <si>
    <t>69788</t>
  </si>
  <si>
    <t>69849</t>
  </si>
  <si>
    <t>69911</t>
  </si>
  <si>
    <t>69942</t>
  </si>
  <si>
    <t>69914</t>
  </si>
  <si>
    <t>69965</t>
  </si>
  <si>
    <t>69908</t>
  </si>
  <si>
    <t>69950</t>
  </si>
  <si>
    <t>69915</t>
  </si>
  <si>
    <t>69919</t>
  </si>
  <si>
    <t>69918</t>
  </si>
  <si>
    <t>69913</t>
  </si>
  <si>
    <t>69943</t>
  </si>
  <si>
    <t>70071</t>
  </si>
  <si>
    <t>70127</t>
  </si>
  <si>
    <t>70045</t>
  </si>
  <si>
    <t>70081</t>
  </si>
  <si>
    <t>70138</t>
  </si>
  <si>
    <t>70050</t>
  </si>
  <si>
    <t>70093</t>
  </si>
  <si>
    <t>70047</t>
  </si>
  <si>
    <t>70080</t>
  </si>
  <si>
    <t>70072</t>
  </si>
  <si>
    <t>70044</t>
  </si>
  <si>
    <t>70084</t>
  </si>
  <si>
    <t>70180</t>
  </si>
  <si>
    <t>70201</t>
  </si>
  <si>
    <t>70282</t>
  </si>
  <si>
    <t>AKM-892</t>
  </si>
  <si>
    <t>DIP-028</t>
  </si>
  <si>
    <t>M14-016</t>
  </si>
  <si>
    <t>BRL-549</t>
  </si>
  <si>
    <t>SMG-875</t>
  </si>
  <si>
    <t>KLM-532</t>
  </si>
  <si>
    <t>PMN-125</t>
  </si>
  <si>
    <t>PUNTO DE PARTIDA</t>
  </si>
  <si>
    <t>Cajamarca, Perú</t>
  </si>
  <si>
    <t>Chiclayo, Perú</t>
  </si>
  <si>
    <t>Trujillo,  Perú</t>
  </si>
  <si>
    <t>Lima,  Perú</t>
  </si>
  <si>
    <t>Piura, Perú</t>
  </si>
  <si>
    <t>Lima, Perú</t>
  </si>
  <si>
    <t>Callao, Perú</t>
  </si>
  <si>
    <t>Arequipa, Perú</t>
  </si>
  <si>
    <t>Trujillo, Perú</t>
  </si>
  <si>
    <t>Chimbote, Perú</t>
  </si>
  <si>
    <t>Cusco, Perú</t>
  </si>
  <si>
    <t>Huancayo, Perú</t>
  </si>
  <si>
    <t>Iquitos, Perú</t>
  </si>
  <si>
    <t>Pucallpa, Perú</t>
  </si>
  <si>
    <t>Juliaca, Perú</t>
  </si>
  <si>
    <t>Tacna, Perú</t>
  </si>
  <si>
    <t>Ica, Perú</t>
  </si>
  <si>
    <t>Tarapoto, Perú</t>
  </si>
  <si>
    <t>Ayacucho, Perú</t>
  </si>
  <si>
    <t>Huacho, Perú</t>
  </si>
  <si>
    <t>Huánuco, Perú</t>
  </si>
  <si>
    <t>Paita, Perú</t>
  </si>
  <si>
    <t>Sullana, Perú</t>
  </si>
  <si>
    <t>Huaycan, Perú</t>
  </si>
  <si>
    <t>Barranca, Perú</t>
  </si>
  <si>
    <t>Puno, Perú</t>
  </si>
  <si>
    <t>San Ignacio, Perú</t>
  </si>
  <si>
    <t>Huaraz, Perú</t>
  </si>
  <si>
    <t>Pisco, Perú</t>
  </si>
  <si>
    <t>Tumbes, Perú</t>
  </si>
  <si>
    <t>Chosica, Perú</t>
  </si>
  <si>
    <t>Puerto Maldonado, Perú</t>
  </si>
  <si>
    <t>Abancay, Perú</t>
  </si>
  <si>
    <t>Moquegua, Perú</t>
  </si>
  <si>
    <t>Víctor Larco Herrera, Perú</t>
  </si>
  <si>
    <t>Cerro de Pasco, Perú</t>
  </si>
  <si>
    <t>Moyobamba, Perú</t>
  </si>
  <si>
    <t>Huancavelica, Perú</t>
  </si>
  <si>
    <t>Camaná, Perú</t>
  </si>
  <si>
    <t>Chancay, Perú</t>
  </si>
  <si>
    <t>Chachapoyas, Perú</t>
  </si>
  <si>
    <t>Ferreñafe, Perú</t>
  </si>
  <si>
    <t>Moche, Perú</t>
  </si>
  <si>
    <t>Jauja, Perú</t>
  </si>
  <si>
    <t>Pacasmayo, Perú</t>
  </si>
  <si>
    <t>Monsefú, Perú</t>
  </si>
  <si>
    <t>Zarumilla, Perú</t>
  </si>
  <si>
    <t>Puerto Pimentel, Perú</t>
  </si>
  <si>
    <t>Concepción, Perú</t>
  </si>
  <si>
    <t>Chupaca,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</si>
</sst>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S/&quot;\ #,##0.00"/>
    <numFmt numFmtId="166" formatCode="0.000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3C47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166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wrapText="1"/>
    </xf>
    <xf numFmtId="49" fontId="6" fillId="0" borderId="0" xfId="0" applyNumberFormat="1" applyFont="1" applyFill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1" fontId="6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horizontal="center" wrapText="1"/>
    </xf>
    <xf numFmtId="9" fontId="6" fillId="0" borderId="0" xfId="1" applyFont="1" applyFill="1" applyBorder="1" applyAlignment="1">
      <alignment horizontal="center"/>
    </xf>
    <xf numFmtId="167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center" wrapText="1"/>
    </xf>
    <xf numFmtId="1" fontId="6" fillId="0" borderId="0" xfId="0" applyNumberFormat="1" applyFont="1" applyFill="1" applyAlignment="1">
      <alignment horizontal="right" wrapText="1"/>
    </xf>
    <xf numFmtId="1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 wrapText="1"/>
    </xf>
    <xf numFmtId="166" fontId="6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67" fontId="6" fillId="0" borderId="0" xfId="0" applyNumberFormat="1" applyFont="1" applyFill="1" applyAlignment="1">
      <alignment wrapText="1"/>
    </xf>
    <xf numFmtId="1" fontId="6" fillId="0" borderId="0" xfId="0" applyNumberFormat="1" applyFont="1" applyFill="1" applyAlignment="1">
      <alignment wrapText="1"/>
    </xf>
    <xf numFmtId="14" fontId="6" fillId="0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center" vertical="center" wrapText="1"/>
    </xf>
    <xf numFmtId="167" fontId="6" fillId="0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right" vertical="center" wrapText="1"/>
    </xf>
    <xf numFmtId="1" fontId="6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wrapText="1"/>
    </xf>
    <xf numFmtId="49" fontId="10" fillId="0" borderId="0" xfId="0" applyNumberFormat="1" applyFont="1" applyFill="1" applyAlignment="1">
      <alignment horizontal="center" wrapText="1"/>
    </xf>
    <xf numFmtId="9" fontId="6" fillId="0" borderId="0" xfId="1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 wrapText="1"/>
    </xf>
    <xf numFmtId="1" fontId="9" fillId="0" borderId="0" xfId="0" applyNumberFormat="1" applyFont="1" applyFill="1" applyAlignment="1">
      <alignment horizontal="right" wrapText="1"/>
    </xf>
    <xf numFmtId="14" fontId="0" fillId="0" borderId="0" xfId="0" applyNumberFormat="1" applyFill="1"/>
    <xf numFmtId="49" fontId="0" fillId="0" borderId="0" xfId="0" applyNumberFormat="1" applyFill="1"/>
    <xf numFmtId="165" fontId="0" fillId="0" borderId="0" xfId="0" applyNumberFormat="1" applyFill="1"/>
    <xf numFmtId="167" fontId="0" fillId="0" borderId="0" xfId="0" applyNumberFormat="1" applyFill="1"/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orcentaje" xfId="1" builtinId="5"/>
  </cellStyles>
  <dxfs count="37"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3" tint="-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67" formatCode="[$-F400]h:mm:ss\ AM/PM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67" formatCode="[$-F400]h:mm:ss\ AM/PM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65" formatCode="&quot;S/&quot;\ #,##0.0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67" formatCode="[$-F400]h:mm:ss\ AM/PM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66" formatCode="0.00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170" formatCode="d/mm/yyyy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000000"/>
        </top>
        <bottom/>
      </border>
    </dxf>
    <dxf>
      <numFmt numFmtId="1" formatCode="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167" formatCode="[$-F400]h:mm:ss\ AM/PM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166" formatCode="0.000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1" formatCode="0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1" formatCode="0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30" formatCode="@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30" formatCode="@"/>
      <fill>
        <patternFill patternType="solid">
          <fgColor indexed="64"/>
          <bgColor rgb="FFBDD7EE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30" formatCode="@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30" formatCode="@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numFmt numFmtId="30" formatCode="@"/>
      <fill>
        <patternFill patternType="solid">
          <fgColor indexed="64"/>
          <bgColor rgb="FFBDD7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000000"/>
        </top>
        <bottom/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7C80"/>
      <color rgb="FFCCFFFF"/>
      <color rgb="FFCCFFCC"/>
      <color rgb="FFFFFF00"/>
      <color rgb="FFCCCCFF"/>
      <color rgb="FFFF9999"/>
      <color rgb="FFFFCC99"/>
      <color rgb="FF00FF00"/>
      <color rgb="FF66CC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B4F90-3C6B-4D6F-9177-60CA3CD3C7EF}" name="Tabla1" displayName="Tabla1" ref="A1:T1034" headerRowDxfId="2" dataDxfId="0" totalsRowDxfId="1" headerRowBorderDxfId="36">
  <autoFilter ref="A1:T1034" xr:uid="{FACFBD6E-F095-4F6E-AE7A-AE5CAB68D6CC}"/>
  <sortState xmlns:xlrd2="http://schemas.microsoft.com/office/spreadsheetml/2017/richdata2" ref="A6:T974">
    <sortCondition ref="A1:A974"/>
  </sortState>
  <tableColumns count="20">
    <tableColumn id="1" xr3:uid="{D01C1383-E3A4-485B-BADE-8F20E5184326}" name="fecha" dataDxfId="22"/>
    <tableColumn id="2" xr3:uid="{2B8819B8-FAF8-4E40-9311-E04D0AABB4FA}" name="NUMERO DE VIAJES (HOJA DE DISTRIB)" dataDxfId="21" totalsRowDxfId="35"/>
    <tableColumn id="3" xr3:uid="{5FC3430B-63D5-4002-97FC-4F6707329183}" name="REPARTO" dataDxfId="20" totalsRowDxfId="34"/>
    <tableColumn id="4" xr3:uid="{949B91E9-FFFD-42C1-BB47-48324ABAB950}" name="UNIDAD" dataDxfId="19" totalsRowDxfId="33"/>
    <tableColumn id="6" xr3:uid="{83B73F47-B1F6-43EE-ADEF-3D8A00B1B578}" name="PUNTO DE PARTIDA" dataDxfId="18" totalsRowDxfId="32"/>
    <tableColumn id="8" xr3:uid="{C4A74370-6A46-4463-97F5-A628E77EED3C}" name="TIPO DE FLOTA (Propio o Tercero)" dataDxfId="17" totalsRowDxfId="31"/>
    <tableColumn id="11" xr3:uid="{9A870891-A7B2-4DC8-A534-DEEC656438A3}" name="PESO REQUERIDO" dataDxfId="16"/>
    <tableColumn id="12" xr3:uid="{A8797197-3246-4A67-BAE0-7FF01F83986B}" name="PESO ENTREGADO" dataDxfId="15"/>
    <tableColumn id="13" xr3:uid="{EDD20FBA-056E-4B02-96B5-9E863ACBBACC}" name="PESO ENTREGADO A TIEMPO" dataDxfId="14" dataCellStyle="Porcentaje" totalsRowCellStyle="Porcentaje">
      <calculatedColumnFormula>IFERROR((H2/G2)*100%,"0%")</calculatedColumnFormula>
    </tableColumn>
    <tableColumn id="14" xr3:uid="{6CED7717-0D4F-4C76-A996-FACA05169F86}" name="NRO ENTREGAS EFECTUADAS (Nro Guias)" dataDxfId="13" totalsRowDxfId="30"/>
    <tableColumn id="15" xr3:uid="{FA373B26-1A79-45C0-80B0-15A25993D3EF}" name="NRO ENTREGAS RECHAZADAS (Nro Guias)" dataDxfId="12" totalsRowDxfId="29"/>
    <tableColumn id="17" xr3:uid="{A43C8459-49A9-4AF8-853E-22DC560CDEE2}" name="CONSUMO D2" dataDxfId="11" totalsRowDxfId="28"/>
    <tableColumn id="25" xr3:uid="{C09A6D42-C5D9-4F72-B0F7-2D852E47712C}" name="H. SALIDA" dataDxfId="10"/>
    <tableColumn id="26" xr3:uid="{5DAE4DF9-B6DD-4A5E-9914-56139CA8F9FF}" name="FLETE" dataDxfId="9"/>
    <tableColumn id="27" xr3:uid="{DBBCB214-4D34-4C51-B062-EE526D57C2DC}" name="H.INGRESO" dataDxfId="8"/>
    <tableColumn id="28" xr3:uid="{41EFB332-0AFD-450C-B1FA-97D1D497F5C8}" name="TIEMPO REPARTO" dataDxfId="7" totalsRowDxfId="27"/>
    <tableColumn id="29" xr3:uid="{F52FB35B-6557-4ADE-8FA8-28F1C3E5A021}" name="KM INICIAL" dataDxfId="6" totalsRowDxfId="26"/>
    <tableColumn id="30" xr3:uid="{A918520E-9271-4383-A3D2-DE8A0C86C9E8}" name="KM FINAL" dataDxfId="5" totalsRowDxfId="25"/>
    <tableColumn id="31" xr3:uid="{CDAE6B81-89CD-4D07-A6D6-3D56015553C1}" name="KM RECORRIDO (KM Inicial - KM Final)" dataDxfId="4" totalsRowDxfId="24">
      <calculatedColumnFormula>+R2-Q2</calculatedColumnFormula>
    </tableColumn>
    <tableColumn id="32" xr3:uid="{E049FF4D-49A3-4508-AC51-320908489F6F}" name="KM/GL" dataDxfId="3" totalsRowDxfId="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8C8D-FA97-4280-A84B-705D1BB26409}">
  <dimension ref="A1:AC1034"/>
  <sheetViews>
    <sheetView showGridLines="0" tabSelected="1" zoomScale="55" zoomScaleNormal="55" workbookViewId="0">
      <pane ySplit="1" topLeftCell="A23" activePane="bottomLeft" state="frozen"/>
      <selection pane="bottomLeft" activeCell="U1" sqref="U1:U1048576"/>
    </sheetView>
  </sheetViews>
  <sheetFormatPr baseColWidth="10" defaultColWidth="11.44140625" defaultRowHeight="14.4" x14ac:dyDescent="0.3"/>
  <cols>
    <col min="1" max="1" width="14.5546875" style="67" customWidth="1"/>
    <col min="2" max="2" width="14.5546875" style="68" customWidth="1"/>
    <col min="3" max="3" width="12.44140625" style="68" customWidth="1"/>
    <col min="4" max="4" width="13.5546875" style="68" customWidth="1"/>
    <col min="5" max="5" width="60.5546875" style="68" bestFit="1" customWidth="1"/>
    <col min="6" max="6" width="17.109375" style="68" bestFit="1" customWidth="1"/>
    <col min="7" max="7" width="13" style="26" customWidth="1"/>
    <col min="8" max="8" width="13.88671875" style="26" customWidth="1"/>
    <col min="9" max="9" width="11.21875" style="27" customWidth="1"/>
    <col min="10" max="11" width="9.21875" style="34" customWidth="1"/>
    <col min="12" max="12" width="13.77734375" style="33" customWidth="1"/>
    <col min="13" max="13" width="11.44140625" style="70" customWidth="1"/>
    <col min="14" max="14" width="17.33203125" style="69" bestFit="1" customWidth="1"/>
    <col min="15" max="15" width="12.5546875" style="70" customWidth="1"/>
    <col min="16" max="16" width="11.44140625" style="70" customWidth="1"/>
    <col min="17" max="17" width="17.6640625" style="25" bestFit="1" customWidth="1"/>
    <col min="18" max="18" width="10.6640625" style="25" customWidth="1"/>
    <col min="19" max="19" width="12.5546875" style="34" customWidth="1"/>
    <col min="20" max="20" width="9.5546875" style="71" customWidth="1"/>
    <col min="21" max="16384" width="11.44140625" style="72"/>
  </cols>
  <sheetData>
    <row r="1" spans="1:29" s="10" customFormat="1" ht="141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518</v>
      </c>
      <c r="F1" s="16" t="s">
        <v>4</v>
      </c>
      <c r="G1" s="19" t="s">
        <v>5</v>
      </c>
      <c r="H1" s="19" t="s">
        <v>6</v>
      </c>
      <c r="I1" s="20" t="s">
        <v>7</v>
      </c>
      <c r="J1" s="18" t="s">
        <v>8</v>
      </c>
      <c r="K1" s="18" t="s">
        <v>9</v>
      </c>
      <c r="L1" s="19" t="s">
        <v>10</v>
      </c>
      <c r="M1" s="21" t="s">
        <v>11</v>
      </c>
      <c r="N1" s="17" t="s">
        <v>12</v>
      </c>
      <c r="O1" s="21" t="s">
        <v>13</v>
      </c>
      <c r="P1" s="21" t="s">
        <v>14</v>
      </c>
      <c r="Q1" s="18" t="s">
        <v>15</v>
      </c>
      <c r="R1" s="18" t="s">
        <v>16</v>
      </c>
      <c r="S1" s="18" t="s">
        <v>17</v>
      </c>
      <c r="T1" s="19" t="s">
        <v>18</v>
      </c>
      <c r="U1" s="9"/>
      <c r="V1" s="9"/>
      <c r="W1" s="9"/>
      <c r="X1" s="9"/>
      <c r="Y1" s="9"/>
      <c r="Z1" s="9"/>
      <c r="AA1" s="9"/>
      <c r="AB1" s="9"/>
      <c r="AC1" s="9"/>
    </row>
    <row r="2" spans="1:29" s="12" customFormat="1" x14ac:dyDescent="0.3">
      <c r="A2" s="22">
        <v>44805</v>
      </c>
      <c r="B2" s="23">
        <v>58065</v>
      </c>
      <c r="C2" s="23" t="s">
        <v>19</v>
      </c>
      <c r="D2" s="23" t="s">
        <v>512</v>
      </c>
      <c r="E2" s="23" t="s">
        <v>520</v>
      </c>
      <c r="F2" s="23" t="s">
        <v>20</v>
      </c>
      <c r="G2" s="26">
        <v>3634</v>
      </c>
      <c r="H2" s="26">
        <v>3634</v>
      </c>
      <c r="I2" s="27">
        <f t="shared" ref="I2:I5" si="0">IFERROR((H2/G2)*100%,"0%")</f>
        <v>1</v>
      </c>
      <c r="J2" s="25">
        <v>6</v>
      </c>
      <c r="K2" s="25">
        <v>0</v>
      </c>
      <c r="L2" s="28">
        <v>1.7426340057636889</v>
      </c>
      <c r="M2" s="30">
        <v>0.36458333333333331</v>
      </c>
      <c r="N2" s="24">
        <v>1051.75</v>
      </c>
      <c r="O2" s="31">
        <v>0.54513888888888895</v>
      </c>
      <c r="P2" s="31">
        <v>0.18055555555555555</v>
      </c>
      <c r="Q2" s="32">
        <v>91658</v>
      </c>
      <c r="R2" s="32">
        <v>91696</v>
      </c>
      <c r="S2" s="25">
        <f t="shared" ref="S2:S5" si="1">+R2-Q2</f>
        <v>38</v>
      </c>
      <c r="T2" s="26">
        <f>IFERROR(S2/L2,"0")</f>
        <v>21.806070508389364</v>
      </c>
      <c r="U2" s="11"/>
      <c r="V2" s="11"/>
      <c r="W2" s="11"/>
      <c r="X2" s="11"/>
      <c r="Y2" s="11"/>
      <c r="Z2" s="11"/>
      <c r="AA2" s="11"/>
      <c r="AB2" s="11"/>
      <c r="AC2" s="11"/>
    </row>
    <row r="3" spans="1:29" customFormat="1" ht="16.5" customHeight="1" x14ac:dyDescent="0.3">
      <c r="A3" s="22">
        <v>44805</v>
      </c>
      <c r="B3" s="23">
        <v>58108</v>
      </c>
      <c r="C3" s="23" t="s">
        <v>19</v>
      </c>
      <c r="D3" s="23" t="s">
        <v>512</v>
      </c>
      <c r="E3" s="23" t="s">
        <v>520</v>
      </c>
      <c r="F3" s="23" t="s">
        <v>20</v>
      </c>
      <c r="G3" s="26">
        <v>1607.28</v>
      </c>
      <c r="H3" s="26">
        <v>1607.28</v>
      </c>
      <c r="I3" s="27">
        <f t="shared" si="0"/>
        <v>1</v>
      </c>
      <c r="J3" s="25">
        <v>20</v>
      </c>
      <c r="K3" s="25">
        <v>0</v>
      </c>
      <c r="L3" s="28">
        <v>1.3299048991354465</v>
      </c>
      <c r="M3" s="30">
        <v>0.64166666666666672</v>
      </c>
      <c r="N3" s="24">
        <v>663.09</v>
      </c>
      <c r="O3" s="31">
        <v>0.76736111111111116</v>
      </c>
      <c r="P3" s="31">
        <v>0.12569444444444444</v>
      </c>
      <c r="Q3" s="32">
        <v>91696</v>
      </c>
      <c r="R3" s="32">
        <v>91725</v>
      </c>
      <c r="S3" s="25">
        <f t="shared" si="1"/>
        <v>29</v>
      </c>
      <c r="T3" s="26">
        <f>IFERROR(S3/L3,"0")</f>
        <v>21.806070508389372</v>
      </c>
      <c r="U3" s="1"/>
    </row>
    <row r="4" spans="1:29" customFormat="1" ht="16.5" customHeight="1" x14ac:dyDescent="0.3">
      <c r="A4" s="22">
        <v>44805</v>
      </c>
      <c r="B4" s="23">
        <v>58075</v>
      </c>
      <c r="C4" s="23" t="s">
        <v>19</v>
      </c>
      <c r="D4" s="23" t="s">
        <v>511</v>
      </c>
      <c r="E4" s="23" t="s">
        <v>523</v>
      </c>
      <c r="F4" s="23" t="s">
        <v>20</v>
      </c>
      <c r="G4" s="26">
        <v>7991.6</v>
      </c>
      <c r="H4" s="26">
        <v>7192.3</v>
      </c>
      <c r="I4" s="27">
        <f t="shared" si="0"/>
        <v>0.89998248160568595</v>
      </c>
      <c r="J4" s="25">
        <v>9</v>
      </c>
      <c r="K4" s="25">
        <v>6</v>
      </c>
      <c r="L4" s="28">
        <v>3.9990519480519477</v>
      </c>
      <c r="M4" s="30">
        <v>0.41319444444444442</v>
      </c>
      <c r="N4" s="24">
        <v>2718.83</v>
      </c>
      <c r="O4" s="31">
        <v>0.19791666666666666</v>
      </c>
      <c r="P4" s="31">
        <v>0.78472222222222221</v>
      </c>
      <c r="Q4" s="32">
        <v>138358</v>
      </c>
      <c r="R4" s="32">
        <v>138429</v>
      </c>
      <c r="S4" s="25">
        <f t="shared" si="1"/>
        <v>71</v>
      </c>
      <c r="T4" s="26">
        <f>IFERROR(S4/L4,"0")</f>
        <v>17.754207977864883</v>
      </c>
    </row>
    <row r="5" spans="1:29" customFormat="1" ht="16.5" customHeight="1" x14ac:dyDescent="0.3">
      <c r="A5" s="22">
        <v>44805</v>
      </c>
      <c r="B5" s="23">
        <v>58128</v>
      </c>
      <c r="C5" s="23" t="s">
        <v>19</v>
      </c>
      <c r="D5" s="23" t="s">
        <v>511</v>
      </c>
      <c r="E5" s="23" t="s">
        <v>523</v>
      </c>
      <c r="F5" s="23" t="s">
        <v>20</v>
      </c>
      <c r="G5" s="26">
        <v>0</v>
      </c>
      <c r="H5" s="26">
        <v>0</v>
      </c>
      <c r="I5" s="27" t="str">
        <f t="shared" si="0"/>
        <v>0%</v>
      </c>
      <c r="J5" s="25">
        <v>0</v>
      </c>
      <c r="K5" s="25">
        <v>0</v>
      </c>
      <c r="L5" s="28">
        <v>0.33794805194805194</v>
      </c>
      <c r="M5" s="30">
        <v>0</v>
      </c>
      <c r="N5" s="24">
        <v>0</v>
      </c>
      <c r="O5" s="31">
        <v>0</v>
      </c>
      <c r="P5" s="31">
        <v>0</v>
      </c>
      <c r="Q5" s="32">
        <v>138429</v>
      </c>
      <c r="R5" s="32">
        <v>138435</v>
      </c>
      <c r="S5" s="25">
        <f t="shared" si="1"/>
        <v>6</v>
      </c>
      <c r="T5" s="26">
        <f>IFERROR(S5/L5,"0")</f>
        <v>17.754207977864883</v>
      </c>
    </row>
    <row r="6" spans="1:29" customFormat="1" ht="16.5" customHeight="1" x14ac:dyDescent="0.3">
      <c r="A6" s="22">
        <v>44805</v>
      </c>
      <c r="B6" s="23">
        <v>58074</v>
      </c>
      <c r="C6" s="23" t="s">
        <v>19</v>
      </c>
      <c r="D6" s="23" t="s">
        <v>515</v>
      </c>
      <c r="E6" s="23" t="s">
        <v>519</v>
      </c>
      <c r="F6" s="23" t="s">
        <v>20</v>
      </c>
      <c r="G6" s="26">
        <v>2375.6</v>
      </c>
      <c r="H6" s="26">
        <v>2375.6</v>
      </c>
      <c r="I6" s="27">
        <f t="shared" ref="I6:I69" si="2">IFERROR((H6/G6)*100%,"0%")</f>
        <v>1</v>
      </c>
      <c r="J6" s="25">
        <v>15</v>
      </c>
      <c r="K6" s="25">
        <v>0</v>
      </c>
      <c r="L6" s="28">
        <v>2.9157372262773724</v>
      </c>
      <c r="M6" s="30">
        <v>0.40416666666666662</v>
      </c>
      <c r="N6" s="24">
        <v>867.56</v>
      </c>
      <c r="O6" s="31">
        <v>0.56180555555555556</v>
      </c>
      <c r="P6" s="31">
        <v>0.15763888888888888</v>
      </c>
      <c r="Q6" s="32">
        <v>58769</v>
      </c>
      <c r="R6" s="32">
        <v>58801</v>
      </c>
      <c r="S6" s="25">
        <f t="shared" ref="S6:S69" si="3">+R6-Q6</f>
        <v>32</v>
      </c>
      <c r="T6" s="26">
        <f>IFERROR(S6/L6,"0")</f>
        <v>10.974925899222942</v>
      </c>
      <c r="U6" s="1"/>
    </row>
    <row r="7" spans="1:29" customFormat="1" ht="16.5" customHeight="1" x14ac:dyDescent="0.3">
      <c r="A7" s="22">
        <v>44805</v>
      </c>
      <c r="B7" s="23">
        <v>58110</v>
      </c>
      <c r="C7" s="23" t="s">
        <v>19</v>
      </c>
      <c r="D7" s="23" t="s">
        <v>515</v>
      </c>
      <c r="E7" s="23" t="s">
        <v>519</v>
      </c>
      <c r="F7" s="23" t="s">
        <v>20</v>
      </c>
      <c r="G7" s="26">
        <v>2407.1999999999998</v>
      </c>
      <c r="H7" s="26">
        <v>2360.1999999999998</v>
      </c>
      <c r="I7" s="27">
        <f t="shared" si="2"/>
        <v>0.9804752409438352</v>
      </c>
      <c r="J7" s="25">
        <v>15</v>
      </c>
      <c r="K7" s="25">
        <v>1</v>
      </c>
      <c r="L7" s="28">
        <v>1.640102189781022</v>
      </c>
      <c r="M7" s="30">
        <v>0.64930555555555558</v>
      </c>
      <c r="N7" s="24">
        <v>964.45</v>
      </c>
      <c r="O7" s="31">
        <v>0.77222222222222225</v>
      </c>
      <c r="P7" s="31">
        <v>0.12291666666666667</v>
      </c>
      <c r="Q7" s="32">
        <v>58801</v>
      </c>
      <c r="R7" s="32">
        <v>58819</v>
      </c>
      <c r="S7" s="25">
        <f t="shared" si="3"/>
        <v>18</v>
      </c>
      <c r="T7" s="26">
        <f>IFERROR(S7/L7,"0")</f>
        <v>10.974925899222942</v>
      </c>
    </row>
    <row r="8" spans="1:29" customFormat="1" ht="16.5" customHeight="1" x14ac:dyDescent="0.3">
      <c r="A8" s="22">
        <v>44805</v>
      </c>
      <c r="B8" s="23">
        <v>58148</v>
      </c>
      <c r="C8" s="23" t="s">
        <v>19</v>
      </c>
      <c r="D8" s="23" t="s">
        <v>515</v>
      </c>
      <c r="E8" s="23" t="s">
        <v>519</v>
      </c>
      <c r="F8" s="23" t="s">
        <v>20</v>
      </c>
      <c r="G8" s="26">
        <v>87</v>
      </c>
      <c r="H8" s="26">
        <v>87</v>
      </c>
      <c r="I8" s="27">
        <f t="shared" si="2"/>
        <v>1</v>
      </c>
      <c r="J8" s="25">
        <v>1</v>
      </c>
      <c r="K8" s="25">
        <v>0</v>
      </c>
      <c r="L8" s="28">
        <v>9.1116788321167888E-2</v>
      </c>
      <c r="M8" s="30">
        <v>0.77777777777777779</v>
      </c>
      <c r="N8" s="24">
        <v>39.15</v>
      </c>
      <c r="O8" s="31">
        <v>0</v>
      </c>
      <c r="P8" s="31">
        <v>0.22222222222222221</v>
      </c>
      <c r="Q8" s="34">
        <v>58819</v>
      </c>
      <c r="R8" s="34">
        <v>58820</v>
      </c>
      <c r="S8" s="25">
        <f t="shared" si="3"/>
        <v>1</v>
      </c>
      <c r="T8" s="26">
        <f>IFERROR(S8/L8,"0")</f>
        <v>10.974925899222942</v>
      </c>
    </row>
    <row r="9" spans="1:29" customFormat="1" ht="16.2" customHeight="1" x14ac:dyDescent="0.3">
      <c r="A9" s="22">
        <v>44806</v>
      </c>
      <c r="B9" s="23">
        <v>58201</v>
      </c>
      <c r="C9" s="23" t="s">
        <v>19</v>
      </c>
      <c r="D9" s="23" t="s">
        <v>515</v>
      </c>
      <c r="E9" s="23" t="s">
        <v>524</v>
      </c>
      <c r="F9" s="23" t="s">
        <v>20</v>
      </c>
      <c r="G9" s="26">
        <v>5600</v>
      </c>
      <c r="H9" s="26">
        <v>5600</v>
      </c>
      <c r="I9" s="27">
        <f t="shared" si="2"/>
        <v>1</v>
      </c>
      <c r="J9" s="25">
        <v>5</v>
      </c>
      <c r="K9" s="25">
        <v>0</v>
      </c>
      <c r="L9" s="28">
        <v>4.6469562043795625</v>
      </c>
      <c r="M9" s="30">
        <v>0.36527777777777781</v>
      </c>
      <c r="N9" s="24">
        <v>1540.01</v>
      </c>
      <c r="O9" s="31">
        <v>0.51597222222222217</v>
      </c>
      <c r="P9" s="31">
        <v>0.15069444444444444</v>
      </c>
      <c r="Q9" s="32">
        <v>58820</v>
      </c>
      <c r="R9" s="32">
        <v>58871</v>
      </c>
      <c r="S9" s="25">
        <f t="shared" si="3"/>
        <v>51</v>
      </c>
      <c r="T9" s="26">
        <f>IFERROR(S9/L9,"0")</f>
        <v>10.974925899222942</v>
      </c>
    </row>
    <row r="10" spans="1:29" customFormat="1" ht="16.5" customHeight="1" x14ac:dyDescent="0.3">
      <c r="A10" s="22">
        <v>44806</v>
      </c>
      <c r="B10" s="23">
        <v>58262</v>
      </c>
      <c r="C10" s="23" t="s">
        <v>19</v>
      </c>
      <c r="D10" s="23" t="s">
        <v>515</v>
      </c>
      <c r="E10" s="23" t="s">
        <v>525</v>
      </c>
      <c r="F10" s="23" t="s">
        <v>20</v>
      </c>
      <c r="G10" s="26">
        <v>2796.65</v>
      </c>
      <c r="H10" s="26">
        <v>2270.65</v>
      </c>
      <c r="I10" s="27">
        <f t="shared" si="2"/>
        <v>0.81191783026120534</v>
      </c>
      <c r="J10" s="25">
        <v>21</v>
      </c>
      <c r="K10" s="25">
        <v>4</v>
      </c>
      <c r="L10" s="28">
        <v>3.1890875912408765</v>
      </c>
      <c r="M10" s="30">
        <v>0.66041666666666665</v>
      </c>
      <c r="N10" s="24">
        <v>941.69</v>
      </c>
      <c r="O10" s="31">
        <v>0.80069444444444438</v>
      </c>
      <c r="P10" s="31">
        <v>0.14027777777777778</v>
      </c>
      <c r="Q10" s="32">
        <v>58871</v>
      </c>
      <c r="R10" s="32">
        <v>58906</v>
      </c>
      <c r="S10" s="25">
        <f t="shared" si="3"/>
        <v>35</v>
      </c>
      <c r="T10" s="26">
        <f>IFERROR(S10/L10,"0")</f>
        <v>10.97492589922294</v>
      </c>
    </row>
    <row r="11" spans="1:29" customFormat="1" ht="16.5" customHeight="1" x14ac:dyDescent="0.3">
      <c r="A11" s="22">
        <v>44806</v>
      </c>
      <c r="B11" s="23">
        <v>58281</v>
      </c>
      <c r="C11" s="23" t="s">
        <v>19</v>
      </c>
      <c r="D11" s="23" t="s">
        <v>516</v>
      </c>
      <c r="E11" s="23" t="s">
        <v>526</v>
      </c>
      <c r="F11" s="23" t="s">
        <v>20</v>
      </c>
      <c r="G11" s="26">
        <v>10800</v>
      </c>
      <c r="H11" s="26">
        <v>10800</v>
      </c>
      <c r="I11" s="27">
        <f t="shared" si="2"/>
        <v>1</v>
      </c>
      <c r="J11" s="25">
        <v>1</v>
      </c>
      <c r="K11" s="25">
        <v>0</v>
      </c>
      <c r="L11" s="28">
        <v>22.663</v>
      </c>
      <c r="M11" s="30">
        <v>0.7055555555555556</v>
      </c>
      <c r="N11" s="24">
        <v>5075.99</v>
      </c>
      <c r="O11" s="31">
        <v>0.86458333333333337</v>
      </c>
      <c r="P11" s="31">
        <v>0.15902777777777777</v>
      </c>
      <c r="Q11" s="32">
        <v>559455</v>
      </c>
      <c r="R11" s="32">
        <v>559483</v>
      </c>
      <c r="S11" s="25">
        <f t="shared" si="3"/>
        <v>28</v>
      </c>
      <c r="T11" s="26">
        <f>IFERROR(S11/L11,"0")</f>
        <v>1.2354939769668623</v>
      </c>
    </row>
    <row r="12" spans="1:29" customFormat="1" ht="16.5" customHeight="1" x14ac:dyDescent="0.3">
      <c r="A12" s="22">
        <v>44806</v>
      </c>
      <c r="B12" s="23">
        <v>58215</v>
      </c>
      <c r="C12" s="23" t="s">
        <v>19</v>
      </c>
      <c r="D12" s="23" t="s">
        <v>511</v>
      </c>
      <c r="E12" s="23" t="s">
        <v>527</v>
      </c>
      <c r="F12" s="23" t="s">
        <v>20</v>
      </c>
      <c r="G12" s="26">
        <v>3963.7</v>
      </c>
      <c r="H12" s="26">
        <v>3056.7</v>
      </c>
      <c r="I12" s="27">
        <f t="shared" si="2"/>
        <v>0.77117339859222445</v>
      </c>
      <c r="J12" s="25">
        <v>20</v>
      </c>
      <c r="K12" s="25">
        <v>1</v>
      </c>
      <c r="L12" s="28">
        <v>4.7092676056338032</v>
      </c>
      <c r="M12" s="30">
        <v>0.36249999999999999</v>
      </c>
      <c r="N12" s="24">
        <v>927.6</v>
      </c>
      <c r="O12" s="31">
        <v>7.2222222222222229E-2</v>
      </c>
      <c r="P12" s="31">
        <v>0.70972222222222225</v>
      </c>
      <c r="Q12" s="32">
        <v>138435</v>
      </c>
      <c r="R12" s="32">
        <v>138482</v>
      </c>
      <c r="S12" s="25">
        <f t="shared" si="3"/>
        <v>47</v>
      </c>
      <c r="T12" s="26">
        <f>IFERROR(S12/L12,"0")</f>
        <v>9.9803204947989865</v>
      </c>
    </row>
    <row r="13" spans="1:29" customFormat="1" ht="16.5" customHeight="1" x14ac:dyDescent="0.3">
      <c r="A13" s="22">
        <v>44806</v>
      </c>
      <c r="B13" s="23">
        <v>58265</v>
      </c>
      <c r="C13" s="23" t="s">
        <v>19</v>
      </c>
      <c r="D13" s="23" t="s">
        <v>511</v>
      </c>
      <c r="E13" s="23" t="s">
        <v>520</v>
      </c>
      <c r="F13" s="23" t="s">
        <v>20</v>
      </c>
      <c r="G13" s="26">
        <v>1796</v>
      </c>
      <c r="H13" s="26">
        <v>602</v>
      </c>
      <c r="I13" s="27">
        <f t="shared" si="2"/>
        <v>0.3351893095768374</v>
      </c>
      <c r="J13" s="25">
        <v>6</v>
      </c>
      <c r="K13" s="25">
        <v>17</v>
      </c>
      <c r="L13" s="28">
        <v>2.4047323943661971</v>
      </c>
      <c r="M13" s="30">
        <v>0.66666666666666663</v>
      </c>
      <c r="N13" s="24">
        <v>284.77</v>
      </c>
      <c r="O13" s="31">
        <v>0.80347222222222225</v>
      </c>
      <c r="P13" s="31">
        <v>0.13680555555555554</v>
      </c>
      <c r="Q13" s="32">
        <v>138482</v>
      </c>
      <c r="R13" s="32">
        <v>138506</v>
      </c>
      <c r="S13" s="25">
        <f t="shared" si="3"/>
        <v>24</v>
      </c>
      <c r="T13" s="26">
        <f>IFERROR(S13/L13,"0")</f>
        <v>9.9803204947989883</v>
      </c>
    </row>
    <row r="14" spans="1:29" customFormat="1" ht="15.75" customHeight="1" x14ac:dyDescent="0.3">
      <c r="A14" s="22">
        <v>44806</v>
      </c>
      <c r="B14" s="23">
        <v>58214</v>
      </c>
      <c r="C14" s="23" t="s">
        <v>21</v>
      </c>
      <c r="D14" s="23" t="s">
        <v>512</v>
      </c>
      <c r="E14" s="23" t="s">
        <v>528</v>
      </c>
      <c r="F14" s="23" t="s">
        <v>20</v>
      </c>
      <c r="G14" s="26">
        <v>880</v>
      </c>
      <c r="H14" s="26">
        <v>880</v>
      </c>
      <c r="I14" s="27">
        <f t="shared" si="2"/>
        <v>1</v>
      </c>
      <c r="J14" s="25">
        <v>1</v>
      </c>
      <c r="K14" s="25">
        <v>0</v>
      </c>
      <c r="L14" s="28">
        <v>7.4291239193083571</v>
      </c>
      <c r="M14" s="30">
        <v>0.21875</v>
      </c>
      <c r="N14" s="24">
        <v>413.6</v>
      </c>
      <c r="O14" s="31">
        <v>0.4458333333333333</v>
      </c>
      <c r="P14" s="31">
        <v>0.22708333333333333</v>
      </c>
      <c r="Q14" s="32">
        <v>91725</v>
      </c>
      <c r="R14" s="32">
        <v>91887</v>
      </c>
      <c r="S14" s="25">
        <f t="shared" si="3"/>
        <v>162</v>
      </c>
      <c r="T14" s="26">
        <f>IFERROR(S14/L14,"0")</f>
        <v>21.806070508389368</v>
      </c>
    </row>
    <row r="15" spans="1:29" customFormat="1" ht="15.75" customHeight="1" x14ac:dyDescent="0.3">
      <c r="A15" s="22">
        <v>44806</v>
      </c>
      <c r="B15" s="23">
        <v>58219</v>
      </c>
      <c r="C15" s="23" t="s">
        <v>19</v>
      </c>
      <c r="D15" s="23" t="s">
        <v>512</v>
      </c>
      <c r="E15" s="23" t="s">
        <v>523</v>
      </c>
      <c r="F15" s="23" t="s">
        <v>20</v>
      </c>
      <c r="G15" s="26">
        <v>2760</v>
      </c>
      <c r="H15" s="26">
        <v>2760</v>
      </c>
      <c r="I15" s="27">
        <f t="shared" si="2"/>
        <v>1</v>
      </c>
      <c r="J15" s="25">
        <v>2</v>
      </c>
      <c r="K15" s="25">
        <v>0</v>
      </c>
      <c r="L15" s="28">
        <v>0.59616426512968301</v>
      </c>
      <c r="M15" s="30">
        <v>0.45833333333333331</v>
      </c>
      <c r="N15" s="24">
        <v>690</v>
      </c>
      <c r="O15" s="31">
        <v>0.52986111111111112</v>
      </c>
      <c r="P15" s="31">
        <v>7.1527777777777787E-2</v>
      </c>
      <c r="Q15" s="32">
        <v>91887</v>
      </c>
      <c r="R15" s="32">
        <v>91900</v>
      </c>
      <c r="S15" s="25">
        <f t="shared" si="3"/>
        <v>13</v>
      </c>
      <c r="T15" s="26">
        <f>IFERROR(S15/L15,"0")</f>
        <v>21.806070508389368</v>
      </c>
    </row>
    <row r="16" spans="1:29" customFormat="1" ht="15.75" customHeight="1" x14ac:dyDescent="0.3">
      <c r="A16" s="22">
        <v>44806</v>
      </c>
      <c r="B16" s="23">
        <v>58249</v>
      </c>
      <c r="C16" s="23" t="s">
        <v>19</v>
      </c>
      <c r="D16" s="23" t="s">
        <v>512</v>
      </c>
      <c r="E16" s="23" t="s">
        <v>529</v>
      </c>
      <c r="F16" s="23" t="s">
        <v>20</v>
      </c>
      <c r="G16" s="26">
        <v>2481.65</v>
      </c>
      <c r="H16" s="26">
        <v>2481.65</v>
      </c>
      <c r="I16" s="27">
        <f t="shared" si="2"/>
        <v>1</v>
      </c>
      <c r="J16" s="25">
        <v>7</v>
      </c>
      <c r="K16" s="25">
        <v>0</v>
      </c>
      <c r="L16" s="28">
        <v>0.77959942363112389</v>
      </c>
      <c r="M16" s="30">
        <v>0.65069444444444446</v>
      </c>
      <c r="N16" s="24">
        <v>876.73</v>
      </c>
      <c r="O16" s="31">
        <v>0.78125</v>
      </c>
      <c r="P16" s="31">
        <v>0.13055555555555556</v>
      </c>
      <c r="Q16" s="32">
        <v>91900</v>
      </c>
      <c r="R16" s="32">
        <v>91917</v>
      </c>
      <c r="S16" s="25">
        <f t="shared" si="3"/>
        <v>17</v>
      </c>
      <c r="T16" s="26">
        <f>IFERROR(S16/L16,"0")</f>
        <v>21.806070508389368</v>
      </c>
    </row>
    <row r="17" spans="1:21" customFormat="1" ht="15.75" customHeight="1" x14ac:dyDescent="0.3">
      <c r="A17" s="22">
        <v>44806</v>
      </c>
      <c r="B17" s="23">
        <v>58202</v>
      </c>
      <c r="C17" s="23" t="s">
        <v>19</v>
      </c>
      <c r="D17" s="23" t="s">
        <v>513</v>
      </c>
      <c r="E17" s="23" t="s">
        <v>530</v>
      </c>
      <c r="F17" s="23" t="s">
        <v>20</v>
      </c>
      <c r="G17" s="26">
        <v>2181.4499999999998</v>
      </c>
      <c r="H17" s="26">
        <v>1537.45</v>
      </c>
      <c r="I17" s="27">
        <f t="shared" si="2"/>
        <v>0.7047835155515827</v>
      </c>
      <c r="J17" s="25">
        <v>6</v>
      </c>
      <c r="K17" s="25">
        <v>2</v>
      </c>
      <c r="L17" s="28">
        <v>19.986999999999998</v>
      </c>
      <c r="M17" s="30">
        <v>0.37152777777777773</v>
      </c>
      <c r="N17" s="24">
        <v>716.59</v>
      </c>
      <c r="O17" s="31">
        <v>0.52222222222222225</v>
      </c>
      <c r="P17" s="31">
        <v>0.15069444444444444</v>
      </c>
      <c r="Q17" s="32">
        <v>179436</v>
      </c>
      <c r="R17" s="32">
        <v>179479</v>
      </c>
      <c r="S17" s="25">
        <f t="shared" si="3"/>
        <v>43</v>
      </c>
      <c r="T17" s="35">
        <f>IFERROR(S17/L17,"0")</f>
        <v>2.1513984089658278</v>
      </c>
    </row>
    <row r="18" spans="1:21" customFormat="1" ht="15.75" customHeight="1" x14ac:dyDescent="0.3">
      <c r="A18" s="22">
        <v>44807</v>
      </c>
      <c r="B18" s="23">
        <v>58349</v>
      </c>
      <c r="C18" s="23" t="s">
        <v>19</v>
      </c>
      <c r="D18" s="23" t="s">
        <v>511</v>
      </c>
      <c r="E18" s="23" t="s">
        <v>531</v>
      </c>
      <c r="F18" s="23" t="s">
        <v>20</v>
      </c>
      <c r="G18" s="26">
        <v>4150.3</v>
      </c>
      <c r="H18" s="26">
        <v>4105.3</v>
      </c>
      <c r="I18" s="27">
        <f t="shared" si="2"/>
        <v>0.98915741030768856</v>
      </c>
      <c r="J18" s="25">
        <v>26</v>
      </c>
      <c r="K18" s="25">
        <v>2</v>
      </c>
      <c r="L18" s="28">
        <v>1.3443037974683545</v>
      </c>
      <c r="M18" s="29">
        <v>0</v>
      </c>
      <c r="N18" s="24">
        <v>1634.75</v>
      </c>
      <c r="O18" s="31">
        <v>0</v>
      </c>
      <c r="P18" s="31">
        <v>0</v>
      </c>
      <c r="Q18" s="32">
        <v>138506</v>
      </c>
      <c r="R18" s="32">
        <v>138542</v>
      </c>
      <c r="S18" s="25">
        <f t="shared" si="3"/>
        <v>36</v>
      </c>
      <c r="T18" s="26">
        <f>IFERROR(S18/L18,"0")</f>
        <v>26.779661016949152</v>
      </c>
    </row>
    <row r="19" spans="1:21" customFormat="1" ht="15.75" customHeight="1" x14ac:dyDescent="0.3">
      <c r="A19" s="22">
        <v>44807</v>
      </c>
      <c r="B19" s="23">
        <v>58399</v>
      </c>
      <c r="C19" s="23" t="s">
        <v>19</v>
      </c>
      <c r="D19" s="23" t="s">
        <v>511</v>
      </c>
      <c r="E19" s="23" t="s">
        <v>532</v>
      </c>
      <c r="F19" s="23" t="s">
        <v>20</v>
      </c>
      <c r="G19" s="26">
        <v>2977</v>
      </c>
      <c r="H19" s="26">
        <v>2977</v>
      </c>
      <c r="I19" s="27">
        <f t="shared" si="2"/>
        <v>1</v>
      </c>
      <c r="J19" s="25">
        <v>13</v>
      </c>
      <c r="K19" s="25">
        <v>0</v>
      </c>
      <c r="L19" s="28">
        <v>1.6056962025316457</v>
      </c>
      <c r="M19" s="30">
        <v>0.67708333333333337</v>
      </c>
      <c r="N19" s="24">
        <v>860.44</v>
      </c>
      <c r="O19" s="31">
        <v>0.75</v>
      </c>
      <c r="P19" s="31">
        <v>7.2916666666666671E-2</v>
      </c>
      <c r="Q19" s="32">
        <v>138542</v>
      </c>
      <c r="R19" s="32">
        <v>138585</v>
      </c>
      <c r="S19" s="25">
        <f t="shared" si="3"/>
        <v>43</v>
      </c>
      <c r="T19" s="26">
        <f>IFERROR(S19/L19,"0")</f>
        <v>26.779661016949152</v>
      </c>
      <c r="U19" s="1"/>
    </row>
    <row r="20" spans="1:21" customFormat="1" ht="17.25" customHeight="1" x14ac:dyDescent="0.3">
      <c r="A20" s="22">
        <v>44807</v>
      </c>
      <c r="B20" s="23">
        <v>58374</v>
      </c>
      <c r="C20" s="23" t="s">
        <v>19</v>
      </c>
      <c r="D20" s="23" t="s">
        <v>515</v>
      </c>
      <c r="E20" s="23" t="s">
        <v>533</v>
      </c>
      <c r="F20" s="23" t="s">
        <v>20</v>
      </c>
      <c r="G20" s="26">
        <v>1627.22</v>
      </c>
      <c r="H20" s="26">
        <v>1627.22</v>
      </c>
      <c r="I20" s="27">
        <f t="shared" si="2"/>
        <v>1</v>
      </c>
      <c r="J20" s="25">
        <v>22</v>
      </c>
      <c r="K20" s="25">
        <v>0</v>
      </c>
      <c r="L20" s="28">
        <v>1.027726708074534</v>
      </c>
      <c r="M20" s="30">
        <v>0.38194444444444442</v>
      </c>
      <c r="N20" s="24">
        <v>743.43</v>
      </c>
      <c r="O20" s="31">
        <v>0.51527777777777783</v>
      </c>
      <c r="P20" s="31">
        <v>0.13333333333333333</v>
      </c>
      <c r="Q20" s="32">
        <v>58907</v>
      </c>
      <c r="R20" s="32">
        <v>58933</v>
      </c>
      <c r="S20" s="25">
        <f t="shared" si="3"/>
        <v>26</v>
      </c>
      <c r="T20" s="26">
        <f>IFERROR(S20/L20,"0")</f>
        <v>25.298554368321813</v>
      </c>
      <c r="U20" s="1"/>
    </row>
    <row r="21" spans="1:21" customFormat="1" ht="17.25" customHeight="1" x14ac:dyDescent="0.3">
      <c r="A21" s="22">
        <v>44807</v>
      </c>
      <c r="B21" s="23">
        <v>58348</v>
      </c>
      <c r="C21" s="23" t="s">
        <v>19</v>
      </c>
      <c r="D21" s="23" t="s">
        <v>512</v>
      </c>
      <c r="E21" s="23" t="s">
        <v>534</v>
      </c>
      <c r="F21" s="23" t="s">
        <v>20</v>
      </c>
      <c r="G21" s="26">
        <v>1915.6</v>
      </c>
      <c r="H21" s="26">
        <v>1855.6</v>
      </c>
      <c r="I21" s="27">
        <f t="shared" si="2"/>
        <v>0.96867822092294842</v>
      </c>
      <c r="J21" s="25">
        <v>11</v>
      </c>
      <c r="K21" s="25">
        <v>0</v>
      </c>
      <c r="L21" s="28">
        <v>2.2012219020172914</v>
      </c>
      <c r="M21" s="30">
        <v>0.37152777777777773</v>
      </c>
      <c r="N21" s="24">
        <v>647.94000000000005</v>
      </c>
      <c r="O21" s="31">
        <v>0.5444444444444444</v>
      </c>
      <c r="P21" s="31">
        <v>0.17291666666666669</v>
      </c>
      <c r="Q21" s="32">
        <v>91917</v>
      </c>
      <c r="R21" s="32">
        <v>91965</v>
      </c>
      <c r="S21" s="25">
        <f t="shared" si="3"/>
        <v>48</v>
      </c>
      <c r="T21" s="26">
        <f>IFERROR(S21/L21,"0")</f>
        <v>21.806070508389364</v>
      </c>
    </row>
    <row r="22" spans="1:21" customFormat="1" ht="17.25" customHeight="1" x14ac:dyDescent="0.3">
      <c r="A22" s="22">
        <v>44807</v>
      </c>
      <c r="B22" s="23">
        <v>58415</v>
      </c>
      <c r="C22" s="23" t="s">
        <v>21</v>
      </c>
      <c r="D22" s="23" t="s">
        <v>513</v>
      </c>
      <c r="E22" s="23" t="s">
        <v>535</v>
      </c>
      <c r="F22" s="23" t="s">
        <v>20</v>
      </c>
      <c r="G22" s="26">
        <v>4422</v>
      </c>
      <c r="H22" s="26">
        <v>4422</v>
      </c>
      <c r="I22" s="27">
        <f t="shared" si="2"/>
        <v>1</v>
      </c>
      <c r="J22" s="25">
        <v>11</v>
      </c>
      <c r="K22" s="25">
        <v>0</v>
      </c>
      <c r="L22" s="28">
        <v>10.29</v>
      </c>
      <c r="M22" s="30">
        <v>0.35486111111111113</v>
      </c>
      <c r="N22" s="24">
        <v>2098.2600000000002</v>
      </c>
      <c r="O22" s="31">
        <v>0.7090277777777777</v>
      </c>
      <c r="P22" s="31">
        <v>0.35416666666666669</v>
      </c>
      <c r="Q22" s="32">
        <v>179480</v>
      </c>
      <c r="R22" s="32">
        <v>179684</v>
      </c>
      <c r="S22" s="25">
        <f t="shared" si="3"/>
        <v>204</v>
      </c>
      <c r="T22" s="35">
        <f>IFERROR(S22/L22,"0")</f>
        <v>19.825072886297377</v>
      </c>
    </row>
    <row r="23" spans="1:21" customFormat="1" ht="17.25" customHeight="1" x14ac:dyDescent="0.3">
      <c r="A23" s="22">
        <v>44809</v>
      </c>
      <c r="B23" s="23">
        <v>58455</v>
      </c>
      <c r="C23" s="23" t="s">
        <v>19</v>
      </c>
      <c r="D23" s="23" t="s">
        <v>513</v>
      </c>
      <c r="E23" s="23" t="s">
        <v>536</v>
      </c>
      <c r="F23" s="23" t="s">
        <v>20</v>
      </c>
      <c r="G23" s="26">
        <v>2135.9</v>
      </c>
      <c r="H23" s="26">
        <v>2135.9</v>
      </c>
      <c r="I23" s="27">
        <f t="shared" si="2"/>
        <v>1</v>
      </c>
      <c r="J23" s="25">
        <v>10</v>
      </c>
      <c r="K23" s="25">
        <v>0</v>
      </c>
      <c r="L23" s="28">
        <v>2.2316056338028165</v>
      </c>
      <c r="M23" s="30">
        <v>0.3888888888888889</v>
      </c>
      <c r="N23" s="24">
        <v>1499.42</v>
      </c>
      <c r="O23" s="31">
        <v>0.51041666666666663</v>
      </c>
      <c r="P23" s="31">
        <v>0.12152777777777778</v>
      </c>
      <c r="Q23" s="32">
        <v>179685</v>
      </c>
      <c r="R23" s="32">
        <v>179729</v>
      </c>
      <c r="S23" s="25">
        <f t="shared" si="3"/>
        <v>44</v>
      </c>
      <c r="T23" s="35">
        <f>IFERROR(S23/L23,"0")</f>
        <v>19.716745348514305</v>
      </c>
    </row>
    <row r="24" spans="1:21" customFormat="1" ht="17.25" customHeight="1" x14ac:dyDescent="0.3">
      <c r="A24" s="22">
        <v>44809</v>
      </c>
      <c r="B24" s="23">
        <v>58482</v>
      </c>
      <c r="C24" s="23" t="s">
        <v>19</v>
      </c>
      <c r="D24" s="23" t="s">
        <v>517</v>
      </c>
      <c r="E24" s="23" t="s">
        <v>537</v>
      </c>
      <c r="F24" s="23" t="s">
        <v>20</v>
      </c>
      <c r="G24" s="26">
        <v>1526</v>
      </c>
      <c r="H24" s="26">
        <v>1526</v>
      </c>
      <c r="I24" s="27">
        <f t="shared" si="2"/>
        <v>1</v>
      </c>
      <c r="J24" s="25">
        <v>15</v>
      </c>
      <c r="K24" s="25">
        <v>0</v>
      </c>
      <c r="L24" s="28">
        <v>4.1820000000000004</v>
      </c>
      <c r="M24" s="30">
        <v>0.16388888888888889</v>
      </c>
      <c r="N24" s="24">
        <v>1526</v>
      </c>
      <c r="O24" s="31">
        <v>0.80347222222222225</v>
      </c>
      <c r="P24" s="31">
        <v>0.63958333333333328</v>
      </c>
      <c r="Q24" s="25">
        <v>70559</v>
      </c>
      <c r="R24" s="25">
        <v>70596</v>
      </c>
      <c r="S24" s="25">
        <f t="shared" si="3"/>
        <v>37</v>
      </c>
      <c r="T24" s="26">
        <f>IFERROR(S24/L24,"0")</f>
        <v>8.8474414155906249</v>
      </c>
    </row>
    <row r="25" spans="1:21" customFormat="1" ht="16.5" customHeight="1" x14ac:dyDescent="0.3">
      <c r="A25" s="22">
        <v>44809</v>
      </c>
      <c r="B25" s="23">
        <v>58470</v>
      </c>
      <c r="C25" s="23" t="s">
        <v>19</v>
      </c>
      <c r="D25" s="23" t="s">
        <v>511</v>
      </c>
      <c r="E25" s="23" t="s">
        <v>519</v>
      </c>
      <c r="F25" s="23" t="s">
        <v>20</v>
      </c>
      <c r="G25" s="26">
        <v>5184.6000000000004</v>
      </c>
      <c r="H25" s="26">
        <v>5162.6000000000004</v>
      </c>
      <c r="I25" s="27">
        <f t="shared" si="2"/>
        <v>0.99575666396636187</v>
      </c>
      <c r="J25" s="25">
        <v>36</v>
      </c>
      <c r="K25" s="25">
        <v>1</v>
      </c>
      <c r="L25" s="28">
        <v>7.2649999999999997</v>
      </c>
      <c r="M25" s="30">
        <v>0.42569444444444443</v>
      </c>
      <c r="N25" s="24">
        <v>2059.84</v>
      </c>
      <c r="O25" s="31">
        <v>0.78402777777777777</v>
      </c>
      <c r="P25" s="31">
        <v>0.35833333333333334</v>
      </c>
      <c r="Q25" s="32">
        <v>138585</v>
      </c>
      <c r="R25" s="32">
        <v>138664</v>
      </c>
      <c r="S25" s="25">
        <f t="shared" si="3"/>
        <v>79</v>
      </c>
      <c r="T25" s="26">
        <f>IFERROR(S25/L25,"0")</f>
        <v>10.874053682037164</v>
      </c>
    </row>
    <row r="26" spans="1:21" customFormat="1" ht="16.5" customHeight="1" x14ac:dyDescent="0.3">
      <c r="A26" s="22">
        <v>44809</v>
      </c>
      <c r="B26" s="23">
        <v>58477</v>
      </c>
      <c r="C26" s="23" t="s">
        <v>19</v>
      </c>
      <c r="D26" s="23" t="s">
        <v>513</v>
      </c>
      <c r="E26" s="23" t="s">
        <v>538</v>
      </c>
      <c r="F26" s="23" t="s">
        <v>20</v>
      </c>
      <c r="G26" s="26">
        <v>1991.5</v>
      </c>
      <c r="H26" s="26">
        <v>1991.5</v>
      </c>
      <c r="I26" s="27">
        <f t="shared" si="2"/>
        <v>1</v>
      </c>
      <c r="J26" s="25">
        <v>4</v>
      </c>
      <c r="K26" s="25">
        <v>0</v>
      </c>
      <c r="L26" s="28">
        <v>1.369394366197183</v>
      </c>
      <c r="M26" s="30">
        <v>0.64930555555555558</v>
      </c>
      <c r="N26" s="24">
        <v>558.67999999999995</v>
      </c>
      <c r="O26" s="31">
        <v>0.76388888888888884</v>
      </c>
      <c r="P26" s="31">
        <v>0.11458333333333333</v>
      </c>
      <c r="Q26" s="32">
        <v>179730</v>
      </c>
      <c r="R26" s="32">
        <v>179757</v>
      </c>
      <c r="S26" s="25">
        <f t="shared" si="3"/>
        <v>27</v>
      </c>
      <c r="T26" s="35">
        <f>IFERROR(S26/L26,"0")</f>
        <v>19.716745348514301</v>
      </c>
      <c r="U26" s="1"/>
    </row>
    <row r="27" spans="1:21" customFormat="1" ht="16.5" customHeight="1" x14ac:dyDescent="0.3">
      <c r="A27" s="22">
        <v>44809</v>
      </c>
      <c r="B27" s="23">
        <v>58445</v>
      </c>
      <c r="C27" s="23" t="s">
        <v>21</v>
      </c>
      <c r="D27" s="23" t="s">
        <v>515</v>
      </c>
      <c r="E27" s="23" t="s">
        <v>539</v>
      </c>
      <c r="F27" s="23" t="s">
        <v>20</v>
      </c>
      <c r="G27" s="26">
        <v>153</v>
      </c>
      <c r="H27" s="26">
        <v>153</v>
      </c>
      <c r="I27" s="27">
        <f t="shared" si="2"/>
        <v>1</v>
      </c>
      <c r="J27" s="25">
        <v>2</v>
      </c>
      <c r="K27" s="25">
        <v>0</v>
      </c>
      <c r="L27" s="28">
        <v>11.700273291925464</v>
      </c>
      <c r="M27" s="30">
        <v>0.37013888888888885</v>
      </c>
      <c r="N27" s="24">
        <v>77.91</v>
      </c>
      <c r="O27" s="31">
        <v>0.72916666666666663</v>
      </c>
      <c r="P27" s="31">
        <v>0.35902777777777778</v>
      </c>
      <c r="Q27" s="32">
        <v>58933</v>
      </c>
      <c r="R27" s="32">
        <v>59229</v>
      </c>
      <c r="S27" s="25">
        <f t="shared" si="3"/>
        <v>296</v>
      </c>
      <c r="T27" s="26">
        <f>IFERROR(S27/L27,"0")</f>
        <v>25.298554368321813</v>
      </c>
    </row>
    <row r="28" spans="1:21" customFormat="1" ht="16.5" customHeight="1" x14ac:dyDescent="0.3">
      <c r="A28" s="22">
        <v>44809</v>
      </c>
      <c r="B28" s="23">
        <v>58449</v>
      </c>
      <c r="C28" s="23" t="s">
        <v>19</v>
      </c>
      <c r="D28" s="23" t="s">
        <v>512</v>
      </c>
      <c r="E28" s="23" t="s">
        <v>540</v>
      </c>
      <c r="F28" s="23" t="s">
        <v>20</v>
      </c>
      <c r="G28" s="26">
        <v>1858.3</v>
      </c>
      <c r="H28" s="26">
        <v>1858.3</v>
      </c>
      <c r="I28" s="27">
        <f t="shared" si="2"/>
        <v>1</v>
      </c>
      <c r="J28" s="25">
        <v>21</v>
      </c>
      <c r="K28" s="25">
        <v>0</v>
      </c>
      <c r="L28" s="28">
        <v>0.82545821325648416</v>
      </c>
      <c r="M28" s="30">
        <v>0.39027777777777778</v>
      </c>
      <c r="N28" s="24">
        <v>696.58</v>
      </c>
      <c r="O28" s="31">
        <v>0.50902777777777775</v>
      </c>
      <c r="P28" s="31">
        <v>0.11875000000000001</v>
      </c>
      <c r="Q28" s="32">
        <v>91965</v>
      </c>
      <c r="R28" s="32">
        <v>91983</v>
      </c>
      <c r="S28" s="25">
        <f t="shared" si="3"/>
        <v>18</v>
      </c>
      <c r="T28" s="26">
        <f>IFERROR(S28/L28,"0")</f>
        <v>21.806070508389368</v>
      </c>
    </row>
    <row r="29" spans="1:21" customFormat="1" ht="16.5" customHeight="1" x14ac:dyDescent="0.3">
      <c r="A29" s="22">
        <v>44809</v>
      </c>
      <c r="B29" s="23">
        <v>58478</v>
      </c>
      <c r="C29" s="23" t="s">
        <v>19</v>
      </c>
      <c r="D29" s="23" t="s">
        <v>512</v>
      </c>
      <c r="E29" s="23" t="s">
        <v>541</v>
      </c>
      <c r="F29" s="23" t="s">
        <v>20</v>
      </c>
      <c r="G29" s="26">
        <v>3024</v>
      </c>
      <c r="H29" s="26">
        <v>3024</v>
      </c>
      <c r="I29" s="27">
        <f t="shared" si="2"/>
        <v>1</v>
      </c>
      <c r="J29" s="25">
        <v>10</v>
      </c>
      <c r="K29" s="25">
        <v>0</v>
      </c>
      <c r="L29" s="28">
        <v>1.0088933717579252</v>
      </c>
      <c r="M29" s="30">
        <v>0.625</v>
      </c>
      <c r="N29" s="24">
        <v>1038.94</v>
      </c>
      <c r="O29" s="31">
        <v>0.78263888888888899</v>
      </c>
      <c r="P29" s="31">
        <v>0.15763888888888888</v>
      </c>
      <c r="Q29" s="32">
        <v>91983</v>
      </c>
      <c r="R29" s="32">
        <v>92005</v>
      </c>
      <c r="S29" s="25">
        <f t="shared" si="3"/>
        <v>22</v>
      </c>
      <c r="T29" s="26">
        <f>IFERROR(S29/L29,"0")</f>
        <v>21.806070508389364</v>
      </c>
    </row>
    <row r="30" spans="1:21" customFormat="1" ht="16.5" customHeight="1" x14ac:dyDescent="0.3">
      <c r="A30" s="22">
        <v>44810</v>
      </c>
      <c r="B30" s="23">
        <v>58554</v>
      </c>
      <c r="C30" s="23" t="s">
        <v>21</v>
      </c>
      <c r="D30" s="23" t="s">
        <v>515</v>
      </c>
      <c r="E30" s="23" t="s">
        <v>542</v>
      </c>
      <c r="F30" s="23" t="s">
        <v>20</v>
      </c>
      <c r="G30" s="26">
        <v>21</v>
      </c>
      <c r="H30" s="26">
        <v>21</v>
      </c>
      <c r="I30" s="27">
        <f t="shared" si="2"/>
        <v>1</v>
      </c>
      <c r="J30" s="25">
        <v>4</v>
      </c>
      <c r="K30" s="25">
        <v>0</v>
      </c>
      <c r="L30" s="28">
        <v>6.1795</v>
      </c>
      <c r="M30" s="30">
        <v>0.22708333333333333</v>
      </c>
      <c r="N30" s="24">
        <v>372.01</v>
      </c>
      <c r="O30" s="31">
        <v>0.54236111111111118</v>
      </c>
      <c r="P30" s="31">
        <v>0.31527777777777777</v>
      </c>
      <c r="Q30" s="32">
        <v>59229</v>
      </c>
      <c r="R30" s="32">
        <v>59380</v>
      </c>
      <c r="S30" s="25">
        <f t="shared" si="3"/>
        <v>151</v>
      </c>
      <c r="T30" s="26">
        <f>IFERROR(S30/L30,"0")</f>
        <v>24.435633950966906</v>
      </c>
    </row>
    <row r="31" spans="1:21" customFormat="1" ht="16.5" customHeight="1" x14ac:dyDescent="0.3">
      <c r="A31" s="22">
        <v>44810</v>
      </c>
      <c r="B31" s="23">
        <v>58625</v>
      </c>
      <c r="C31" s="23" t="s">
        <v>21</v>
      </c>
      <c r="D31" s="23" t="s">
        <v>515</v>
      </c>
      <c r="E31" s="23" t="s">
        <v>543</v>
      </c>
      <c r="F31" s="23" t="s">
        <v>20</v>
      </c>
      <c r="G31" s="26">
        <v>63</v>
      </c>
      <c r="H31" s="26">
        <v>63</v>
      </c>
      <c r="I31" s="27">
        <f t="shared" si="2"/>
        <v>1</v>
      </c>
      <c r="J31" s="25">
        <v>2</v>
      </c>
      <c r="K31" s="25">
        <v>0</v>
      </c>
      <c r="L31" s="28">
        <v>6.1795</v>
      </c>
      <c r="M31" s="30">
        <v>0.5541666666666667</v>
      </c>
      <c r="N31" s="24">
        <v>480.45</v>
      </c>
      <c r="O31" s="31">
        <v>0.78263888888888899</v>
      </c>
      <c r="P31" s="31">
        <v>0.22847222222222222</v>
      </c>
      <c r="Q31" s="32">
        <v>59381</v>
      </c>
      <c r="R31" s="32">
        <v>59538</v>
      </c>
      <c r="S31" s="25">
        <f t="shared" si="3"/>
        <v>157</v>
      </c>
      <c r="T31" s="26">
        <f>IFERROR(S31/L31,"0")</f>
        <v>25.406586293389434</v>
      </c>
    </row>
    <row r="32" spans="1:21" customFormat="1" ht="17.25" customHeight="1" x14ac:dyDescent="0.3">
      <c r="A32" s="22">
        <v>44810</v>
      </c>
      <c r="B32" s="23">
        <v>58651</v>
      </c>
      <c r="C32" s="23" t="s">
        <v>19</v>
      </c>
      <c r="D32" s="23" t="s">
        <v>517</v>
      </c>
      <c r="E32" s="23" t="s">
        <v>544</v>
      </c>
      <c r="F32" s="23" t="s">
        <v>20</v>
      </c>
      <c r="G32" s="26">
        <v>50</v>
      </c>
      <c r="H32" s="26">
        <v>50</v>
      </c>
      <c r="I32" s="27">
        <f t="shared" si="2"/>
        <v>1</v>
      </c>
      <c r="J32" s="25">
        <v>1</v>
      </c>
      <c r="K32" s="25">
        <v>0</v>
      </c>
      <c r="L32" s="28">
        <f>2.675/3</f>
        <v>0.89166666666666661</v>
      </c>
      <c r="M32" s="30">
        <v>0.65138888888888891</v>
      </c>
      <c r="N32" s="24">
        <v>382.32</v>
      </c>
      <c r="O32" s="31">
        <v>0.6972222222222223</v>
      </c>
      <c r="P32" s="31">
        <v>4.5833333333333337E-2</v>
      </c>
      <c r="Q32" s="25">
        <v>70648</v>
      </c>
      <c r="R32" s="25">
        <v>70660</v>
      </c>
      <c r="S32" s="25">
        <f t="shared" si="3"/>
        <v>12</v>
      </c>
      <c r="T32" s="26">
        <f>IFERROR(S32/L32,"0")</f>
        <v>13.457943925233646</v>
      </c>
    </row>
    <row r="33" spans="1:21" customFormat="1" ht="17.25" customHeight="1" x14ac:dyDescent="0.3">
      <c r="A33" s="22">
        <v>44810</v>
      </c>
      <c r="B33" s="23">
        <v>58603</v>
      </c>
      <c r="C33" s="23" t="s">
        <v>19</v>
      </c>
      <c r="D33" s="23" t="s">
        <v>512</v>
      </c>
      <c r="E33" s="23" t="s">
        <v>545</v>
      </c>
      <c r="F33" s="23" t="s">
        <v>20</v>
      </c>
      <c r="G33" s="26">
        <v>3540</v>
      </c>
      <c r="H33" s="26">
        <v>3540</v>
      </c>
      <c r="I33" s="27">
        <f t="shared" si="2"/>
        <v>1</v>
      </c>
      <c r="J33" s="25">
        <v>5</v>
      </c>
      <c r="K33" s="25">
        <v>0</v>
      </c>
      <c r="L33" s="28">
        <v>1.9697727272727272</v>
      </c>
      <c r="M33" s="30">
        <v>0.33055555555555555</v>
      </c>
      <c r="N33" s="24">
        <v>1200.01</v>
      </c>
      <c r="O33" s="31">
        <v>0.52430555555555558</v>
      </c>
      <c r="P33" s="31">
        <v>0.19375000000000001</v>
      </c>
      <c r="Q33" s="32">
        <v>92005</v>
      </c>
      <c r="R33" s="32">
        <v>92059</v>
      </c>
      <c r="S33" s="25">
        <f t="shared" si="3"/>
        <v>54</v>
      </c>
      <c r="T33" s="26">
        <f>IFERROR(S33/L33,"0")</f>
        <v>27.414330218068535</v>
      </c>
    </row>
    <row r="34" spans="1:21" customFormat="1" ht="17.25" customHeight="1" x14ac:dyDescent="0.3">
      <c r="A34" s="22">
        <v>44810</v>
      </c>
      <c r="B34" s="23">
        <v>58605</v>
      </c>
      <c r="C34" s="23" t="s">
        <v>19</v>
      </c>
      <c r="D34" s="23" t="s">
        <v>517</v>
      </c>
      <c r="E34" s="23" t="s">
        <v>546</v>
      </c>
      <c r="F34" s="23" t="s">
        <v>20</v>
      </c>
      <c r="G34" s="26">
        <v>4020</v>
      </c>
      <c r="H34" s="26">
        <v>4020</v>
      </c>
      <c r="I34" s="27">
        <f t="shared" si="2"/>
        <v>1</v>
      </c>
      <c r="J34" s="25">
        <v>4</v>
      </c>
      <c r="K34" s="25">
        <v>0</v>
      </c>
      <c r="L34" s="28">
        <f>2.675/3</f>
        <v>0.89166666666666661</v>
      </c>
      <c r="M34" s="30">
        <v>0.33055555555555555</v>
      </c>
      <c r="N34" s="24">
        <v>1005</v>
      </c>
      <c r="O34" s="31">
        <v>0.4916666666666667</v>
      </c>
      <c r="P34" s="31">
        <v>0.16111111111111112</v>
      </c>
      <c r="Q34" s="25">
        <v>70596</v>
      </c>
      <c r="R34" s="25">
        <v>70627</v>
      </c>
      <c r="S34" s="25">
        <f t="shared" si="3"/>
        <v>31</v>
      </c>
      <c r="T34" s="26">
        <f>IFERROR(S34/L34,"0")</f>
        <v>34.766355140186917</v>
      </c>
    </row>
    <row r="35" spans="1:21" customFormat="1" ht="17.25" customHeight="1" x14ac:dyDescent="0.3">
      <c r="A35" s="22">
        <v>44810</v>
      </c>
      <c r="B35" s="23">
        <v>58583</v>
      </c>
      <c r="C35" s="23" t="s">
        <v>19</v>
      </c>
      <c r="D35" s="23" t="s">
        <v>511</v>
      </c>
      <c r="E35" s="23" t="s">
        <v>547</v>
      </c>
      <c r="F35" s="23" t="s">
        <v>20</v>
      </c>
      <c r="G35" s="26">
        <v>4655.1000000000004</v>
      </c>
      <c r="H35" s="26">
        <v>4580.1000000000004</v>
      </c>
      <c r="I35" s="27">
        <f t="shared" si="2"/>
        <v>0.98388863826770634</v>
      </c>
      <c r="J35" s="25">
        <v>33</v>
      </c>
      <c r="K35" s="25">
        <v>1</v>
      </c>
      <c r="L35" s="28">
        <v>3.6230000000000002</v>
      </c>
      <c r="M35" s="30">
        <v>0.39374999999999999</v>
      </c>
      <c r="N35" s="24">
        <v>1786.77</v>
      </c>
      <c r="O35" s="31">
        <v>0.57638888888888895</v>
      </c>
      <c r="P35" s="31">
        <v>0.18263888888888891</v>
      </c>
      <c r="Q35" s="32">
        <v>138664</v>
      </c>
      <c r="R35" s="32">
        <v>138703</v>
      </c>
      <c r="S35" s="25">
        <f t="shared" si="3"/>
        <v>39</v>
      </c>
      <c r="T35" s="26">
        <f>IFERROR(S35/L35,"0")</f>
        <v>10.764559757107369</v>
      </c>
    </row>
    <row r="36" spans="1:21" customFormat="1" ht="17.25" customHeight="1" x14ac:dyDescent="0.3">
      <c r="A36" s="22">
        <v>44810</v>
      </c>
      <c r="B36" s="23">
        <v>58618</v>
      </c>
      <c r="C36" s="23" t="s">
        <v>19</v>
      </c>
      <c r="D36" s="23" t="s">
        <v>517</v>
      </c>
      <c r="E36" s="23" t="s">
        <v>548</v>
      </c>
      <c r="F36" s="23" t="s">
        <v>20</v>
      </c>
      <c r="G36" s="26">
        <v>1120</v>
      </c>
      <c r="H36" s="26">
        <v>1120</v>
      </c>
      <c r="I36" s="27">
        <f t="shared" si="2"/>
        <v>1</v>
      </c>
      <c r="J36" s="25">
        <v>1</v>
      </c>
      <c r="K36" s="25">
        <v>0</v>
      </c>
      <c r="L36" s="28">
        <f>2.675/3</f>
        <v>0.89166666666666661</v>
      </c>
      <c r="M36" s="30">
        <v>0.50694444444444442</v>
      </c>
      <c r="N36" s="24">
        <v>392</v>
      </c>
      <c r="O36" s="31">
        <v>0</v>
      </c>
      <c r="P36" s="31">
        <v>0</v>
      </c>
      <c r="Q36" s="25">
        <v>70627</v>
      </c>
      <c r="R36" s="25">
        <v>70648</v>
      </c>
      <c r="S36" s="25">
        <f t="shared" si="3"/>
        <v>21</v>
      </c>
      <c r="T36" s="26">
        <f>IFERROR(S36/L36,"0")</f>
        <v>23.55140186915888</v>
      </c>
    </row>
    <row r="37" spans="1:21" customFormat="1" ht="17.25" customHeight="1" x14ac:dyDescent="0.3">
      <c r="A37" s="22">
        <v>44810</v>
      </c>
      <c r="B37" s="23">
        <v>58553</v>
      </c>
      <c r="C37" s="23" t="s">
        <v>21</v>
      </c>
      <c r="D37" s="23" t="s">
        <v>516</v>
      </c>
      <c r="E37" s="23" t="s">
        <v>549</v>
      </c>
      <c r="F37" s="23" t="s">
        <v>20</v>
      </c>
      <c r="G37" s="26">
        <v>9140</v>
      </c>
      <c r="H37" s="26">
        <v>9140</v>
      </c>
      <c r="I37" s="27">
        <f t="shared" si="2"/>
        <v>1</v>
      </c>
      <c r="J37" s="25">
        <v>2</v>
      </c>
      <c r="K37" s="25">
        <v>0</v>
      </c>
      <c r="L37" s="28">
        <v>22.47</v>
      </c>
      <c r="M37" s="30">
        <v>0.21875</v>
      </c>
      <c r="N37" s="24">
        <v>545.79999999999995</v>
      </c>
      <c r="O37" s="31">
        <v>0.84027777777777779</v>
      </c>
      <c r="P37" s="31">
        <v>0.62152777777777779</v>
      </c>
      <c r="Q37" s="32">
        <v>559483</v>
      </c>
      <c r="R37" s="32">
        <v>559803</v>
      </c>
      <c r="S37" s="25">
        <f t="shared" si="3"/>
        <v>320</v>
      </c>
      <c r="T37" s="26">
        <f>IFERROR(S37/L37,"0")</f>
        <v>14.241210502892747</v>
      </c>
    </row>
    <row r="38" spans="1:21" customFormat="1" ht="20.25" customHeight="1" x14ac:dyDescent="0.3">
      <c r="A38" s="22">
        <v>44810</v>
      </c>
      <c r="B38" s="23">
        <v>58650</v>
      </c>
      <c r="C38" s="23" t="s">
        <v>19</v>
      </c>
      <c r="D38" s="23" t="s">
        <v>512</v>
      </c>
      <c r="E38" s="23" t="s">
        <v>550</v>
      </c>
      <c r="F38" s="23" t="s">
        <v>20</v>
      </c>
      <c r="G38" s="26">
        <v>1202.7</v>
      </c>
      <c r="H38" s="26">
        <v>1139.7</v>
      </c>
      <c r="I38" s="27">
        <f t="shared" si="2"/>
        <v>0.94761785981541535</v>
      </c>
      <c r="J38" s="25">
        <v>11</v>
      </c>
      <c r="K38" s="25">
        <v>1</v>
      </c>
      <c r="L38" s="28">
        <v>1.2402272727272727</v>
      </c>
      <c r="M38" s="30">
        <v>0.64930555555555558</v>
      </c>
      <c r="N38" s="24">
        <v>392.82</v>
      </c>
      <c r="O38" s="31">
        <v>0.8041666666666667</v>
      </c>
      <c r="P38" s="31">
        <v>0.15486111111111112</v>
      </c>
      <c r="Q38" s="32">
        <v>92059</v>
      </c>
      <c r="R38" s="32">
        <v>92093</v>
      </c>
      <c r="S38" s="25">
        <f t="shared" si="3"/>
        <v>34</v>
      </c>
      <c r="T38" s="26">
        <f>IFERROR(S38/L38,"0")</f>
        <v>27.414330218068535</v>
      </c>
    </row>
    <row r="39" spans="1:21" customFormat="1" ht="21.75" customHeight="1" x14ac:dyDescent="0.3">
      <c r="A39" s="22">
        <v>44811</v>
      </c>
      <c r="B39" s="23">
        <v>58743</v>
      </c>
      <c r="C39" s="23" t="s">
        <v>19</v>
      </c>
      <c r="D39" s="23" t="s">
        <v>511</v>
      </c>
      <c r="E39" s="23" t="s">
        <v>551</v>
      </c>
      <c r="F39" s="23" t="s">
        <v>20</v>
      </c>
      <c r="G39" s="26">
        <v>6494.5</v>
      </c>
      <c r="H39" s="26">
        <v>6494.5</v>
      </c>
      <c r="I39" s="27">
        <f t="shared" si="2"/>
        <v>1</v>
      </c>
      <c r="J39" s="25">
        <v>17</v>
      </c>
      <c r="K39" s="25">
        <v>0</v>
      </c>
      <c r="L39" s="28">
        <v>1.9625185185185183</v>
      </c>
      <c r="M39" s="30">
        <v>0.39374999999999999</v>
      </c>
      <c r="N39" s="24">
        <v>2479.67</v>
      </c>
      <c r="O39" s="31">
        <v>0.54305555555555551</v>
      </c>
      <c r="P39" s="31">
        <v>0.14930555555555555</v>
      </c>
      <c r="Q39" s="32">
        <v>138703</v>
      </c>
      <c r="R39" s="32">
        <v>138742</v>
      </c>
      <c r="S39" s="25">
        <f t="shared" si="3"/>
        <v>39</v>
      </c>
      <c r="T39" s="26">
        <f>IFERROR(S39/L39,"0")</f>
        <v>19.872423945044162</v>
      </c>
    </row>
    <row r="40" spans="1:21" customFormat="1" ht="18.75" customHeight="1" x14ac:dyDescent="0.3">
      <c r="A40" s="22">
        <v>44811</v>
      </c>
      <c r="B40" s="23">
        <v>58755</v>
      </c>
      <c r="C40" s="23" t="s">
        <v>21</v>
      </c>
      <c r="D40" s="23" t="s">
        <v>515</v>
      </c>
      <c r="E40" s="23" t="s">
        <v>552</v>
      </c>
      <c r="F40" s="23" t="s">
        <v>20</v>
      </c>
      <c r="G40" s="26">
        <v>932</v>
      </c>
      <c r="H40" s="26">
        <v>932</v>
      </c>
      <c r="I40" s="27">
        <f t="shared" si="2"/>
        <v>1</v>
      </c>
      <c r="J40" s="25">
        <v>2</v>
      </c>
      <c r="K40" s="25">
        <v>0</v>
      </c>
      <c r="L40" s="28">
        <v>15.733000000000001</v>
      </c>
      <c r="M40" s="30">
        <v>0.24166666666666667</v>
      </c>
      <c r="N40" s="24">
        <v>1054</v>
      </c>
      <c r="O40" s="31">
        <v>0.75</v>
      </c>
      <c r="P40" s="31">
        <v>0.5083333333333333</v>
      </c>
      <c r="Q40" s="32">
        <v>59538</v>
      </c>
      <c r="R40" s="32">
        <v>59938</v>
      </c>
      <c r="S40" s="25">
        <f t="shared" si="3"/>
        <v>400</v>
      </c>
      <c r="T40" s="26">
        <f>IFERROR(S40/L40,"0")</f>
        <v>25.424267463293713</v>
      </c>
    </row>
    <row r="41" spans="1:21" customFormat="1" ht="23.25" customHeight="1" x14ac:dyDescent="0.3">
      <c r="A41" s="22">
        <v>44811</v>
      </c>
      <c r="B41" s="23">
        <v>58785</v>
      </c>
      <c r="C41" s="23" t="s">
        <v>19</v>
      </c>
      <c r="D41" s="23" t="s">
        <v>511</v>
      </c>
      <c r="E41" s="23" t="s">
        <v>553</v>
      </c>
      <c r="F41" s="23" t="s">
        <v>20</v>
      </c>
      <c r="G41" s="26">
        <v>3606</v>
      </c>
      <c r="H41" s="26">
        <v>3606</v>
      </c>
      <c r="I41" s="27">
        <f t="shared" si="2"/>
        <v>1</v>
      </c>
      <c r="J41" s="25">
        <v>21</v>
      </c>
      <c r="K41" s="25">
        <v>0</v>
      </c>
      <c r="L41" s="28">
        <v>2.1134814814814811</v>
      </c>
      <c r="M41" s="30">
        <v>0.64374999999999993</v>
      </c>
      <c r="N41" s="24">
        <v>1414.9</v>
      </c>
      <c r="O41" s="31">
        <v>0.78333333333333333</v>
      </c>
      <c r="P41" s="31">
        <v>0.13958333333333334</v>
      </c>
      <c r="Q41" s="32">
        <v>138742</v>
      </c>
      <c r="R41" s="32">
        <v>138784</v>
      </c>
      <c r="S41" s="25">
        <f t="shared" si="3"/>
        <v>42</v>
      </c>
      <c r="T41" s="26">
        <f>IFERROR(S41/L41,"0")</f>
        <v>19.872423945044165</v>
      </c>
    </row>
    <row r="42" spans="1:21" customFormat="1" ht="23.25" customHeight="1" x14ac:dyDescent="0.3">
      <c r="A42" s="22">
        <v>44811</v>
      </c>
      <c r="B42" s="23">
        <v>58754</v>
      </c>
      <c r="C42" s="23" t="s">
        <v>21</v>
      </c>
      <c r="D42" s="23" t="s">
        <v>516</v>
      </c>
      <c r="E42" s="23" t="s">
        <v>554</v>
      </c>
      <c r="F42" s="23" t="s">
        <v>20</v>
      </c>
      <c r="G42" s="26">
        <v>9258</v>
      </c>
      <c r="H42" s="26">
        <v>9258</v>
      </c>
      <c r="I42" s="27">
        <f t="shared" si="2"/>
        <v>1</v>
      </c>
      <c r="J42" s="25">
        <v>4</v>
      </c>
      <c r="K42" s="25">
        <v>0</v>
      </c>
      <c r="L42" s="28">
        <v>23.06</v>
      </c>
      <c r="M42" s="30">
        <v>0.23958333333333334</v>
      </c>
      <c r="N42" s="24">
        <v>894.18</v>
      </c>
      <c r="O42" s="31">
        <v>0.78472222222222221</v>
      </c>
      <c r="P42" s="31">
        <v>0.54513888888888895</v>
      </c>
      <c r="Q42" s="32">
        <v>559803</v>
      </c>
      <c r="R42" s="32">
        <v>560133</v>
      </c>
      <c r="S42" s="25">
        <f t="shared" si="3"/>
        <v>330</v>
      </c>
      <c r="T42" s="26">
        <f>IFERROR(S42/L42,"0")</f>
        <v>14.310494362532525</v>
      </c>
    </row>
    <row r="43" spans="1:21" customFormat="1" ht="16.5" customHeight="1" x14ac:dyDescent="0.3">
      <c r="A43" s="22">
        <v>44811</v>
      </c>
      <c r="B43" s="23">
        <v>58742</v>
      </c>
      <c r="C43" s="23" t="s">
        <v>19</v>
      </c>
      <c r="D43" s="23" t="s">
        <v>512</v>
      </c>
      <c r="E43" s="23" t="s">
        <v>555</v>
      </c>
      <c r="F43" s="23" t="s">
        <v>20</v>
      </c>
      <c r="G43" s="26">
        <v>2849</v>
      </c>
      <c r="H43" s="26">
        <v>2849</v>
      </c>
      <c r="I43" s="27">
        <f t="shared" si="2"/>
        <v>1</v>
      </c>
      <c r="J43" s="25">
        <v>9</v>
      </c>
      <c r="K43" s="25">
        <v>0</v>
      </c>
      <c r="L43" s="28">
        <v>0.76247999999999994</v>
      </c>
      <c r="M43" s="30">
        <v>0.38611111111111113</v>
      </c>
      <c r="N43" s="24">
        <v>1011.18</v>
      </c>
      <c r="O43" s="31">
        <v>0.82638888888888884</v>
      </c>
      <c r="P43" s="31">
        <v>0.44027777777777777</v>
      </c>
      <c r="Q43" s="32">
        <v>92094</v>
      </c>
      <c r="R43" s="32">
        <v>92112</v>
      </c>
      <c r="S43" s="25">
        <f t="shared" si="3"/>
        <v>18</v>
      </c>
      <c r="T43" s="26">
        <f>IFERROR(S43/L43,"0")</f>
        <v>23.607176581680832</v>
      </c>
    </row>
    <row r="44" spans="1:21" customFormat="1" ht="16.5" customHeight="1" x14ac:dyDescent="0.3">
      <c r="A44" s="22">
        <v>44811</v>
      </c>
      <c r="B44" s="23">
        <v>58778</v>
      </c>
      <c r="C44" s="23" t="s">
        <v>19</v>
      </c>
      <c r="D44" s="23" t="s">
        <v>512</v>
      </c>
      <c r="E44" s="23" t="s">
        <v>556</v>
      </c>
      <c r="F44" s="23" t="s">
        <v>20</v>
      </c>
      <c r="G44" s="26">
        <v>953.5</v>
      </c>
      <c r="H44" s="26">
        <v>953.5</v>
      </c>
      <c r="I44" s="27">
        <f t="shared" si="2"/>
        <v>1</v>
      </c>
      <c r="J44" s="25">
        <v>11</v>
      </c>
      <c r="K44" s="25">
        <v>0</v>
      </c>
      <c r="L44" s="28">
        <v>1.3555200000000001</v>
      </c>
      <c r="M44" s="30">
        <v>0.64236111111111105</v>
      </c>
      <c r="N44" s="24">
        <v>434.7</v>
      </c>
      <c r="O44" s="31">
        <v>0.76597222222222217</v>
      </c>
      <c r="P44" s="31">
        <v>0.12361111111111112</v>
      </c>
      <c r="Q44" s="32">
        <v>92112</v>
      </c>
      <c r="R44" s="32">
        <v>92144</v>
      </c>
      <c r="S44" s="25">
        <f t="shared" si="3"/>
        <v>32</v>
      </c>
      <c r="T44" s="26">
        <f>IFERROR(S44/L44,"0")</f>
        <v>23.607176581680829</v>
      </c>
    </row>
    <row r="45" spans="1:21" customFormat="1" ht="16.5" customHeight="1" x14ac:dyDescent="0.3">
      <c r="A45" s="22">
        <v>44811</v>
      </c>
      <c r="B45" s="23">
        <v>58741</v>
      </c>
      <c r="C45" s="23" t="s">
        <v>19</v>
      </c>
      <c r="D45" s="23" t="s">
        <v>517</v>
      </c>
      <c r="E45" s="23" t="s">
        <v>557</v>
      </c>
      <c r="F45" s="23" t="s">
        <v>20</v>
      </c>
      <c r="G45" s="26">
        <v>3648</v>
      </c>
      <c r="H45" s="26">
        <v>3648</v>
      </c>
      <c r="I45" s="27">
        <f t="shared" si="2"/>
        <v>1</v>
      </c>
      <c r="J45" s="25">
        <v>2</v>
      </c>
      <c r="K45" s="25">
        <v>0</v>
      </c>
      <c r="L45" s="28">
        <f>0.855/2</f>
        <v>0.42749999999999999</v>
      </c>
      <c r="M45" s="30">
        <v>0.36805555555555558</v>
      </c>
      <c r="N45" s="24">
        <v>1910.92</v>
      </c>
      <c r="O45" s="31">
        <v>0.42499999999999999</v>
      </c>
      <c r="P45" s="31">
        <v>5.6944444444444443E-2</v>
      </c>
      <c r="Q45" s="25">
        <v>70660</v>
      </c>
      <c r="R45" s="25">
        <v>70672</v>
      </c>
      <c r="S45" s="25">
        <f t="shared" si="3"/>
        <v>12</v>
      </c>
      <c r="T45" s="26">
        <f>IFERROR(S45/L45,"0")</f>
        <v>28.070175438596493</v>
      </c>
    </row>
    <row r="46" spans="1:21" customFormat="1" ht="16.5" customHeight="1" x14ac:dyDescent="0.3">
      <c r="A46" s="22">
        <v>44811</v>
      </c>
      <c r="B46" s="23">
        <v>58844</v>
      </c>
      <c r="C46" s="23" t="s">
        <v>19</v>
      </c>
      <c r="D46" s="23" t="s">
        <v>511</v>
      </c>
      <c r="E46" s="23" t="s">
        <v>558</v>
      </c>
      <c r="F46" s="23" t="s">
        <v>20</v>
      </c>
      <c r="G46" s="26">
        <v>41</v>
      </c>
      <c r="H46" s="26">
        <v>41</v>
      </c>
      <c r="I46" s="27">
        <f t="shared" si="2"/>
        <v>1</v>
      </c>
      <c r="J46" s="25">
        <v>1</v>
      </c>
      <c r="K46" s="25">
        <v>0</v>
      </c>
      <c r="L46" s="28">
        <v>0.85499999999999998</v>
      </c>
      <c r="M46" s="29"/>
      <c r="N46" s="24">
        <v>1846</v>
      </c>
      <c r="O46" s="31"/>
      <c r="P46" s="31">
        <v>0</v>
      </c>
      <c r="Q46" s="32">
        <v>138784</v>
      </c>
      <c r="R46" s="32">
        <v>138785</v>
      </c>
      <c r="S46" s="25">
        <f t="shared" si="3"/>
        <v>1</v>
      </c>
      <c r="T46" s="26">
        <f>IFERROR(S46/L46,"0")</f>
        <v>1.1695906432748537</v>
      </c>
    </row>
    <row r="47" spans="1:21" customFormat="1" ht="15.75" customHeight="1" x14ac:dyDescent="0.3">
      <c r="A47" s="22">
        <v>44811</v>
      </c>
      <c r="B47" s="23">
        <v>58742</v>
      </c>
      <c r="C47" s="23" t="s">
        <v>130</v>
      </c>
      <c r="D47" s="23" t="s">
        <v>517</v>
      </c>
      <c r="E47" s="23" t="s">
        <v>559</v>
      </c>
      <c r="F47" s="23" t="s">
        <v>20</v>
      </c>
      <c r="G47" s="26">
        <v>0</v>
      </c>
      <c r="H47" s="26">
        <v>0</v>
      </c>
      <c r="I47" s="27" t="str">
        <f t="shared" si="2"/>
        <v>0%</v>
      </c>
      <c r="J47" s="25">
        <v>0</v>
      </c>
      <c r="K47" s="25">
        <v>0</v>
      </c>
      <c r="L47" s="28">
        <f>0.855/2</f>
        <v>0.42749999999999999</v>
      </c>
      <c r="M47" s="30">
        <v>0.75</v>
      </c>
      <c r="N47" s="24">
        <v>0</v>
      </c>
      <c r="O47" s="31">
        <v>0.7715277777777777</v>
      </c>
      <c r="P47" s="31">
        <v>2.1527777777777781E-2</v>
      </c>
      <c r="Q47" s="25">
        <v>70672</v>
      </c>
      <c r="R47" s="25">
        <v>70680</v>
      </c>
      <c r="S47" s="25">
        <f t="shared" si="3"/>
        <v>8</v>
      </c>
      <c r="T47" s="26">
        <f>IFERROR(S47/L47,"0")</f>
        <v>18.71345029239766</v>
      </c>
    </row>
    <row r="48" spans="1:21" customFormat="1" ht="25.5" customHeight="1" x14ac:dyDescent="0.3">
      <c r="A48" s="22">
        <v>44811</v>
      </c>
      <c r="B48" s="23">
        <v>58744</v>
      </c>
      <c r="C48" s="23" t="s">
        <v>19</v>
      </c>
      <c r="D48" s="23" t="s">
        <v>514</v>
      </c>
      <c r="E48" s="23" t="s">
        <v>560</v>
      </c>
      <c r="F48" s="23" t="s">
        <v>20</v>
      </c>
      <c r="G48" s="26">
        <v>973</v>
      </c>
      <c r="H48" s="26">
        <v>960</v>
      </c>
      <c r="I48" s="27">
        <f t="shared" si="2"/>
        <v>0.98663926002055502</v>
      </c>
      <c r="J48" s="25">
        <v>1</v>
      </c>
      <c r="K48" s="25">
        <v>2</v>
      </c>
      <c r="L48" s="28">
        <v>2.4051566265060242</v>
      </c>
      <c r="M48" s="30">
        <v>0.81666666666666676</v>
      </c>
      <c r="N48" s="24">
        <v>624.01</v>
      </c>
      <c r="O48" s="31">
        <v>0.52083333333333337</v>
      </c>
      <c r="P48" s="31">
        <v>0.70416666666666661</v>
      </c>
      <c r="Q48" s="32">
        <v>169429</v>
      </c>
      <c r="R48" s="32">
        <v>169473</v>
      </c>
      <c r="S48" s="25">
        <f t="shared" si="3"/>
        <v>44</v>
      </c>
      <c r="T48" s="26">
        <f>IFERROR(S48/L48,"0")</f>
        <v>18.294026890015427</v>
      </c>
      <c r="U48" s="1"/>
    </row>
    <row r="49" spans="1:21" customFormat="1" ht="18" customHeight="1" x14ac:dyDescent="0.3">
      <c r="A49" s="22">
        <v>44811</v>
      </c>
      <c r="B49" s="23">
        <v>58745</v>
      </c>
      <c r="C49" s="23" t="s">
        <v>19</v>
      </c>
      <c r="D49" s="23" t="s">
        <v>514</v>
      </c>
      <c r="E49" s="23" t="s">
        <v>561</v>
      </c>
      <c r="F49" s="23" t="s">
        <v>20</v>
      </c>
      <c r="G49" s="26">
        <v>0</v>
      </c>
      <c r="H49" s="26">
        <v>0</v>
      </c>
      <c r="I49" s="27" t="str">
        <f t="shared" si="2"/>
        <v>0%</v>
      </c>
      <c r="J49" s="25">
        <v>0</v>
      </c>
      <c r="K49" s="25">
        <v>0</v>
      </c>
      <c r="L49" s="28">
        <v>2.1318433734939761</v>
      </c>
      <c r="M49" s="30">
        <v>0</v>
      </c>
      <c r="N49" s="24">
        <v>0</v>
      </c>
      <c r="O49" s="31">
        <v>0</v>
      </c>
      <c r="P49" s="31">
        <v>0</v>
      </c>
      <c r="Q49" s="32">
        <v>169473</v>
      </c>
      <c r="R49" s="32">
        <v>169512</v>
      </c>
      <c r="S49" s="25">
        <f t="shared" si="3"/>
        <v>39</v>
      </c>
      <c r="T49" s="26">
        <f>IFERROR(S49/L49,"0")</f>
        <v>18.294026890015427</v>
      </c>
      <c r="U49" s="1"/>
    </row>
    <row r="50" spans="1:21" customFormat="1" ht="20.25" customHeight="1" x14ac:dyDescent="0.3">
      <c r="A50" s="22">
        <v>44812</v>
      </c>
      <c r="B50" s="23">
        <v>58947</v>
      </c>
      <c r="C50" s="23" t="s">
        <v>19</v>
      </c>
      <c r="D50" s="23" t="s">
        <v>512</v>
      </c>
      <c r="E50" s="23" t="s">
        <v>562</v>
      </c>
      <c r="F50" s="23" t="s">
        <v>20</v>
      </c>
      <c r="G50" s="26">
        <v>1148</v>
      </c>
      <c r="H50" s="26">
        <v>1090</v>
      </c>
      <c r="I50" s="27">
        <f t="shared" si="2"/>
        <v>0.94947735191637628</v>
      </c>
      <c r="J50" s="25">
        <v>13</v>
      </c>
      <c r="K50" s="25">
        <v>1</v>
      </c>
      <c r="L50" s="28">
        <v>1.2428000000000001</v>
      </c>
      <c r="M50" s="30">
        <v>0.68333333333333324</v>
      </c>
      <c r="N50" s="24">
        <v>474.25</v>
      </c>
      <c r="O50" s="31">
        <v>0.81041666666666667</v>
      </c>
      <c r="P50" s="31">
        <v>0.12708333333333333</v>
      </c>
      <c r="Q50" s="32">
        <v>92168</v>
      </c>
      <c r="R50" s="32">
        <v>92194</v>
      </c>
      <c r="S50" s="25">
        <f t="shared" si="3"/>
        <v>26</v>
      </c>
      <c r="T50" s="26">
        <f>IFERROR(S50/L50,"0")</f>
        <v>20.920502092050206</v>
      </c>
      <c r="U50" s="1"/>
    </row>
    <row r="51" spans="1:21" customFormat="1" ht="20.399999999999999" customHeight="1" x14ac:dyDescent="0.3">
      <c r="A51" s="22">
        <v>44812</v>
      </c>
      <c r="B51" s="23">
        <v>58881</v>
      </c>
      <c r="C51" s="23" t="s">
        <v>19</v>
      </c>
      <c r="D51" s="23" t="s">
        <v>512</v>
      </c>
      <c r="E51" s="23" t="s">
        <v>563</v>
      </c>
      <c r="F51" s="23" t="s">
        <v>20</v>
      </c>
      <c r="G51" s="26">
        <v>1292.8</v>
      </c>
      <c r="H51" s="26">
        <v>1229.8</v>
      </c>
      <c r="I51" s="27">
        <f t="shared" si="2"/>
        <v>0.95126856435643559</v>
      </c>
      <c r="J51" s="25">
        <v>17</v>
      </c>
      <c r="K51" s="25">
        <v>1</v>
      </c>
      <c r="L51" s="28">
        <v>1.1472</v>
      </c>
      <c r="M51" s="30">
        <v>0.39305555555555555</v>
      </c>
      <c r="N51" s="24">
        <v>482.77</v>
      </c>
      <c r="O51" s="31">
        <v>0.59791666666666665</v>
      </c>
      <c r="P51" s="31">
        <v>0.20486111111111113</v>
      </c>
      <c r="Q51" s="32">
        <v>92144</v>
      </c>
      <c r="R51" s="32">
        <v>92168</v>
      </c>
      <c r="S51" s="25">
        <f t="shared" si="3"/>
        <v>24</v>
      </c>
      <c r="T51" s="26">
        <f>IFERROR(S51/L51,"0")</f>
        <v>20.92050209205021</v>
      </c>
    </row>
    <row r="52" spans="1:21" customFormat="1" ht="24.6" customHeight="1" x14ac:dyDescent="0.3">
      <c r="A52" s="22">
        <v>44812</v>
      </c>
      <c r="B52" s="23">
        <v>58891</v>
      </c>
      <c r="C52" s="23" t="s">
        <v>19</v>
      </c>
      <c r="D52" s="23" t="s">
        <v>511</v>
      </c>
      <c r="E52" s="23" t="s">
        <v>564</v>
      </c>
      <c r="F52" s="23" t="s">
        <v>20</v>
      </c>
      <c r="G52" s="26">
        <v>3940.9</v>
      </c>
      <c r="H52" s="26">
        <v>3940.9</v>
      </c>
      <c r="I52" s="27">
        <f t="shared" si="2"/>
        <v>1</v>
      </c>
      <c r="J52" s="25">
        <v>30</v>
      </c>
      <c r="K52" s="25">
        <v>0</v>
      </c>
      <c r="L52" s="28">
        <f>5.557/2</f>
        <v>2.7785000000000002</v>
      </c>
      <c r="M52" s="30">
        <v>0.42708333333333331</v>
      </c>
      <c r="N52" s="24">
        <v>1583.29</v>
      </c>
      <c r="O52" s="31">
        <v>0.63402777777777775</v>
      </c>
      <c r="P52" s="31">
        <v>0.20694444444444446</v>
      </c>
      <c r="Q52" s="32">
        <v>138785</v>
      </c>
      <c r="R52" s="32">
        <v>138823</v>
      </c>
      <c r="S52" s="25">
        <f t="shared" si="3"/>
        <v>38</v>
      </c>
      <c r="T52" s="26">
        <f>IFERROR(S52/L52,"0")</f>
        <v>13.676444124527622</v>
      </c>
    </row>
    <row r="53" spans="1:21" customFormat="1" ht="21" customHeight="1" x14ac:dyDescent="0.3">
      <c r="A53" s="22">
        <v>44812</v>
      </c>
      <c r="B53" s="23">
        <v>58946</v>
      </c>
      <c r="C53" s="23" t="s">
        <v>19</v>
      </c>
      <c r="D53" s="23" t="s">
        <v>511</v>
      </c>
      <c r="E53" s="23" t="s">
        <v>565</v>
      </c>
      <c r="F53" s="23" t="s">
        <v>20</v>
      </c>
      <c r="G53" s="26">
        <v>2477</v>
      </c>
      <c r="H53" s="26">
        <v>2477</v>
      </c>
      <c r="I53" s="27">
        <f t="shared" si="2"/>
        <v>1</v>
      </c>
      <c r="J53" s="25">
        <v>17</v>
      </c>
      <c r="K53" s="25">
        <v>0</v>
      </c>
      <c r="L53" s="28">
        <f>5.557/2</f>
        <v>2.7785000000000002</v>
      </c>
      <c r="M53" s="30">
        <v>0.67847222222222225</v>
      </c>
      <c r="N53" s="24">
        <v>1004.38</v>
      </c>
      <c r="O53" s="31">
        <v>0.78263888888888899</v>
      </c>
      <c r="P53" s="31">
        <v>0.10416666666666667</v>
      </c>
      <c r="Q53" s="32">
        <v>138823</v>
      </c>
      <c r="R53" s="32">
        <v>138859</v>
      </c>
      <c r="S53" s="25">
        <f t="shared" si="3"/>
        <v>36</v>
      </c>
      <c r="T53" s="26">
        <f>IFERROR(S53/L53,"0")</f>
        <v>12.956631275868274</v>
      </c>
    </row>
    <row r="54" spans="1:21" customFormat="1" ht="21" customHeight="1" x14ac:dyDescent="0.3">
      <c r="A54" s="22">
        <v>44812</v>
      </c>
      <c r="B54" s="23">
        <v>58896</v>
      </c>
      <c r="C54" s="23" t="s">
        <v>19</v>
      </c>
      <c r="D54" s="23" t="s">
        <v>515</v>
      </c>
      <c r="E54" s="23" t="s">
        <v>566</v>
      </c>
      <c r="F54" s="23" t="s">
        <v>20</v>
      </c>
      <c r="G54" s="26">
        <v>1000</v>
      </c>
      <c r="H54" s="26">
        <v>1000</v>
      </c>
      <c r="I54" s="27">
        <f t="shared" si="2"/>
        <v>1</v>
      </c>
      <c r="J54" s="25">
        <v>1</v>
      </c>
      <c r="K54" s="25">
        <v>0</v>
      </c>
      <c r="L54" s="28">
        <v>4.5203797468354425</v>
      </c>
      <c r="M54" s="30">
        <v>0.22638888888888889</v>
      </c>
      <c r="N54" s="24">
        <v>450</v>
      </c>
      <c r="O54" s="31">
        <v>0.60069444444444442</v>
      </c>
      <c r="P54" s="31">
        <v>0.3743055555555555</v>
      </c>
      <c r="Q54" s="32">
        <v>59938</v>
      </c>
      <c r="R54" s="32">
        <v>60072</v>
      </c>
      <c r="S54" s="25">
        <f t="shared" si="3"/>
        <v>134</v>
      </c>
      <c r="T54" s="26">
        <f>IFERROR(S54/L54,"0")</f>
        <v>29.643527204502817</v>
      </c>
    </row>
    <row r="55" spans="1:21" customFormat="1" ht="21" customHeight="1" x14ac:dyDescent="0.3">
      <c r="A55" s="22">
        <v>44812</v>
      </c>
      <c r="B55" s="23">
        <v>58949</v>
      </c>
      <c r="C55" s="23" t="s">
        <v>19</v>
      </c>
      <c r="D55" s="23" t="s">
        <v>515</v>
      </c>
      <c r="E55" s="23" t="s">
        <v>567</v>
      </c>
      <c r="F55" s="23" t="s">
        <v>20</v>
      </c>
      <c r="G55" s="26">
        <v>1301</v>
      </c>
      <c r="H55" s="26">
        <v>1182</v>
      </c>
      <c r="I55" s="27">
        <f t="shared" si="2"/>
        <v>0.90853189853958494</v>
      </c>
      <c r="J55" s="25">
        <v>6</v>
      </c>
      <c r="K55" s="25">
        <v>2</v>
      </c>
      <c r="L55" s="28">
        <v>0.80962025316455699</v>
      </c>
      <c r="M55" s="30">
        <v>0.68888888888888899</v>
      </c>
      <c r="N55" s="24">
        <v>677.84</v>
      </c>
      <c r="O55" s="31">
        <v>0.81388888888888899</v>
      </c>
      <c r="P55" s="31">
        <v>0.125</v>
      </c>
      <c r="Q55" s="32">
        <v>60072</v>
      </c>
      <c r="R55" s="32">
        <v>60096</v>
      </c>
      <c r="S55" s="25">
        <f t="shared" si="3"/>
        <v>24</v>
      </c>
      <c r="T55" s="26">
        <f>IFERROR(S55/L55,"0")</f>
        <v>29.643527204502814</v>
      </c>
    </row>
    <row r="56" spans="1:21" customFormat="1" ht="21" customHeight="1" x14ac:dyDescent="0.3">
      <c r="A56" s="22">
        <v>44812</v>
      </c>
      <c r="B56" s="23">
        <v>58898</v>
      </c>
      <c r="C56" s="23" t="s">
        <v>21</v>
      </c>
      <c r="D56" s="23" t="s">
        <v>513</v>
      </c>
      <c r="E56" s="23" t="s">
        <v>568</v>
      </c>
      <c r="F56" s="23" t="s">
        <v>20</v>
      </c>
      <c r="G56" s="26">
        <v>6660</v>
      </c>
      <c r="H56" s="26">
        <v>6660</v>
      </c>
      <c r="I56" s="27">
        <f t="shared" si="2"/>
        <v>1</v>
      </c>
      <c r="J56" s="25">
        <v>2</v>
      </c>
      <c r="K56" s="25">
        <v>0</v>
      </c>
      <c r="L56" s="28">
        <v>15.445710526315791</v>
      </c>
      <c r="M56" s="30">
        <v>0.12847222222222224</v>
      </c>
      <c r="N56" s="24">
        <v>0</v>
      </c>
      <c r="O56" s="31">
        <v>0.63124999999999998</v>
      </c>
      <c r="P56" s="31">
        <v>0.50277777777777777</v>
      </c>
      <c r="Q56" s="32">
        <v>179757</v>
      </c>
      <c r="R56" s="32">
        <v>180056</v>
      </c>
      <c r="S56" s="25">
        <f t="shared" si="3"/>
        <v>299</v>
      </c>
      <c r="T56" s="35">
        <f>IFERROR(S56/L56,"0")</f>
        <v>19.358125318390218</v>
      </c>
    </row>
    <row r="57" spans="1:21" customFormat="1" ht="22.5" customHeight="1" x14ac:dyDescent="0.3">
      <c r="A57" s="22">
        <v>44812</v>
      </c>
      <c r="B57" s="23">
        <v>58879</v>
      </c>
      <c r="C57" s="23" t="s">
        <v>19</v>
      </c>
      <c r="D57" s="23" t="s">
        <v>514</v>
      </c>
      <c r="E57" s="23" t="s">
        <v>522</v>
      </c>
      <c r="F57" s="23" t="s">
        <v>20</v>
      </c>
      <c r="G57" s="26">
        <v>5569.6</v>
      </c>
      <c r="H57" s="26">
        <v>5569.6</v>
      </c>
      <c r="I57" s="27">
        <f t="shared" si="2"/>
        <v>1</v>
      </c>
      <c r="J57" s="25">
        <v>14</v>
      </c>
      <c r="K57" s="25">
        <v>0</v>
      </c>
      <c r="L57" s="28">
        <v>2.5860731707317077</v>
      </c>
      <c r="M57" s="30">
        <v>0.39999999999999997</v>
      </c>
      <c r="N57" s="24">
        <v>2267.98</v>
      </c>
      <c r="O57" s="31">
        <v>0.52083333333333337</v>
      </c>
      <c r="P57" s="31">
        <v>0.12083333333333333</v>
      </c>
      <c r="Q57" s="32">
        <v>169512</v>
      </c>
      <c r="R57" s="32">
        <v>169554</v>
      </c>
      <c r="S57" s="25">
        <f t="shared" si="3"/>
        <v>42</v>
      </c>
      <c r="T57" s="26">
        <f>IFERROR(S57/L57,"0")</f>
        <v>16.240839770251533</v>
      </c>
    </row>
    <row r="58" spans="1:21" customFormat="1" ht="17.25" customHeight="1" x14ac:dyDescent="0.3">
      <c r="A58" s="22">
        <v>44812</v>
      </c>
      <c r="B58" s="23">
        <v>58900</v>
      </c>
      <c r="C58" s="23" t="s">
        <v>21</v>
      </c>
      <c r="D58" s="23" t="s">
        <v>516</v>
      </c>
      <c r="E58" s="23" t="s">
        <v>521</v>
      </c>
      <c r="F58" s="23" t="s">
        <v>20</v>
      </c>
      <c r="G58" s="26">
        <v>6760</v>
      </c>
      <c r="H58" s="26">
        <v>6760</v>
      </c>
      <c r="I58" s="27">
        <f t="shared" si="2"/>
        <v>1</v>
      </c>
      <c r="J58" s="25">
        <v>2</v>
      </c>
      <c r="K58" s="25">
        <v>0</v>
      </c>
      <c r="L58" s="28">
        <v>20.135999999999999</v>
      </c>
      <c r="M58" s="30">
        <v>0.21388888888888891</v>
      </c>
      <c r="N58" s="24">
        <v>0</v>
      </c>
      <c r="O58" s="31">
        <v>0.79166666666666663</v>
      </c>
      <c r="P58" s="31">
        <v>0.57777777777777783</v>
      </c>
      <c r="Q58" s="32">
        <v>560133</v>
      </c>
      <c r="R58" s="32">
        <v>560458</v>
      </c>
      <c r="S58" s="25">
        <f t="shared" si="3"/>
        <v>325</v>
      </c>
      <c r="T58" s="26">
        <f>IFERROR(S58/L58,"0")</f>
        <v>16.14024632499007</v>
      </c>
    </row>
    <row r="59" spans="1:21" customFormat="1" ht="17.25" customHeight="1" x14ac:dyDescent="0.3">
      <c r="A59" s="22">
        <v>44812</v>
      </c>
      <c r="B59" s="23">
        <v>58899</v>
      </c>
      <c r="C59" s="23" t="s">
        <v>23</v>
      </c>
      <c r="D59" s="23" t="s">
        <v>513</v>
      </c>
      <c r="E59" s="23" t="s">
        <v>520</v>
      </c>
      <c r="F59" s="23" t="s">
        <v>20</v>
      </c>
      <c r="G59" s="26">
        <v>0</v>
      </c>
      <c r="H59" s="26">
        <v>0</v>
      </c>
      <c r="I59" s="27" t="str">
        <f t="shared" si="2"/>
        <v>0%</v>
      </c>
      <c r="J59" s="25">
        <v>0</v>
      </c>
      <c r="K59" s="25">
        <v>0</v>
      </c>
      <c r="L59" s="28">
        <v>2.2212894736842106</v>
      </c>
      <c r="M59" s="30">
        <v>0</v>
      </c>
      <c r="N59" s="24">
        <v>0</v>
      </c>
      <c r="O59" s="31">
        <v>0</v>
      </c>
      <c r="P59" s="31">
        <v>0</v>
      </c>
      <c r="Q59" s="32">
        <v>180056</v>
      </c>
      <c r="R59" s="32">
        <v>180099</v>
      </c>
      <c r="S59" s="25">
        <f t="shared" si="3"/>
        <v>43</v>
      </c>
      <c r="T59" s="35">
        <f>IFERROR(S59/L59,"0")</f>
        <v>19.358125318390218</v>
      </c>
    </row>
    <row r="60" spans="1:21" customFormat="1" ht="17.25" customHeight="1" x14ac:dyDescent="0.3">
      <c r="A60" s="22">
        <v>44813</v>
      </c>
      <c r="B60" s="23">
        <v>59043</v>
      </c>
      <c r="C60" s="23" t="s">
        <v>21</v>
      </c>
      <c r="D60" s="23" t="s">
        <v>515</v>
      </c>
      <c r="E60" s="23" t="s">
        <v>519</v>
      </c>
      <c r="F60" s="23" t="s">
        <v>20</v>
      </c>
      <c r="G60" s="26">
        <v>235</v>
      </c>
      <c r="H60" s="26">
        <v>235</v>
      </c>
      <c r="I60" s="27">
        <f t="shared" si="2"/>
        <v>1</v>
      </c>
      <c r="J60" s="25">
        <v>1</v>
      </c>
      <c r="K60" s="25">
        <v>0</v>
      </c>
      <c r="L60" s="28">
        <v>3.3290000000000002</v>
      </c>
      <c r="M60" s="30">
        <v>0.23402777777777781</v>
      </c>
      <c r="N60" s="24">
        <v>110.45</v>
      </c>
      <c r="O60" s="31">
        <v>0.3444444444444445</v>
      </c>
      <c r="P60" s="31">
        <v>0.11041666666666666</v>
      </c>
      <c r="Q60" s="32">
        <v>60096</v>
      </c>
      <c r="R60" s="32">
        <v>60198</v>
      </c>
      <c r="S60" s="25">
        <f t="shared" si="3"/>
        <v>102</v>
      </c>
      <c r="T60" s="26">
        <f>IFERROR(S60/L60,"0")</f>
        <v>30.63983178131571</v>
      </c>
    </row>
    <row r="61" spans="1:21" customFormat="1" ht="17.25" customHeight="1" x14ac:dyDescent="0.3">
      <c r="A61" s="22">
        <v>44813</v>
      </c>
      <c r="B61" s="23">
        <v>58950</v>
      </c>
      <c r="C61" s="23" t="s">
        <v>19</v>
      </c>
      <c r="D61" s="23" t="s">
        <v>514</v>
      </c>
      <c r="E61" s="23" t="s">
        <v>522</v>
      </c>
      <c r="F61" s="23" t="s">
        <v>20</v>
      </c>
      <c r="G61" s="26">
        <v>5691</v>
      </c>
      <c r="H61" s="26">
        <v>5128</v>
      </c>
      <c r="I61" s="27">
        <f t="shared" si="2"/>
        <v>0.90107186786153581</v>
      </c>
      <c r="J61" s="25">
        <v>6</v>
      </c>
      <c r="K61" s="25">
        <v>2</v>
      </c>
      <c r="L61" s="28">
        <v>2.4629268292682926</v>
      </c>
      <c r="M61" s="30">
        <v>0.19236111111111112</v>
      </c>
      <c r="N61" s="24">
        <v>1911.78</v>
      </c>
      <c r="O61" s="31">
        <v>0.30069444444444443</v>
      </c>
      <c r="P61" s="31">
        <v>0.10833333333333334</v>
      </c>
      <c r="Q61" s="32">
        <v>169554</v>
      </c>
      <c r="R61" s="32">
        <v>169594</v>
      </c>
      <c r="S61" s="25">
        <f t="shared" si="3"/>
        <v>40</v>
      </c>
      <c r="T61" s="26">
        <f>IFERROR(S61/L61,"0")</f>
        <v>16.240839770251537</v>
      </c>
      <c r="U61" s="1"/>
    </row>
    <row r="62" spans="1:21" customFormat="1" ht="17.25" customHeight="1" x14ac:dyDescent="0.3">
      <c r="A62" s="22">
        <v>44813</v>
      </c>
      <c r="B62" s="23">
        <v>59018</v>
      </c>
      <c r="C62" s="23" t="s">
        <v>19</v>
      </c>
      <c r="D62" s="23" t="s">
        <v>515</v>
      </c>
      <c r="E62" s="23" t="s">
        <v>519</v>
      </c>
      <c r="F62" s="23" t="s">
        <v>20</v>
      </c>
      <c r="G62" s="26">
        <v>5280</v>
      </c>
      <c r="H62" s="26">
        <v>5280</v>
      </c>
      <c r="I62" s="27">
        <f t="shared" si="2"/>
        <v>1</v>
      </c>
      <c r="J62" s="25">
        <v>6</v>
      </c>
      <c r="K62" s="25">
        <v>0</v>
      </c>
      <c r="L62" s="28">
        <v>2.3290000000000002</v>
      </c>
      <c r="M62" s="30">
        <v>0.38750000000000001</v>
      </c>
      <c r="N62" s="24">
        <v>1460</v>
      </c>
      <c r="O62" s="31">
        <v>0.5625</v>
      </c>
      <c r="P62" s="31">
        <v>0.17500000000000002</v>
      </c>
      <c r="Q62" s="32">
        <v>60198</v>
      </c>
      <c r="R62" s="32">
        <v>60252</v>
      </c>
      <c r="S62" s="25">
        <f t="shared" si="3"/>
        <v>54</v>
      </c>
      <c r="T62" s="26">
        <f>IFERROR(S62/L62,"0")</f>
        <v>23.1859167024474</v>
      </c>
      <c r="U62" s="1"/>
    </row>
    <row r="63" spans="1:21" customFormat="1" ht="17.25" customHeight="1" x14ac:dyDescent="0.3">
      <c r="A63" s="22">
        <v>44813</v>
      </c>
      <c r="B63" s="23">
        <v>59173</v>
      </c>
      <c r="C63" s="23" t="s">
        <v>19</v>
      </c>
      <c r="D63" s="23" t="s">
        <v>515</v>
      </c>
      <c r="E63" s="23" t="s">
        <v>519</v>
      </c>
      <c r="F63" s="23" t="s">
        <v>20</v>
      </c>
      <c r="G63" s="26">
        <v>2355.5500000000002</v>
      </c>
      <c r="H63" s="26">
        <v>2302.1</v>
      </c>
      <c r="I63" s="27">
        <f t="shared" si="2"/>
        <v>0.97730890874742615</v>
      </c>
      <c r="J63" s="25">
        <v>11</v>
      </c>
      <c r="K63" s="25">
        <v>2</v>
      </c>
      <c r="L63" s="28">
        <v>1.329</v>
      </c>
      <c r="M63" s="30">
        <v>0.65555555555555556</v>
      </c>
      <c r="N63" s="24">
        <v>1200.75</v>
      </c>
      <c r="O63" s="31">
        <v>0.8041666666666667</v>
      </c>
      <c r="P63" s="31">
        <v>0.14861111111111111</v>
      </c>
      <c r="Q63" s="32">
        <v>60252</v>
      </c>
      <c r="R63" s="32">
        <v>60281</v>
      </c>
      <c r="S63" s="25">
        <f t="shared" si="3"/>
        <v>29</v>
      </c>
      <c r="T63" s="26">
        <f>IFERROR(S63/L63,"0")</f>
        <v>21.820917983446201</v>
      </c>
      <c r="U63" s="1"/>
    </row>
    <row r="64" spans="1:21" customFormat="1" ht="17.25" customHeight="1" x14ac:dyDescent="0.3">
      <c r="A64" s="22">
        <v>44813</v>
      </c>
      <c r="B64" s="23">
        <v>59041</v>
      </c>
      <c r="C64" s="23" t="s">
        <v>19</v>
      </c>
      <c r="D64" s="23" t="s">
        <v>512</v>
      </c>
      <c r="E64" s="23" t="s">
        <v>520</v>
      </c>
      <c r="F64" s="23" t="s">
        <v>20</v>
      </c>
      <c r="G64" s="26">
        <v>1316.17</v>
      </c>
      <c r="H64" s="26">
        <v>1134.17</v>
      </c>
      <c r="I64" s="27">
        <f t="shared" si="2"/>
        <v>0.86171999057872462</v>
      </c>
      <c r="J64" s="25">
        <v>12</v>
      </c>
      <c r="K64" s="25">
        <v>2</v>
      </c>
      <c r="L64" s="28">
        <v>1.4139999999999999</v>
      </c>
      <c r="M64" s="30">
        <v>0.46666666666666662</v>
      </c>
      <c r="N64" s="24">
        <v>443.5</v>
      </c>
      <c r="O64" s="31">
        <v>0.6069444444444444</v>
      </c>
      <c r="P64" s="31">
        <v>0.14027777777777778</v>
      </c>
      <c r="Q64" s="32">
        <v>92168</v>
      </c>
      <c r="R64" s="32">
        <v>92222</v>
      </c>
      <c r="S64" s="25">
        <f t="shared" si="3"/>
        <v>54</v>
      </c>
      <c r="T64" s="26">
        <f>IFERROR(S64/L64,"0")</f>
        <v>38.189533239038191</v>
      </c>
    </row>
    <row r="65" spans="1:27" customFormat="1" ht="19.5" customHeight="1" x14ac:dyDescent="0.3">
      <c r="A65" s="22">
        <v>44813</v>
      </c>
      <c r="B65" s="23">
        <v>59024</v>
      </c>
      <c r="C65" s="23" t="s">
        <v>19</v>
      </c>
      <c r="D65" s="23" t="s">
        <v>514</v>
      </c>
      <c r="E65" s="23" t="s">
        <v>522</v>
      </c>
      <c r="F65" s="23" t="s">
        <v>20</v>
      </c>
      <c r="G65" s="26">
        <v>2774.65</v>
      </c>
      <c r="H65" s="26">
        <v>2774.65</v>
      </c>
      <c r="I65" s="27">
        <f t="shared" si="2"/>
        <v>1</v>
      </c>
      <c r="J65" s="25">
        <v>25</v>
      </c>
      <c r="K65" s="25">
        <v>0</v>
      </c>
      <c r="L65" s="28">
        <v>4.1019764705882347</v>
      </c>
      <c r="M65" s="30">
        <v>0.41388888888888892</v>
      </c>
      <c r="N65" s="24">
        <v>1173.33</v>
      </c>
      <c r="O65" s="31">
        <v>0.63402777777777775</v>
      </c>
      <c r="P65" s="31">
        <v>0.22013888888888888</v>
      </c>
      <c r="Q65" s="32">
        <v>169594</v>
      </c>
      <c r="R65" s="32">
        <v>169661</v>
      </c>
      <c r="S65" s="25">
        <f t="shared" si="3"/>
        <v>67</v>
      </c>
      <c r="T65" s="26">
        <f>IFERROR(S65/L65,"0")</f>
        <v>16.333589546502694</v>
      </c>
    </row>
    <row r="66" spans="1:27" customFormat="1" ht="20.25" customHeight="1" x14ac:dyDescent="0.3">
      <c r="A66" s="22">
        <v>44813</v>
      </c>
      <c r="B66" s="23">
        <v>59044</v>
      </c>
      <c r="C66" s="23" t="s">
        <v>21</v>
      </c>
      <c r="D66" s="23" t="s">
        <v>516</v>
      </c>
      <c r="E66" s="23" t="s">
        <v>521</v>
      </c>
      <c r="F66" s="23" t="s">
        <v>20</v>
      </c>
      <c r="G66" s="26">
        <v>3464.5</v>
      </c>
      <c r="H66" s="26">
        <v>3464.5</v>
      </c>
      <c r="I66" s="27">
        <f t="shared" si="2"/>
        <v>1</v>
      </c>
      <c r="J66" s="25">
        <v>2</v>
      </c>
      <c r="K66" s="25">
        <v>0</v>
      </c>
      <c r="L66" s="28">
        <v>13.177</v>
      </c>
      <c r="M66" s="30">
        <v>0.28472222222222221</v>
      </c>
      <c r="N66" s="24">
        <v>1069.05</v>
      </c>
      <c r="O66" s="31">
        <v>0.79166666666666663</v>
      </c>
      <c r="P66" s="31">
        <v>0.50694444444444442</v>
      </c>
      <c r="Q66" s="32">
        <v>560458</v>
      </c>
      <c r="R66" s="32">
        <v>560669</v>
      </c>
      <c r="S66" s="25">
        <f t="shared" si="3"/>
        <v>211</v>
      </c>
      <c r="T66" s="26">
        <f>IFERROR(S66/L66,"0")</f>
        <v>16.012749487743797</v>
      </c>
    </row>
    <row r="67" spans="1:27" customFormat="1" ht="20.25" customHeight="1" x14ac:dyDescent="0.3">
      <c r="A67" s="22">
        <v>44813</v>
      </c>
      <c r="B67" s="23">
        <v>59057</v>
      </c>
      <c r="C67" s="23" t="s">
        <v>19</v>
      </c>
      <c r="D67" s="23" t="s">
        <v>511</v>
      </c>
      <c r="E67" s="23" t="s">
        <v>523</v>
      </c>
      <c r="F67" s="23" t="s">
        <v>20</v>
      </c>
      <c r="G67" s="26">
        <v>2910.75</v>
      </c>
      <c r="H67" s="26">
        <v>2910.75</v>
      </c>
      <c r="I67" s="27">
        <f t="shared" si="2"/>
        <v>1</v>
      </c>
      <c r="J67" s="25">
        <v>7</v>
      </c>
      <c r="K67" s="25">
        <v>0</v>
      </c>
      <c r="L67" s="28">
        <v>3.5680000000000001</v>
      </c>
      <c r="M67" s="30">
        <v>5.347222222222222E-2</v>
      </c>
      <c r="N67" s="24">
        <v>1064.9000000000001</v>
      </c>
      <c r="O67" s="31">
        <v>0.72430555555555554</v>
      </c>
      <c r="P67" s="31">
        <v>0.67083333333333339</v>
      </c>
      <c r="Q67" s="32">
        <v>138859</v>
      </c>
      <c r="R67" s="32">
        <v>138908</v>
      </c>
      <c r="S67" s="25">
        <f t="shared" si="3"/>
        <v>49</v>
      </c>
      <c r="T67" s="26">
        <f>IFERROR(S67/L67,"0")</f>
        <v>13.733183856502242</v>
      </c>
    </row>
    <row r="68" spans="1:27" customFormat="1" ht="20.25" customHeight="1" x14ac:dyDescent="0.3">
      <c r="A68" s="22">
        <v>44813</v>
      </c>
      <c r="B68" s="23">
        <v>59045</v>
      </c>
      <c r="C68" s="23" t="s">
        <v>21</v>
      </c>
      <c r="D68" s="23" t="s">
        <v>513</v>
      </c>
      <c r="E68" s="23" t="s">
        <v>520</v>
      </c>
      <c r="F68" s="23" t="s">
        <v>20</v>
      </c>
      <c r="G68" s="26">
        <v>93</v>
      </c>
      <c r="H68" s="26">
        <v>93</v>
      </c>
      <c r="I68" s="27">
        <f t="shared" si="2"/>
        <v>1</v>
      </c>
      <c r="J68" s="25">
        <v>1</v>
      </c>
      <c r="K68" s="25">
        <v>0</v>
      </c>
      <c r="L68" s="28">
        <v>9.4239999999999995</v>
      </c>
      <c r="M68" s="30">
        <v>0.31875000000000003</v>
      </c>
      <c r="N68" s="24">
        <v>290.39999999999998</v>
      </c>
      <c r="O68" s="31">
        <v>0.72083333333333333</v>
      </c>
      <c r="P68" s="31">
        <v>0.40208333333333335</v>
      </c>
      <c r="Q68" s="32">
        <v>180099</v>
      </c>
      <c r="R68" s="32">
        <v>180253</v>
      </c>
      <c r="S68" s="25">
        <f t="shared" si="3"/>
        <v>154</v>
      </c>
      <c r="T68" s="35">
        <f>IFERROR(S68/L68,"0")</f>
        <v>16.341256366723261</v>
      </c>
    </row>
    <row r="69" spans="1:27" customFormat="1" ht="14.25" customHeight="1" x14ac:dyDescent="0.3">
      <c r="A69" s="22">
        <v>44814</v>
      </c>
      <c r="B69" s="23">
        <v>59168</v>
      </c>
      <c r="C69" s="23" t="s">
        <v>19</v>
      </c>
      <c r="D69" s="23" t="s">
        <v>512</v>
      </c>
      <c r="E69" s="23" t="s">
        <v>520</v>
      </c>
      <c r="F69" s="23" t="s">
        <v>20</v>
      </c>
      <c r="G69" s="26">
        <v>2291.6999999999998</v>
      </c>
      <c r="H69" s="26">
        <v>1876.7</v>
      </c>
      <c r="I69" s="27">
        <f t="shared" si="2"/>
        <v>0.8189117249203649</v>
      </c>
      <c r="J69" s="25">
        <v>15</v>
      </c>
      <c r="K69" s="25">
        <v>3</v>
      </c>
      <c r="L69" s="28">
        <v>1.444</v>
      </c>
      <c r="M69" s="30">
        <v>0.42222222222222222</v>
      </c>
      <c r="N69" s="24">
        <v>732.25</v>
      </c>
      <c r="O69" s="31">
        <v>0.64097222222222217</v>
      </c>
      <c r="P69" s="31">
        <v>0.21875</v>
      </c>
      <c r="Q69" s="32">
        <v>92222</v>
      </c>
      <c r="R69" s="32">
        <v>92257</v>
      </c>
      <c r="S69" s="25">
        <f t="shared" si="3"/>
        <v>35</v>
      </c>
      <c r="T69" s="26">
        <f>IFERROR(S69/L69,"0")</f>
        <v>24.238227146814406</v>
      </c>
    </row>
    <row r="70" spans="1:27" customFormat="1" ht="14.25" customHeight="1" x14ac:dyDescent="0.3">
      <c r="A70" s="22">
        <v>44814</v>
      </c>
      <c r="B70" s="23">
        <v>59169</v>
      </c>
      <c r="C70" s="23" t="s">
        <v>19</v>
      </c>
      <c r="D70" s="23" t="s">
        <v>511</v>
      </c>
      <c r="E70" s="23" t="s">
        <v>523</v>
      </c>
      <c r="F70" s="23" t="s">
        <v>20</v>
      </c>
      <c r="G70" s="26">
        <v>3616.65</v>
      </c>
      <c r="H70" s="26">
        <v>3595.65</v>
      </c>
      <c r="I70" s="27">
        <f t="shared" ref="I70:I133" si="4">IFERROR((H70/G70)*100%,"0%")</f>
        <v>0.99419352162913188</v>
      </c>
      <c r="J70" s="25">
        <v>23</v>
      </c>
      <c r="K70" s="25">
        <v>1</v>
      </c>
      <c r="L70" s="28">
        <v>3.22</v>
      </c>
      <c r="M70" s="30">
        <v>0.42638888888888887</v>
      </c>
      <c r="N70" s="24">
        <v>1343.23</v>
      </c>
      <c r="O70" s="31">
        <v>0.5625</v>
      </c>
      <c r="P70" s="31">
        <v>0.1361111111111111</v>
      </c>
      <c r="Q70" s="32">
        <f>138915-7</f>
        <v>138908</v>
      </c>
      <c r="R70" s="32">
        <v>138948</v>
      </c>
      <c r="S70" s="25">
        <f t="shared" ref="S70:S133" si="5">+R70-Q70</f>
        <v>40</v>
      </c>
      <c r="T70" s="26">
        <f>IFERROR(S70/L70,"0")</f>
        <v>12.422360248447204</v>
      </c>
    </row>
    <row r="71" spans="1:27" customFormat="1" ht="14.25" customHeight="1" x14ac:dyDescent="0.3">
      <c r="A71" s="22">
        <v>44814</v>
      </c>
      <c r="B71" s="23">
        <v>59175</v>
      </c>
      <c r="C71" s="23" t="s">
        <v>21</v>
      </c>
      <c r="D71" s="23" t="s">
        <v>515</v>
      </c>
      <c r="E71" s="23" t="s">
        <v>519</v>
      </c>
      <c r="F71" s="23" t="s">
        <v>20</v>
      </c>
      <c r="G71" s="26">
        <v>858.3</v>
      </c>
      <c r="H71" s="26">
        <v>858.3</v>
      </c>
      <c r="I71" s="27">
        <f t="shared" si="4"/>
        <v>1</v>
      </c>
      <c r="J71" s="25">
        <v>20</v>
      </c>
      <c r="K71" s="25">
        <v>0</v>
      </c>
      <c r="L71" s="28">
        <v>6.2510000000000003</v>
      </c>
      <c r="M71" s="30">
        <v>0.23263888888888887</v>
      </c>
      <c r="N71" s="24">
        <v>581.85</v>
      </c>
      <c r="O71" s="31">
        <v>0.52708333333333335</v>
      </c>
      <c r="P71" s="31">
        <v>0.29444444444444445</v>
      </c>
      <c r="Q71" s="32">
        <v>60281</v>
      </c>
      <c r="R71" s="32">
        <v>60459</v>
      </c>
      <c r="S71" s="25">
        <f t="shared" si="5"/>
        <v>178</v>
      </c>
      <c r="T71" s="26">
        <f>IFERROR(S71/L71,"0")</f>
        <v>28.475443928971362</v>
      </c>
    </row>
    <row r="72" spans="1:27" customFormat="1" ht="25.95" customHeight="1" x14ac:dyDescent="0.3">
      <c r="A72" s="22">
        <v>44814</v>
      </c>
      <c r="B72" s="23">
        <v>59171</v>
      </c>
      <c r="C72" s="23" t="s">
        <v>19</v>
      </c>
      <c r="D72" s="23" t="s">
        <v>514</v>
      </c>
      <c r="E72" s="23" t="s">
        <v>522</v>
      </c>
      <c r="F72" s="23" t="s">
        <v>20</v>
      </c>
      <c r="G72" s="26">
        <v>2366.1</v>
      </c>
      <c r="H72" s="26">
        <v>2323.1</v>
      </c>
      <c r="I72" s="27">
        <f t="shared" si="4"/>
        <v>0.98182663454629981</v>
      </c>
      <c r="J72" s="25">
        <v>7</v>
      </c>
      <c r="K72" s="25">
        <v>1</v>
      </c>
      <c r="L72" s="28">
        <v>6.3060235294117639</v>
      </c>
      <c r="M72" s="30">
        <v>0.43124999999999997</v>
      </c>
      <c r="N72" s="24">
        <v>938.54</v>
      </c>
      <c r="O72" s="31">
        <v>0.65833333333333333</v>
      </c>
      <c r="P72" s="31">
        <v>0.22708333333333333</v>
      </c>
      <c r="Q72" s="32">
        <v>169661</v>
      </c>
      <c r="R72" s="32">
        <v>169764</v>
      </c>
      <c r="S72" s="25">
        <f t="shared" si="5"/>
        <v>103</v>
      </c>
      <c r="T72" s="26">
        <f>IFERROR(S72/L72,"0")</f>
        <v>16.333589546502694</v>
      </c>
      <c r="U72" s="2"/>
      <c r="V72" s="2"/>
      <c r="W72" s="2"/>
      <c r="X72" s="2"/>
      <c r="Y72" s="2"/>
      <c r="Z72" s="2"/>
      <c r="AA72" s="2"/>
    </row>
    <row r="73" spans="1:27" customFormat="1" ht="19.2" customHeight="1" x14ac:dyDescent="0.3">
      <c r="A73" s="22">
        <v>44814</v>
      </c>
      <c r="B73" s="23">
        <v>59177</v>
      </c>
      <c r="C73" s="23" t="s">
        <v>21</v>
      </c>
      <c r="D73" s="23" t="s">
        <v>516</v>
      </c>
      <c r="E73" s="23" t="s">
        <v>521</v>
      </c>
      <c r="F73" s="23" t="s">
        <v>20</v>
      </c>
      <c r="G73" s="26">
        <v>3320</v>
      </c>
      <c r="H73" s="26">
        <v>3320</v>
      </c>
      <c r="I73" s="27">
        <f t="shared" si="4"/>
        <v>1</v>
      </c>
      <c r="J73" s="25">
        <v>2</v>
      </c>
      <c r="K73" s="25">
        <v>0</v>
      </c>
      <c r="L73" s="28">
        <v>19.963999999999999</v>
      </c>
      <c r="M73" s="30">
        <v>0.21875</v>
      </c>
      <c r="N73" s="24">
        <v>1580.6</v>
      </c>
      <c r="O73" s="31">
        <v>0.59027777777777779</v>
      </c>
      <c r="P73" s="31">
        <v>0.37152777777777773</v>
      </c>
      <c r="Q73" s="32">
        <v>560669</v>
      </c>
      <c r="R73" s="32">
        <v>560960</v>
      </c>
      <c r="S73" s="25">
        <f t="shared" si="5"/>
        <v>291</v>
      </c>
      <c r="T73" s="26">
        <f>IFERROR(S73/L73,"0")</f>
        <v>14.576237227008617</v>
      </c>
      <c r="U73" s="1"/>
    </row>
    <row r="74" spans="1:27" customFormat="1" ht="16.5" customHeight="1" x14ac:dyDescent="0.3">
      <c r="A74" s="22">
        <v>44814</v>
      </c>
      <c r="B74" s="23">
        <v>59178</v>
      </c>
      <c r="C74" s="23" t="s">
        <v>21</v>
      </c>
      <c r="D74" s="23" t="s">
        <v>513</v>
      </c>
      <c r="E74" s="23" t="s">
        <v>520</v>
      </c>
      <c r="F74" s="23" t="s">
        <v>20</v>
      </c>
      <c r="G74" s="26">
        <v>2343</v>
      </c>
      <c r="H74" s="26">
        <v>2343</v>
      </c>
      <c r="I74" s="27">
        <f t="shared" si="4"/>
        <v>1</v>
      </c>
      <c r="J74" s="25">
        <v>1</v>
      </c>
      <c r="K74" s="25">
        <v>0</v>
      </c>
      <c r="L74" s="28">
        <v>13.648</v>
      </c>
      <c r="M74" s="30">
        <v>0.22708333333333333</v>
      </c>
      <c r="N74" s="24">
        <v>1487.48</v>
      </c>
      <c r="O74" s="31">
        <v>0.54305555555555551</v>
      </c>
      <c r="P74" s="31">
        <v>0.31597222222222221</v>
      </c>
      <c r="Q74" s="32">
        <v>180253</v>
      </c>
      <c r="R74" s="32">
        <v>180400</v>
      </c>
      <c r="S74" s="25">
        <f t="shared" si="5"/>
        <v>147</v>
      </c>
      <c r="T74" s="35">
        <f>IFERROR(S74/L74,"0")</f>
        <v>10.770808909730365</v>
      </c>
      <c r="U74" s="1"/>
    </row>
    <row r="75" spans="1:27" customFormat="1" ht="21" customHeight="1" x14ac:dyDescent="0.3">
      <c r="A75" s="22">
        <v>44816</v>
      </c>
      <c r="B75" s="23">
        <v>59312</v>
      </c>
      <c r="C75" s="23" t="s">
        <v>19</v>
      </c>
      <c r="D75" s="23" t="s">
        <v>514</v>
      </c>
      <c r="E75" s="23" t="s">
        <v>522</v>
      </c>
      <c r="F75" s="23" t="s">
        <v>20</v>
      </c>
      <c r="G75" s="26">
        <v>5173</v>
      </c>
      <c r="H75" s="26">
        <v>4537</v>
      </c>
      <c r="I75" s="27">
        <f t="shared" si="4"/>
        <v>0.87705393388749275</v>
      </c>
      <c r="J75" s="25">
        <v>18</v>
      </c>
      <c r="K75" s="25">
        <v>1</v>
      </c>
      <c r="L75" s="28">
        <v>1.823</v>
      </c>
      <c r="M75" s="30">
        <v>0.61041666666666672</v>
      </c>
      <c r="N75" s="24">
        <v>1973.12</v>
      </c>
      <c r="O75" s="31">
        <v>0.69861111111111107</v>
      </c>
      <c r="P75" s="31">
        <v>8.819444444444445E-2</v>
      </c>
      <c r="Q75" s="32">
        <v>169764</v>
      </c>
      <c r="R75" s="32">
        <v>169817</v>
      </c>
      <c r="S75" s="25">
        <f t="shared" si="5"/>
        <v>53</v>
      </c>
      <c r="T75" s="26">
        <f>IFERROR(S75/L75,"0")</f>
        <v>29.072956664838181</v>
      </c>
    </row>
    <row r="76" spans="1:27" customFormat="1" ht="21" customHeight="1" x14ac:dyDescent="0.3">
      <c r="A76" s="22">
        <v>44816</v>
      </c>
      <c r="B76" s="23">
        <v>59325</v>
      </c>
      <c r="C76" s="23" t="s">
        <v>19</v>
      </c>
      <c r="D76" s="23" t="s">
        <v>512</v>
      </c>
      <c r="E76" s="23" t="s">
        <v>520</v>
      </c>
      <c r="F76" s="23" t="s">
        <v>20</v>
      </c>
      <c r="G76" s="26">
        <v>2125</v>
      </c>
      <c r="H76" s="26">
        <v>1853</v>
      </c>
      <c r="I76" s="27">
        <f t="shared" si="4"/>
        <v>0.872</v>
      </c>
      <c r="J76" s="25">
        <v>28</v>
      </c>
      <c r="K76" s="25">
        <v>7</v>
      </c>
      <c r="L76" s="28">
        <v>1.165</v>
      </c>
      <c r="M76" s="30">
        <v>0.64027777777777783</v>
      </c>
      <c r="N76" s="24">
        <v>884.69</v>
      </c>
      <c r="O76" s="31">
        <v>0.80902777777777779</v>
      </c>
      <c r="P76" s="31">
        <v>0.16874999999999998</v>
      </c>
      <c r="Q76" s="32">
        <v>92257</v>
      </c>
      <c r="R76" s="32">
        <v>92283</v>
      </c>
      <c r="S76" s="25">
        <f t="shared" si="5"/>
        <v>26</v>
      </c>
      <c r="T76" s="26">
        <f>IFERROR(S76/L76,"0")</f>
        <v>22.317596566523605</v>
      </c>
    </row>
    <row r="77" spans="1:27" customFormat="1" ht="15.75" customHeight="1" x14ac:dyDescent="0.3">
      <c r="A77" s="22">
        <v>44816</v>
      </c>
      <c r="B77" s="23">
        <v>59271</v>
      </c>
      <c r="C77" s="23" t="s">
        <v>19</v>
      </c>
      <c r="D77" s="23" t="s">
        <v>511</v>
      </c>
      <c r="E77" s="23" t="s">
        <v>523</v>
      </c>
      <c r="F77" s="23" t="s">
        <v>20</v>
      </c>
      <c r="G77" s="26">
        <v>5250</v>
      </c>
      <c r="H77" s="26">
        <v>5250</v>
      </c>
      <c r="I77" s="27">
        <f t="shared" si="4"/>
        <v>1</v>
      </c>
      <c r="J77" s="25">
        <v>1</v>
      </c>
      <c r="K77" s="25">
        <v>0</v>
      </c>
      <c r="L77" s="28">
        <v>2.291586206896552</v>
      </c>
      <c r="M77" s="30">
        <v>0.3520833333333333</v>
      </c>
      <c r="N77" s="24">
        <v>2257.4899999999998</v>
      </c>
      <c r="O77" s="31">
        <v>0.43541666666666662</v>
      </c>
      <c r="P77" s="31">
        <v>8.3333333333333329E-2</v>
      </c>
      <c r="Q77" s="32">
        <f>138955-7</f>
        <v>138948</v>
      </c>
      <c r="R77" s="32">
        <v>138984</v>
      </c>
      <c r="S77" s="25">
        <f t="shared" si="5"/>
        <v>36</v>
      </c>
      <c r="T77" s="26">
        <f>IFERROR(S77/L77,"0")</f>
        <v>15.709642470205848</v>
      </c>
    </row>
    <row r="78" spans="1:27" customFormat="1" ht="22.5" customHeight="1" x14ac:dyDescent="0.3">
      <c r="A78" s="22">
        <v>44816</v>
      </c>
      <c r="B78" s="23">
        <v>59310</v>
      </c>
      <c r="C78" s="23" t="s">
        <v>19</v>
      </c>
      <c r="D78" s="23" t="s">
        <v>511</v>
      </c>
      <c r="E78" s="23" t="s">
        <v>523</v>
      </c>
      <c r="F78" s="23" t="s">
        <v>20</v>
      </c>
      <c r="G78" s="26">
        <v>3824.15</v>
      </c>
      <c r="H78" s="26">
        <v>3776.15</v>
      </c>
      <c r="I78" s="27">
        <f t="shared" si="4"/>
        <v>0.98744819110129045</v>
      </c>
      <c r="J78" s="25">
        <v>49</v>
      </c>
      <c r="K78" s="25">
        <v>3</v>
      </c>
      <c r="L78" s="28">
        <v>3.2464137931034482</v>
      </c>
      <c r="M78" s="30">
        <v>0.60277777777777775</v>
      </c>
      <c r="N78" s="24">
        <v>1641.48</v>
      </c>
      <c r="O78" s="31">
        <v>0.81666666666666676</v>
      </c>
      <c r="P78" s="31">
        <v>0.21388888888888891</v>
      </c>
      <c r="Q78" s="32">
        <v>138984</v>
      </c>
      <c r="R78" s="32">
        <v>139035</v>
      </c>
      <c r="S78" s="25">
        <f t="shared" si="5"/>
        <v>51</v>
      </c>
      <c r="T78" s="26">
        <f>IFERROR(S78/L78,"0")</f>
        <v>15.70964247020585</v>
      </c>
    </row>
    <row r="79" spans="1:27" customFormat="1" ht="25.95" customHeight="1" x14ac:dyDescent="0.3">
      <c r="A79" s="22">
        <v>44816</v>
      </c>
      <c r="B79" s="23">
        <v>59269</v>
      </c>
      <c r="C79" s="23" t="s">
        <v>21</v>
      </c>
      <c r="D79" s="23" t="s">
        <v>513</v>
      </c>
      <c r="E79" s="23" t="s">
        <v>520</v>
      </c>
      <c r="F79" s="23" t="s">
        <v>20</v>
      </c>
      <c r="G79" s="26">
        <v>2107</v>
      </c>
      <c r="H79" s="26">
        <v>2107</v>
      </c>
      <c r="I79" s="27">
        <f t="shared" si="4"/>
        <v>1</v>
      </c>
      <c r="J79" s="25">
        <v>1</v>
      </c>
      <c r="K79" s="25">
        <v>0</v>
      </c>
      <c r="L79" s="28">
        <v>5.562532894736842</v>
      </c>
      <c r="M79" s="30">
        <v>0.26111111111111113</v>
      </c>
      <c r="N79" s="24">
        <v>1294.94</v>
      </c>
      <c r="O79" s="31">
        <v>0.43402777777777773</v>
      </c>
      <c r="P79" s="31">
        <v>0.17291666666666669</v>
      </c>
      <c r="Q79" s="32">
        <v>180400</v>
      </c>
      <c r="R79" s="32">
        <v>180535</v>
      </c>
      <c r="S79" s="25">
        <f t="shared" si="5"/>
        <v>135</v>
      </c>
      <c r="T79" s="35">
        <f>IFERROR(S79/L79,"0")</f>
        <v>24.269519399648733</v>
      </c>
    </row>
    <row r="80" spans="1:27" customFormat="1" ht="18" customHeight="1" x14ac:dyDescent="0.3">
      <c r="A80" s="22">
        <v>44816</v>
      </c>
      <c r="B80" s="23">
        <v>59270</v>
      </c>
      <c r="C80" s="23" t="s">
        <v>21</v>
      </c>
      <c r="D80" s="23" t="s">
        <v>516</v>
      </c>
      <c r="E80" s="23" t="s">
        <v>521</v>
      </c>
      <c r="F80" s="23" t="s">
        <v>20</v>
      </c>
      <c r="G80" s="26">
        <v>8114</v>
      </c>
      <c r="H80" s="26">
        <v>7614</v>
      </c>
      <c r="I80" s="27">
        <f t="shared" si="4"/>
        <v>0.93837811190534881</v>
      </c>
      <c r="J80" s="25">
        <v>4</v>
      </c>
      <c r="K80" s="25">
        <v>1</v>
      </c>
      <c r="L80" s="28">
        <v>23.39</v>
      </c>
      <c r="M80" s="30">
        <v>0.21180555555555555</v>
      </c>
      <c r="N80" s="24">
        <v>1598.93</v>
      </c>
      <c r="O80" s="31">
        <v>0.65972222222222221</v>
      </c>
      <c r="P80" s="31">
        <v>0.44791666666666669</v>
      </c>
      <c r="Q80" s="32">
        <v>560960</v>
      </c>
      <c r="R80" s="32">
        <v>561263</v>
      </c>
      <c r="S80" s="25">
        <f t="shared" si="5"/>
        <v>303</v>
      </c>
      <c r="T80" s="26">
        <f>IFERROR(S80/L80,"0")</f>
        <v>12.954253954681487</v>
      </c>
    </row>
    <row r="81" spans="1:21" customFormat="1" ht="21.75" customHeight="1" x14ac:dyDescent="0.3">
      <c r="A81" s="22">
        <v>44816</v>
      </c>
      <c r="B81" s="23">
        <v>59272</v>
      </c>
      <c r="C81" s="23" t="s">
        <v>21</v>
      </c>
      <c r="D81" s="23" t="s">
        <v>515</v>
      </c>
      <c r="E81" s="23" t="s">
        <v>519</v>
      </c>
      <c r="F81" s="23" t="s">
        <v>20</v>
      </c>
      <c r="G81" s="26">
        <v>45</v>
      </c>
      <c r="H81" s="26">
        <v>45</v>
      </c>
      <c r="I81" s="27">
        <f t="shared" si="4"/>
        <v>1</v>
      </c>
      <c r="J81" s="25">
        <v>1</v>
      </c>
      <c r="K81" s="25">
        <v>0</v>
      </c>
      <c r="L81" s="28">
        <v>4.2640000000000002</v>
      </c>
      <c r="M81" s="30">
        <v>0.36874999999999997</v>
      </c>
      <c r="N81" s="24">
        <v>21.15</v>
      </c>
      <c r="O81" s="31">
        <v>0.4826388888888889</v>
      </c>
      <c r="P81" s="31">
        <v>0.11388888888888889</v>
      </c>
      <c r="Q81" s="32">
        <v>60468</v>
      </c>
      <c r="R81" s="32">
        <v>60592</v>
      </c>
      <c r="S81" s="25">
        <f t="shared" si="5"/>
        <v>124</v>
      </c>
      <c r="T81" s="26">
        <f>IFERROR(S81/L81,"0")</f>
        <v>29.080675422138835</v>
      </c>
    </row>
    <row r="82" spans="1:21" customFormat="1" ht="18" customHeight="1" x14ac:dyDescent="0.3">
      <c r="A82" s="22">
        <v>44816</v>
      </c>
      <c r="B82" s="23">
        <v>59343</v>
      </c>
      <c r="C82" s="23" t="s">
        <v>19</v>
      </c>
      <c r="D82" s="23" t="s">
        <v>513</v>
      </c>
      <c r="E82" s="23" t="s">
        <v>520</v>
      </c>
      <c r="F82" s="23" t="s">
        <v>20</v>
      </c>
      <c r="G82" s="26">
        <v>2296.6</v>
      </c>
      <c r="H82" s="26">
        <v>2296.6</v>
      </c>
      <c r="I82" s="27">
        <f t="shared" si="4"/>
        <v>1</v>
      </c>
      <c r="J82" s="25">
        <v>7</v>
      </c>
      <c r="K82" s="25">
        <v>0</v>
      </c>
      <c r="L82" s="28">
        <v>0.70046710526315792</v>
      </c>
      <c r="M82" s="30">
        <v>0.60277777777777775</v>
      </c>
      <c r="N82" s="24">
        <v>939.02</v>
      </c>
      <c r="O82" s="31">
        <v>0.79861111111111116</v>
      </c>
      <c r="P82" s="31">
        <v>0.19583333333333333</v>
      </c>
      <c r="Q82" s="32">
        <v>180535</v>
      </c>
      <c r="R82" s="32">
        <v>180552</v>
      </c>
      <c r="S82" s="25">
        <f t="shared" si="5"/>
        <v>17</v>
      </c>
      <c r="T82" s="35">
        <f>IFERROR(S82/L82,"0")</f>
        <v>24.269519399648729</v>
      </c>
    </row>
    <row r="83" spans="1:21" customFormat="1" ht="22.95" customHeight="1" x14ac:dyDescent="0.3">
      <c r="A83" s="22">
        <v>44817</v>
      </c>
      <c r="B83" s="23">
        <v>59431</v>
      </c>
      <c r="C83" s="23" t="s">
        <v>19</v>
      </c>
      <c r="D83" s="23" t="s">
        <v>517</v>
      </c>
      <c r="E83" s="23" t="s">
        <v>521</v>
      </c>
      <c r="F83" s="23" t="s">
        <v>20</v>
      </c>
      <c r="G83" s="26">
        <v>5040</v>
      </c>
      <c r="H83" s="26">
        <v>5040</v>
      </c>
      <c r="I83" s="27">
        <f t="shared" si="4"/>
        <v>1</v>
      </c>
      <c r="J83" s="25">
        <v>5</v>
      </c>
      <c r="K83" s="25">
        <v>0</v>
      </c>
      <c r="L83" s="28">
        <v>1.5844000000000003</v>
      </c>
      <c r="M83" s="30">
        <v>0.3666666666666667</v>
      </c>
      <c r="N83" s="24">
        <v>1259.99</v>
      </c>
      <c r="O83" s="31">
        <v>0.52361111111111114</v>
      </c>
      <c r="P83" s="31">
        <v>0.15694444444444444</v>
      </c>
      <c r="Q83" s="25">
        <f>70735-9</f>
        <v>70726</v>
      </c>
      <c r="R83" s="25">
        <v>70760</v>
      </c>
      <c r="S83" s="25">
        <f t="shared" si="5"/>
        <v>34</v>
      </c>
      <c r="T83" s="26">
        <f>IFERROR(S83/L83,"0")</f>
        <v>21.459227467811154</v>
      </c>
    </row>
    <row r="84" spans="1:21" customFormat="1" ht="24.6" customHeight="1" x14ac:dyDescent="0.3">
      <c r="A84" s="22">
        <v>44817</v>
      </c>
      <c r="B84" s="23">
        <v>59448</v>
      </c>
      <c r="C84" s="23" t="s">
        <v>19</v>
      </c>
      <c r="D84" s="23" t="s">
        <v>517</v>
      </c>
      <c r="E84" s="23" t="s">
        <v>521</v>
      </c>
      <c r="F84" s="23" t="s">
        <v>20</v>
      </c>
      <c r="G84" s="26">
        <v>1253.1500000000001</v>
      </c>
      <c r="H84" s="26">
        <v>1253.1500000000001</v>
      </c>
      <c r="I84" s="27">
        <f t="shared" si="4"/>
        <v>1</v>
      </c>
      <c r="J84" s="25">
        <v>4</v>
      </c>
      <c r="K84" s="25">
        <v>0</v>
      </c>
      <c r="L84" s="28">
        <v>0.74560000000000004</v>
      </c>
      <c r="M84" s="30">
        <v>0.6</v>
      </c>
      <c r="N84" s="24">
        <v>689.86</v>
      </c>
      <c r="O84" s="31">
        <v>0.62777777777777777</v>
      </c>
      <c r="P84" s="31">
        <v>2.7777777777777776E-2</v>
      </c>
      <c r="Q84" s="25">
        <f>70767-7</f>
        <v>70760</v>
      </c>
      <c r="R84" s="25">
        <v>70776</v>
      </c>
      <c r="S84" s="25">
        <f t="shared" si="5"/>
        <v>16</v>
      </c>
      <c r="T84" s="26">
        <f>IFERROR(S84/L84,"0")</f>
        <v>21.459227467811157</v>
      </c>
      <c r="U84" s="1"/>
    </row>
    <row r="85" spans="1:21" customFormat="1" ht="20.399999999999999" customHeight="1" x14ac:dyDescent="0.3">
      <c r="A85" s="22">
        <v>44817</v>
      </c>
      <c r="B85" s="23">
        <v>59559</v>
      </c>
      <c r="C85" s="23" t="s">
        <v>19</v>
      </c>
      <c r="D85" s="23" t="s">
        <v>517</v>
      </c>
      <c r="E85" s="23" t="s">
        <v>521</v>
      </c>
      <c r="F85" s="23" t="s">
        <v>20</v>
      </c>
      <c r="G85" s="26">
        <v>1716.8</v>
      </c>
      <c r="H85" s="26">
        <v>1675.8</v>
      </c>
      <c r="I85" s="27">
        <f t="shared" si="4"/>
        <v>0.97611835973904937</v>
      </c>
      <c r="J85" s="25">
        <v>13</v>
      </c>
      <c r="K85" s="25">
        <v>1</v>
      </c>
      <c r="L85" s="28">
        <f>2.33/3</f>
        <v>0.77666666666666673</v>
      </c>
      <c r="M85" s="30">
        <v>0.65972222222222221</v>
      </c>
      <c r="N85" s="24">
        <v>0</v>
      </c>
      <c r="O85" s="31">
        <v>0.80902777777777779</v>
      </c>
      <c r="P85" s="31">
        <v>0.14930555555555555</v>
      </c>
      <c r="Q85" s="25">
        <f>+R84</f>
        <v>70776</v>
      </c>
      <c r="R85" s="25">
        <v>70795</v>
      </c>
      <c r="S85" s="25">
        <f t="shared" si="5"/>
        <v>19</v>
      </c>
      <c r="T85" s="26">
        <f>IFERROR(S85/L85,"0")</f>
        <v>24.463519313304719</v>
      </c>
      <c r="U85" s="1"/>
    </row>
    <row r="86" spans="1:21" customFormat="1" ht="18.600000000000001" customHeight="1" x14ac:dyDescent="0.3">
      <c r="A86" s="22">
        <v>44817</v>
      </c>
      <c r="B86" s="23">
        <v>59424</v>
      </c>
      <c r="C86" s="23" t="s">
        <v>21</v>
      </c>
      <c r="D86" s="23" t="s">
        <v>513</v>
      </c>
      <c r="E86" s="23" t="s">
        <v>520</v>
      </c>
      <c r="F86" s="23" t="s">
        <v>20</v>
      </c>
      <c r="G86" s="26">
        <v>3954</v>
      </c>
      <c r="H86" s="26">
        <v>3954</v>
      </c>
      <c r="I86" s="27">
        <f t="shared" si="4"/>
        <v>1</v>
      </c>
      <c r="J86" s="25">
        <v>2</v>
      </c>
      <c r="K86" s="25">
        <v>0</v>
      </c>
      <c r="L86" s="28">
        <v>14.78771052631579</v>
      </c>
      <c r="M86" s="30">
        <v>0.22013888888888888</v>
      </c>
      <c r="N86" s="24">
        <v>2842.22</v>
      </c>
      <c r="O86" s="31">
        <v>0.87569444444444444</v>
      </c>
      <c r="P86" s="31">
        <v>0.65555555555555556</v>
      </c>
      <c r="Q86" s="32">
        <v>180552</v>
      </c>
      <c r="R86" s="32">
        <v>180900</v>
      </c>
      <c r="S86" s="25">
        <f t="shared" si="5"/>
        <v>348</v>
      </c>
      <c r="T86" s="35">
        <f>IFERROR(S86/L86,"0")</f>
        <v>23.533054652422976</v>
      </c>
    </row>
    <row r="87" spans="1:21" customFormat="1" ht="23.25" customHeight="1" x14ac:dyDescent="0.3">
      <c r="A87" s="22">
        <v>44817</v>
      </c>
      <c r="B87" s="23">
        <v>59434</v>
      </c>
      <c r="C87" s="23" t="s">
        <v>19</v>
      </c>
      <c r="D87" s="23" t="s">
        <v>512</v>
      </c>
      <c r="E87" s="23" t="s">
        <v>520</v>
      </c>
      <c r="F87" s="23" t="s">
        <v>20</v>
      </c>
      <c r="G87" s="26">
        <v>4126</v>
      </c>
      <c r="H87" s="26">
        <v>4126</v>
      </c>
      <c r="I87" s="27">
        <f t="shared" si="4"/>
        <v>1</v>
      </c>
      <c r="J87" s="25">
        <v>5</v>
      </c>
      <c r="K87" s="25">
        <v>0</v>
      </c>
      <c r="L87" s="28">
        <v>1.95</v>
      </c>
      <c r="M87" s="30">
        <v>0.37638888888888888</v>
      </c>
      <c r="N87" s="24">
        <v>1180</v>
      </c>
      <c r="O87" s="31">
        <v>0.52361111111111114</v>
      </c>
      <c r="P87" s="31">
        <v>0.14722222222222223</v>
      </c>
      <c r="Q87" s="32">
        <v>92283</v>
      </c>
      <c r="R87" s="32">
        <v>92337</v>
      </c>
      <c r="S87" s="25">
        <f t="shared" si="5"/>
        <v>54</v>
      </c>
      <c r="T87" s="26">
        <f>IFERROR(S87/L87,"0")</f>
        <v>27.692307692307693</v>
      </c>
    </row>
    <row r="88" spans="1:21" customFormat="1" ht="21" customHeight="1" x14ac:dyDescent="0.3">
      <c r="A88" s="22">
        <v>44817</v>
      </c>
      <c r="B88" s="23">
        <v>59427</v>
      </c>
      <c r="C88" s="23" t="s">
        <v>21</v>
      </c>
      <c r="D88" s="23" t="s">
        <v>515</v>
      </c>
      <c r="E88" s="23" t="s">
        <v>519</v>
      </c>
      <c r="F88" s="23" t="s">
        <v>20</v>
      </c>
      <c r="G88" s="26">
        <v>500</v>
      </c>
      <c r="H88" s="26">
        <v>500</v>
      </c>
      <c r="I88" s="27">
        <f t="shared" si="4"/>
        <v>1</v>
      </c>
      <c r="J88" s="25">
        <v>1</v>
      </c>
      <c r="K88" s="25">
        <v>0</v>
      </c>
      <c r="L88" s="28">
        <v>5.89</v>
      </c>
      <c r="M88" s="30">
        <v>0.23680555555555557</v>
      </c>
      <c r="N88" s="24">
        <v>0</v>
      </c>
      <c r="O88" s="31">
        <v>0.53888888888888886</v>
      </c>
      <c r="P88" s="31">
        <v>0.30208333333333331</v>
      </c>
      <c r="Q88" s="32">
        <v>60592</v>
      </c>
      <c r="R88" s="32">
        <v>60759</v>
      </c>
      <c r="S88" s="25">
        <f t="shared" si="5"/>
        <v>167</v>
      </c>
      <c r="T88" s="26">
        <f>IFERROR(S88/L88,"0")</f>
        <v>28.353140916808151</v>
      </c>
    </row>
    <row r="89" spans="1:21" customFormat="1" ht="20.25" customHeight="1" x14ac:dyDescent="0.3">
      <c r="A89" s="22">
        <v>44817</v>
      </c>
      <c r="B89" s="23">
        <v>59440</v>
      </c>
      <c r="C89" s="23" t="s">
        <v>21</v>
      </c>
      <c r="D89" s="23" t="s">
        <v>515</v>
      </c>
      <c r="E89" s="23" t="s">
        <v>519</v>
      </c>
      <c r="F89" s="23" t="s">
        <v>20</v>
      </c>
      <c r="G89" s="26">
        <v>692</v>
      </c>
      <c r="H89" s="26">
        <v>692</v>
      </c>
      <c r="I89" s="27">
        <f t="shared" si="4"/>
        <v>1</v>
      </c>
      <c r="J89" s="25">
        <v>6</v>
      </c>
      <c r="K89" s="25">
        <v>0</v>
      </c>
      <c r="L89" s="28">
        <v>4.8899999999999997</v>
      </c>
      <c r="M89" s="30">
        <v>0.56388888888888888</v>
      </c>
      <c r="N89" s="24">
        <v>146.4</v>
      </c>
      <c r="O89" s="31">
        <v>0.73472222222222217</v>
      </c>
      <c r="P89" s="31">
        <v>0.17083333333333331</v>
      </c>
      <c r="Q89" s="32">
        <v>60759</v>
      </c>
      <c r="R89" s="32">
        <v>60878</v>
      </c>
      <c r="S89" s="25">
        <f t="shared" si="5"/>
        <v>119</v>
      </c>
      <c r="T89" s="26">
        <f>IFERROR(S89/L89,"0")</f>
        <v>24.335378323108387</v>
      </c>
    </row>
    <row r="90" spans="1:21" customFormat="1" ht="22.5" customHeight="1" x14ac:dyDescent="0.3">
      <c r="A90" s="22">
        <v>44817</v>
      </c>
      <c r="B90" s="23">
        <v>59470</v>
      </c>
      <c r="C90" s="23" t="s">
        <v>19</v>
      </c>
      <c r="D90" s="23" t="s">
        <v>515</v>
      </c>
      <c r="E90" s="23" t="s">
        <v>519</v>
      </c>
      <c r="F90" s="23" t="s">
        <v>20</v>
      </c>
      <c r="G90" s="26">
        <v>960</v>
      </c>
      <c r="H90" s="26">
        <v>960</v>
      </c>
      <c r="I90" s="27">
        <f t="shared" si="4"/>
        <v>1</v>
      </c>
      <c r="J90" s="25">
        <v>1</v>
      </c>
      <c r="K90" s="25">
        <v>0</v>
      </c>
      <c r="L90" s="28">
        <v>0.89</v>
      </c>
      <c r="M90" s="30">
        <v>0.74791666666666667</v>
      </c>
      <c r="N90" s="24">
        <v>240</v>
      </c>
      <c r="O90" s="31">
        <v>0.7944444444444444</v>
      </c>
      <c r="P90" s="31">
        <v>4.6527777777777779E-2</v>
      </c>
      <c r="Q90" s="32">
        <v>60878</v>
      </c>
      <c r="R90" s="32">
        <v>60900</v>
      </c>
      <c r="S90" s="25">
        <f t="shared" si="5"/>
        <v>22</v>
      </c>
      <c r="T90" s="26">
        <f>IFERROR(S90/L90,"0")</f>
        <v>24.719101123595504</v>
      </c>
    </row>
    <row r="91" spans="1:21" customFormat="1" ht="20.25" customHeight="1" x14ac:dyDescent="0.3">
      <c r="A91" s="22">
        <v>44817</v>
      </c>
      <c r="B91" s="23">
        <v>59313</v>
      </c>
      <c r="C91" s="23" t="s">
        <v>24</v>
      </c>
      <c r="D91" s="23" t="s">
        <v>514</v>
      </c>
      <c r="E91" s="23" t="s">
        <v>522</v>
      </c>
      <c r="F91" s="23" t="s">
        <v>20</v>
      </c>
      <c r="G91" s="26">
        <v>0</v>
      </c>
      <c r="H91" s="26">
        <v>0</v>
      </c>
      <c r="I91" s="27" t="str">
        <f t="shared" si="4"/>
        <v>0%</v>
      </c>
      <c r="J91" s="25">
        <v>0</v>
      </c>
      <c r="K91" s="25">
        <v>0</v>
      </c>
      <c r="L91" s="28">
        <v>9.1690000000000005</v>
      </c>
      <c r="M91" s="30">
        <v>0.25138888888888888</v>
      </c>
      <c r="N91" s="24">
        <v>0</v>
      </c>
      <c r="O91" s="31">
        <v>0.5131944444444444</v>
      </c>
      <c r="P91" s="31">
        <v>0.26180555555555557</v>
      </c>
      <c r="Q91" s="32">
        <v>169817</v>
      </c>
      <c r="R91" s="32">
        <v>170303</v>
      </c>
      <c r="S91" s="25">
        <f t="shared" si="5"/>
        <v>486</v>
      </c>
      <c r="T91" s="26">
        <f>IFERROR(S91/L91,"0")</f>
        <v>53.004689715345179</v>
      </c>
    </row>
    <row r="92" spans="1:21" customFormat="1" ht="18" customHeight="1" x14ac:dyDescent="0.3">
      <c r="A92" s="22">
        <v>44817</v>
      </c>
      <c r="B92" s="23">
        <v>59425</v>
      </c>
      <c r="C92" s="23" t="s">
        <v>21</v>
      </c>
      <c r="D92" s="23" t="s">
        <v>516</v>
      </c>
      <c r="E92" s="23" t="s">
        <v>521</v>
      </c>
      <c r="F92" s="23" t="s">
        <v>20</v>
      </c>
      <c r="G92" s="26">
        <v>10000</v>
      </c>
      <c r="H92" s="26">
        <v>10000</v>
      </c>
      <c r="I92" s="27">
        <f t="shared" si="4"/>
        <v>1</v>
      </c>
      <c r="J92" s="25">
        <v>1</v>
      </c>
      <c r="K92" s="25">
        <v>0</v>
      </c>
      <c r="L92" s="28">
        <f>15.959-1</f>
        <v>14.959</v>
      </c>
      <c r="M92" s="30">
        <v>0.20833333333333334</v>
      </c>
      <c r="N92" s="24">
        <v>0</v>
      </c>
      <c r="O92" s="31">
        <v>0.67569444444444438</v>
      </c>
      <c r="P92" s="31">
        <v>0.46736111111111112</v>
      </c>
      <c r="Q92" s="32">
        <f>561273-10</f>
        <v>561263</v>
      </c>
      <c r="R92" s="32">
        <v>561546</v>
      </c>
      <c r="S92" s="25">
        <f t="shared" si="5"/>
        <v>283</v>
      </c>
      <c r="T92" s="26">
        <f>IFERROR(S92/L92,"0")</f>
        <v>18.918376896851395</v>
      </c>
    </row>
    <row r="93" spans="1:21" customFormat="1" ht="20.25" customHeight="1" x14ac:dyDescent="0.3">
      <c r="A93" s="22">
        <v>44817</v>
      </c>
      <c r="B93" s="23">
        <v>59457</v>
      </c>
      <c r="C93" s="23" t="s">
        <v>19</v>
      </c>
      <c r="D93" s="23" t="s">
        <v>511</v>
      </c>
      <c r="E93" s="23" t="s">
        <v>523</v>
      </c>
      <c r="F93" s="23" t="s">
        <v>20</v>
      </c>
      <c r="G93" s="26">
        <v>3390.8</v>
      </c>
      <c r="H93" s="26">
        <v>3367.6</v>
      </c>
      <c r="I93" s="27">
        <f t="shared" si="4"/>
        <v>0.99315795682434815</v>
      </c>
      <c r="J93" s="25">
        <v>28</v>
      </c>
      <c r="K93" s="25">
        <v>2</v>
      </c>
      <c r="L93" s="28">
        <v>3.052</v>
      </c>
      <c r="M93" s="30">
        <v>0.15208333333333332</v>
      </c>
      <c r="N93" s="24">
        <v>1392.02</v>
      </c>
      <c r="O93" s="31">
        <v>0.82013888888888886</v>
      </c>
      <c r="P93" s="31">
        <v>0.66805555555555562</v>
      </c>
      <c r="Q93" s="32">
        <v>139035</v>
      </c>
      <c r="R93" s="32">
        <v>139077</v>
      </c>
      <c r="S93" s="25">
        <f t="shared" si="5"/>
        <v>42</v>
      </c>
      <c r="T93" s="26">
        <f>IFERROR(S93/L93,"0")</f>
        <v>13.761467889908257</v>
      </c>
    </row>
    <row r="94" spans="1:21" customFormat="1" ht="20.25" customHeight="1" x14ac:dyDescent="0.3">
      <c r="A94" s="22">
        <v>44818</v>
      </c>
      <c r="B94" s="23">
        <v>59533</v>
      </c>
      <c r="C94" s="23" t="s">
        <v>19</v>
      </c>
      <c r="D94" s="23" t="s">
        <v>514</v>
      </c>
      <c r="E94" s="23" t="s">
        <v>522</v>
      </c>
      <c r="F94" s="23" t="s">
        <v>20</v>
      </c>
      <c r="G94" s="26">
        <v>4374.8</v>
      </c>
      <c r="H94" s="26">
        <v>4374.8</v>
      </c>
      <c r="I94" s="27">
        <f t="shared" si="4"/>
        <v>1</v>
      </c>
      <c r="J94" s="25">
        <v>13</v>
      </c>
      <c r="K94" s="25">
        <v>0</v>
      </c>
      <c r="L94" s="28">
        <v>6.5015000000000001</v>
      </c>
      <c r="M94" s="30">
        <v>0.39999999999999997</v>
      </c>
      <c r="N94" s="24">
        <v>1542.17</v>
      </c>
      <c r="O94" s="31">
        <v>0.62291666666666667</v>
      </c>
      <c r="P94" s="31">
        <v>0.22291666666666665</v>
      </c>
      <c r="Q94" s="32">
        <v>170303</v>
      </c>
      <c r="R94" s="32">
        <v>170352</v>
      </c>
      <c r="S94" s="25">
        <f t="shared" si="5"/>
        <v>49</v>
      </c>
      <c r="T94" s="26">
        <f>IFERROR(S94/L94,"0")</f>
        <v>7.536722294855033</v>
      </c>
    </row>
    <row r="95" spans="1:21" customFormat="1" ht="22.5" customHeight="1" x14ac:dyDescent="0.3">
      <c r="A95" s="22">
        <v>44818</v>
      </c>
      <c r="B95" s="23">
        <v>59539</v>
      </c>
      <c r="C95" s="23" t="s">
        <v>19</v>
      </c>
      <c r="D95" s="23" t="s">
        <v>515</v>
      </c>
      <c r="E95" s="23" t="s">
        <v>519</v>
      </c>
      <c r="F95" s="23" t="s">
        <v>20</v>
      </c>
      <c r="G95" s="26">
        <v>2466.9</v>
      </c>
      <c r="H95" s="26">
        <v>2386.1999999999998</v>
      </c>
      <c r="I95" s="27">
        <f t="shared" si="4"/>
        <v>0.96728687826827187</v>
      </c>
      <c r="J95" s="25">
        <v>28</v>
      </c>
      <c r="K95" s="25">
        <v>1</v>
      </c>
      <c r="L95" s="28">
        <v>1.3445</v>
      </c>
      <c r="M95" s="30">
        <v>0.40069444444444446</v>
      </c>
      <c r="N95" s="24">
        <v>1019.57</v>
      </c>
      <c r="O95" s="31">
        <v>0.5625</v>
      </c>
      <c r="P95" s="31">
        <v>0.16180555555555556</v>
      </c>
      <c r="Q95" s="32">
        <v>60900</v>
      </c>
      <c r="R95" s="32">
        <v>60931</v>
      </c>
      <c r="S95" s="25">
        <f t="shared" si="5"/>
        <v>31</v>
      </c>
      <c r="T95" s="26">
        <f>IFERROR(S95/L95,"0")</f>
        <v>23.056898475269616</v>
      </c>
    </row>
    <row r="96" spans="1:21" customFormat="1" ht="21.75" customHeight="1" x14ac:dyDescent="0.3">
      <c r="A96" s="22">
        <v>44818</v>
      </c>
      <c r="B96" s="23">
        <v>59578</v>
      </c>
      <c r="C96" s="23" t="s">
        <v>19</v>
      </c>
      <c r="D96" s="23" t="s">
        <v>515</v>
      </c>
      <c r="E96" s="23" t="s">
        <v>519</v>
      </c>
      <c r="F96" s="23" t="s">
        <v>20</v>
      </c>
      <c r="G96" s="26">
        <v>1203.45</v>
      </c>
      <c r="H96" s="26">
        <v>1203.45</v>
      </c>
      <c r="I96" s="27">
        <f t="shared" si="4"/>
        <v>1</v>
      </c>
      <c r="J96" s="25">
        <v>17</v>
      </c>
      <c r="K96" s="25">
        <v>0</v>
      </c>
      <c r="L96" s="28">
        <v>1.3445</v>
      </c>
      <c r="M96" s="30">
        <v>0.65416666666666667</v>
      </c>
      <c r="N96" s="24">
        <v>337.65</v>
      </c>
      <c r="O96" s="31">
        <v>0.7993055555555556</v>
      </c>
      <c r="P96" s="31">
        <v>0.1451388888888889</v>
      </c>
      <c r="Q96" s="32">
        <v>60931</v>
      </c>
      <c r="R96" s="32">
        <v>60958</v>
      </c>
      <c r="S96" s="25">
        <f t="shared" si="5"/>
        <v>27</v>
      </c>
      <c r="T96" s="26">
        <f>IFERROR(S96/L96,"0")</f>
        <v>20.081814801041279</v>
      </c>
    </row>
    <row r="97" spans="1:27" customFormat="1" ht="24.75" customHeight="1" x14ac:dyDescent="0.3">
      <c r="A97" s="22">
        <v>44818</v>
      </c>
      <c r="B97" s="23">
        <v>59597</v>
      </c>
      <c r="C97" s="23" t="s">
        <v>19</v>
      </c>
      <c r="D97" s="23" t="s">
        <v>511</v>
      </c>
      <c r="E97" s="23" t="s">
        <v>523</v>
      </c>
      <c r="F97" s="23" t="s">
        <v>20</v>
      </c>
      <c r="G97" s="26">
        <v>2396</v>
      </c>
      <c r="H97" s="26">
        <v>2115</v>
      </c>
      <c r="I97" s="27">
        <f t="shared" si="4"/>
        <v>0.88272120200333892</v>
      </c>
      <c r="J97" s="25">
        <v>19</v>
      </c>
      <c r="K97" s="25">
        <v>2</v>
      </c>
      <c r="L97" s="28">
        <v>2.859</v>
      </c>
      <c r="M97" s="30">
        <v>0.18402777777777779</v>
      </c>
      <c r="N97" s="24">
        <v>1049.33</v>
      </c>
      <c r="O97" s="31">
        <v>0.30486111111111108</v>
      </c>
      <c r="P97" s="31">
        <v>0.12083333333333333</v>
      </c>
      <c r="Q97" s="32">
        <v>139077</v>
      </c>
      <c r="R97" s="32">
        <v>139112</v>
      </c>
      <c r="S97" s="25">
        <f t="shared" si="5"/>
        <v>35</v>
      </c>
      <c r="T97" s="26">
        <f>IFERROR(S97/L97,"0")</f>
        <v>12.242042672263029</v>
      </c>
    </row>
    <row r="98" spans="1:27" customFormat="1" ht="24.75" customHeight="1" x14ac:dyDescent="0.3">
      <c r="A98" s="22">
        <v>44818</v>
      </c>
      <c r="B98" s="23">
        <v>59538</v>
      </c>
      <c r="C98" s="23" t="s">
        <v>19</v>
      </c>
      <c r="D98" s="23" t="s">
        <v>517</v>
      </c>
      <c r="E98" s="23" t="s">
        <v>521</v>
      </c>
      <c r="F98" s="23" t="s">
        <v>20</v>
      </c>
      <c r="G98" s="26">
        <v>4381.5</v>
      </c>
      <c r="H98" s="26">
        <v>4346.5</v>
      </c>
      <c r="I98" s="27">
        <f t="shared" si="4"/>
        <v>0.99201186808170716</v>
      </c>
      <c r="J98" s="25">
        <v>15</v>
      </c>
      <c r="K98" s="25">
        <v>1</v>
      </c>
      <c r="L98" s="28">
        <f>4.032+18.39</f>
        <v>22.422000000000001</v>
      </c>
      <c r="M98" s="30">
        <v>0.40625</v>
      </c>
      <c r="N98" s="24">
        <v>1929.13</v>
      </c>
      <c r="O98" s="31">
        <v>0.57916666666666672</v>
      </c>
      <c r="P98" s="31">
        <v>0.17291666666666669</v>
      </c>
      <c r="Q98" s="25">
        <v>70795</v>
      </c>
      <c r="R98" s="25">
        <v>70835</v>
      </c>
      <c r="S98" s="25">
        <f t="shared" si="5"/>
        <v>40</v>
      </c>
      <c r="T98" s="26">
        <f>IFERROR(S98/L98,"0")</f>
        <v>1.783962180001784</v>
      </c>
    </row>
    <row r="99" spans="1:27" customFormat="1" ht="25.95" customHeight="1" x14ac:dyDescent="0.3">
      <c r="A99" s="22">
        <v>44818</v>
      </c>
      <c r="B99" s="23">
        <v>59550</v>
      </c>
      <c r="C99" s="23" t="s">
        <v>21</v>
      </c>
      <c r="D99" s="23" t="s">
        <v>513</v>
      </c>
      <c r="E99" s="23" t="s">
        <v>520</v>
      </c>
      <c r="F99" s="23" t="s">
        <v>20</v>
      </c>
      <c r="G99" s="26">
        <v>582</v>
      </c>
      <c r="H99" s="26">
        <v>582</v>
      </c>
      <c r="I99" s="27">
        <f t="shared" si="4"/>
        <v>1</v>
      </c>
      <c r="J99" s="25">
        <v>1</v>
      </c>
      <c r="K99" s="25">
        <v>0</v>
      </c>
      <c r="L99" s="28">
        <v>4.58928947368421</v>
      </c>
      <c r="M99" s="30">
        <v>0.3125</v>
      </c>
      <c r="N99" s="24">
        <v>273.52999999999997</v>
      </c>
      <c r="O99" s="31">
        <v>0.47500000000000003</v>
      </c>
      <c r="P99" s="31">
        <v>0.16250000000000001</v>
      </c>
      <c r="Q99" s="32">
        <v>180900</v>
      </c>
      <c r="R99" s="32">
        <v>181008</v>
      </c>
      <c r="S99" s="25">
        <f t="shared" si="5"/>
        <v>108</v>
      </c>
      <c r="T99" s="35">
        <f>IFERROR(S99/L99,"0")</f>
        <v>23.53305465242298</v>
      </c>
    </row>
    <row r="100" spans="1:27" customFormat="1" ht="24.6" customHeight="1" x14ac:dyDescent="0.3">
      <c r="A100" s="22">
        <v>44818</v>
      </c>
      <c r="B100" s="23">
        <v>59530</v>
      </c>
      <c r="C100" s="23" t="s">
        <v>19</v>
      </c>
      <c r="D100" s="23" t="s">
        <v>512</v>
      </c>
      <c r="E100" s="23" t="s">
        <v>520</v>
      </c>
      <c r="F100" s="23" t="s">
        <v>20</v>
      </c>
      <c r="G100" s="26">
        <v>1110.0999999999999</v>
      </c>
      <c r="H100" s="26">
        <v>1014.1</v>
      </c>
      <c r="I100" s="27">
        <f t="shared" si="4"/>
        <v>0.91352130438699231</v>
      </c>
      <c r="J100" s="25">
        <v>8</v>
      </c>
      <c r="K100" s="25">
        <v>1</v>
      </c>
      <c r="L100" s="28">
        <v>1.278</v>
      </c>
      <c r="M100" s="30">
        <v>0.38541666666666669</v>
      </c>
      <c r="N100" s="24">
        <v>1114.92</v>
      </c>
      <c r="O100" s="31">
        <v>0.50347222222222221</v>
      </c>
      <c r="P100" s="31">
        <v>0.11805555555555557</v>
      </c>
      <c r="Q100" s="32">
        <v>92337</v>
      </c>
      <c r="R100" s="32">
        <v>92364</v>
      </c>
      <c r="S100" s="25">
        <f t="shared" si="5"/>
        <v>27</v>
      </c>
      <c r="T100" s="26">
        <f>IFERROR(S100/L100,"0")</f>
        <v>21.12676056338028</v>
      </c>
      <c r="U100" s="1"/>
    </row>
    <row r="101" spans="1:27" customFormat="1" ht="22.95" customHeight="1" x14ac:dyDescent="0.3">
      <c r="A101" s="22">
        <v>44818</v>
      </c>
      <c r="B101" s="23">
        <v>59598</v>
      </c>
      <c r="C101" s="23" t="s">
        <v>19</v>
      </c>
      <c r="D101" s="23" t="s">
        <v>513</v>
      </c>
      <c r="E101" s="23" t="s">
        <v>520</v>
      </c>
      <c r="F101" s="23" t="s">
        <v>20</v>
      </c>
      <c r="G101" s="26">
        <v>1524</v>
      </c>
      <c r="H101" s="26">
        <v>1524</v>
      </c>
      <c r="I101" s="27">
        <f t="shared" si="4"/>
        <v>1</v>
      </c>
      <c r="J101" s="25">
        <v>3</v>
      </c>
      <c r="K101" s="25">
        <v>0</v>
      </c>
      <c r="L101" s="28">
        <v>19.34</v>
      </c>
      <c r="M101" s="30">
        <v>0.61875000000000002</v>
      </c>
      <c r="N101" s="24">
        <v>456.9</v>
      </c>
      <c r="O101" s="31">
        <v>0.88958333333333339</v>
      </c>
      <c r="P101" s="31">
        <v>0.27083333333333331</v>
      </c>
      <c r="Q101" s="32">
        <v>181008</v>
      </c>
      <c r="R101" s="32">
        <v>181193</v>
      </c>
      <c r="S101" s="25">
        <f t="shared" si="5"/>
        <v>185</v>
      </c>
      <c r="T101" s="35">
        <f>IFERROR(S101/L101,"0")</f>
        <v>9.5656670113753872</v>
      </c>
      <c r="U101" s="1"/>
    </row>
    <row r="102" spans="1:27" customFormat="1" ht="19.2" customHeight="1" x14ac:dyDescent="0.3">
      <c r="A102" s="22">
        <v>44818</v>
      </c>
      <c r="B102" s="23">
        <v>59555</v>
      </c>
      <c r="C102" s="23" t="s">
        <v>21</v>
      </c>
      <c r="D102" s="23" t="s">
        <v>516</v>
      </c>
      <c r="E102" s="23" t="s">
        <v>521</v>
      </c>
      <c r="F102" s="23" t="s">
        <v>20</v>
      </c>
      <c r="G102" s="26">
        <v>970</v>
      </c>
      <c r="H102" s="26">
        <v>970</v>
      </c>
      <c r="I102" s="27">
        <f t="shared" si="4"/>
        <v>1</v>
      </c>
      <c r="J102" s="25">
        <v>2</v>
      </c>
      <c r="K102" s="25">
        <v>0</v>
      </c>
      <c r="L102" s="28">
        <v>21.37</v>
      </c>
      <c r="M102" s="30">
        <v>0.21944444444444444</v>
      </c>
      <c r="N102" s="24">
        <v>406.89</v>
      </c>
      <c r="O102" s="31">
        <v>0.57291666666666663</v>
      </c>
      <c r="P102" s="31">
        <v>0.35347222222222219</v>
      </c>
      <c r="Q102" s="32">
        <v>561546</v>
      </c>
      <c r="R102" s="32">
        <v>561749</v>
      </c>
      <c r="S102" s="25">
        <f t="shared" si="5"/>
        <v>203</v>
      </c>
      <c r="T102" s="26">
        <f>IFERROR(S102/L102,"0")</f>
        <v>9.4992980814225554</v>
      </c>
    </row>
    <row r="103" spans="1:27" customFormat="1" ht="24" customHeight="1" x14ac:dyDescent="0.3">
      <c r="A103" s="22">
        <v>44818</v>
      </c>
      <c r="B103" s="23">
        <v>59583</v>
      </c>
      <c r="C103" s="23" t="s">
        <v>19</v>
      </c>
      <c r="D103" s="23" t="s">
        <v>516</v>
      </c>
      <c r="E103" s="23" t="s">
        <v>521</v>
      </c>
      <c r="F103" s="23" t="s">
        <v>20</v>
      </c>
      <c r="G103" s="26">
        <v>4123</v>
      </c>
      <c r="H103" s="26">
        <v>4123</v>
      </c>
      <c r="I103" s="27">
        <f t="shared" si="4"/>
        <v>1</v>
      </c>
      <c r="J103" s="25">
        <v>3</v>
      </c>
      <c r="K103" s="25">
        <v>0</v>
      </c>
      <c r="L103" s="28" t="s">
        <v>85</v>
      </c>
      <c r="M103" s="30">
        <v>0.66319444444444442</v>
      </c>
      <c r="N103" s="24">
        <v>1163.32</v>
      </c>
      <c r="O103" s="31">
        <v>0.75694444444444453</v>
      </c>
      <c r="P103" s="31">
        <v>9.375E-2</v>
      </c>
      <c r="Q103" s="32">
        <v>561749</v>
      </c>
      <c r="R103" s="32">
        <v>561763</v>
      </c>
      <c r="S103" s="25">
        <f t="shared" si="5"/>
        <v>14</v>
      </c>
      <c r="T103" s="26">
        <f>IFERROR(S103/L103,"0")</f>
        <v>8.772479478664077E-4</v>
      </c>
      <c r="U103" s="2"/>
      <c r="V103" s="2"/>
      <c r="W103" s="2"/>
      <c r="X103" s="2"/>
      <c r="Y103" s="2"/>
      <c r="Z103" s="2"/>
      <c r="AA103" s="2"/>
    </row>
    <row r="104" spans="1:27" customFormat="1" ht="20.399999999999999" customHeight="1" x14ac:dyDescent="0.3">
      <c r="A104" s="22">
        <v>44818</v>
      </c>
      <c r="B104" s="23">
        <v>59590</v>
      </c>
      <c r="C104" s="23" t="s">
        <v>19</v>
      </c>
      <c r="D104" s="23" t="s">
        <v>514</v>
      </c>
      <c r="E104" s="23" t="s">
        <v>522</v>
      </c>
      <c r="F104" s="23" t="s">
        <v>20</v>
      </c>
      <c r="G104" s="26">
        <v>2011.1</v>
      </c>
      <c r="H104" s="26">
        <v>1621</v>
      </c>
      <c r="I104" s="27">
        <f t="shared" si="4"/>
        <v>0.80602655263288747</v>
      </c>
      <c r="J104" s="25">
        <v>8</v>
      </c>
      <c r="K104" s="25">
        <v>5</v>
      </c>
      <c r="L104" s="28">
        <v>6.5015000000000001</v>
      </c>
      <c r="M104" s="30">
        <v>0.17847222222222223</v>
      </c>
      <c r="N104" s="24">
        <v>949.03</v>
      </c>
      <c r="O104" s="31">
        <v>0.83333333333333337</v>
      </c>
      <c r="P104" s="31">
        <v>0.65486111111111112</v>
      </c>
      <c r="Q104" s="32">
        <v>170352</v>
      </c>
      <c r="R104" s="32">
        <v>170401</v>
      </c>
      <c r="S104" s="25">
        <f t="shared" si="5"/>
        <v>49</v>
      </c>
      <c r="T104" s="26">
        <f>IFERROR(S104/L104,"0")</f>
        <v>7.536722294855033</v>
      </c>
    </row>
    <row r="105" spans="1:27" customFormat="1" ht="19.2" customHeight="1" x14ac:dyDescent="0.3">
      <c r="A105" s="22">
        <v>44819</v>
      </c>
      <c r="B105" s="23">
        <v>59676</v>
      </c>
      <c r="C105" s="23" t="s">
        <v>19</v>
      </c>
      <c r="D105" s="23" t="s">
        <v>511</v>
      </c>
      <c r="E105" s="23" t="s">
        <v>523</v>
      </c>
      <c r="F105" s="23" t="s">
        <v>20</v>
      </c>
      <c r="G105" s="26">
        <v>5552.6</v>
      </c>
      <c r="H105" s="26">
        <v>5549.6</v>
      </c>
      <c r="I105" s="27">
        <f t="shared" si="4"/>
        <v>0.99945971256708566</v>
      </c>
      <c r="J105" s="25">
        <v>20</v>
      </c>
      <c r="K105" s="25">
        <v>1</v>
      </c>
      <c r="L105" s="28">
        <v>3.5544078947368418</v>
      </c>
      <c r="M105" s="30">
        <v>0.4201388888888889</v>
      </c>
      <c r="N105" s="24">
        <v>1859.5</v>
      </c>
      <c r="O105" s="31">
        <v>0.60416666666666663</v>
      </c>
      <c r="P105" s="31">
        <v>0.18402777777777779</v>
      </c>
      <c r="Q105" s="32">
        <v>139112</v>
      </c>
      <c r="R105" s="32">
        <v>139157</v>
      </c>
      <c r="S105" s="25">
        <f t="shared" si="5"/>
        <v>45</v>
      </c>
      <c r="T105" s="26">
        <f>IFERROR(S105/L105,"0")</f>
        <v>12.660336498417459</v>
      </c>
    </row>
    <row r="106" spans="1:27" customFormat="1" ht="19.2" customHeight="1" x14ac:dyDescent="0.3">
      <c r="A106" s="22">
        <v>44819</v>
      </c>
      <c r="B106" s="23">
        <v>59671</v>
      </c>
      <c r="C106" s="23" t="s">
        <v>19</v>
      </c>
      <c r="D106" s="23" t="s">
        <v>515</v>
      </c>
      <c r="E106" s="23" t="s">
        <v>519</v>
      </c>
      <c r="F106" s="23" t="s">
        <v>20</v>
      </c>
      <c r="G106" s="26">
        <v>2160.1</v>
      </c>
      <c r="H106" s="26">
        <v>2067.1</v>
      </c>
      <c r="I106" s="27">
        <f t="shared" si="4"/>
        <v>0.95694643766492293</v>
      </c>
      <c r="J106" s="25">
        <v>12</v>
      </c>
      <c r="K106" s="25">
        <v>2</v>
      </c>
      <c r="L106" s="28">
        <f>1.708/2</f>
        <v>0.85399999999999998</v>
      </c>
      <c r="M106" s="30">
        <v>0.4069444444444445</v>
      </c>
      <c r="N106" s="24">
        <v>839.06</v>
      </c>
      <c r="O106" s="31">
        <v>0.52430555555555558</v>
      </c>
      <c r="P106" s="31">
        <v>0.1173611111111111</v>
      </c>
      <c r="Q106" s="32">
        <v>60958</v>
      </c>
      <c r="R106" s="32">
        <v>60976</v>
      </c>
      <c r="S106" s="25">
        <f t="shared" si="5"/>
        <v>18</v>
      </c>
      <c r="T106" s="26">
        <f>IFERROR(S106/L106,"0")</f>
        <v>21.07728337236534</v>
      </c>
    </row>
    <row r="107" spans="1:27" customFormat="1" ht="19.95" customHeight="1" x14ac:dyDescent="0.3">
      <c r="A107" s="22">
        <v>44819</v>
      </c>
      <c r="B107" s="23">
        <v>59718</v>
      </c>
      <c r="C107" s="23" t="s">
        <v>19</v>
      </c>
      <c r="D107" s="23" t="s">
        <v>515</v>
      </c>
      <c r="E107" s="23" t="s">
        <v>519</v>
      </c>
      <c r="F107" s="23" t="s">
        <v>20</v>
      </c>
      <c r="G107" s="26">
        <v>1474</v>
      </c>
      <c r="H107" s="26">
        <v>1208</v>
      </c>
      <c r="I107" s="27">
        <f t="shared" si="4"/>
        <v>0.81953867028493899</v>
      </c>
      <c r="J107" s="25">
        <v>11</v>
      </c>
      <c r="K107" s="25">
        <v>2</v>
      </c>
      <c r="L107" s="28">
        <f>1.708/2</f>
        <v>0.85399999999999998</v>
      </c>
      <c r="M107" s="30">
        <v>0.63194444444444442</v>
      </c>
      <c r="N107" s="24">
        <v>756.5</v>
      </c>
      <c r="O107" s="31">
        <v>0.78472222222222221</v>
      </c>
      <c r="P107" s="31">
        <v>0.15277777777777776</v>
      </c>
      <c r="Q107" s="32">
        <v>60976</v>
      </c>
      <c r="R107" s="32">
        <v>61004</v>
      </c>
      <c r="S107" s="25">
        <f t="shared" si="5"/>
        <v>28</v>
      </c>
      <c r="T107" s="26">
        <f>IFERROR(S107/L107,"0")</f>
        <v>32.786885245901637</v>
      </c>
    </row>
    <row r="108" spans="1:27" customFormat="1" ht="22.2" customHeight="1" x14ac:dyDescent="0.3">
      <c r="A108" s="22">
        <v>44819</v>
      </c>
      <c r="B108" s="23">
        <v>59685</v>
      </c>
      <c r="C108" s="23" t="s">
        <v>21</v>
      </c>
      <c r="D108" s="23" t="s">
        <v>513</v>
      </c>
      <c r="E108" s="23" t="s">
        <v>520</v>
      </c>
      <c r="F108" s="23" t="s">
        <v>20</v>
      </c>
      <c r="G108" s="26">
        <v>2424</v>
      </c>
      <c r="H108" s="26">
        <v>2424</v>
      </c>
      <c r="I108" s="27">
        <f t="shared" si="4"/>
        <v>1</v>
      </c>
      <c r="J108" s="25">
        <v>1</v>
      </c>
      <c r="K108" s="25">
        <v>0</v>
      </c>
      <c r="L108" s="28">
        <v>5.6101549295774644</v>
      </c>
      <c r="M108" s="30">
        <v>0.3125</v>
      </c>
      <c r="N108" s="24">
        <v>1018.08</v>
      </c>
      <c r="O108" s="31">
        <v>0.47083333333333338</v>
      </c>
      <c r="P108" s="31">
        <v>0.15833333333333333</v>
      </c>
      <c r="Q108" s="32">
        <v>181193</v>
      </c>
      <c r="R108" s="32">
        <v>181291</v>
      </c>
      <c r="S108" s="25">
        <f t="shared" si="5"/>
        <v>98</v>
      </c>
      <c r="T108" s="35">
        <f>IFERROR(S108/L108,"0")</f>
        <v>17.468323286997173</v>
      </c>
    </row>
    <row r="109" spans="1:27" customFormat="1" ht="22.2" customHeight="1" x14ac:dyDescent="0.3">
      <c r="A109" s="22">
        <v>44819</v>
      </c>
      <c r="B109" s="23">
        <v>59726</v>
      </c>
      <c r="C109" s="23" t="s">
        <v>19</v>
      </c>
      <c r="D109" s="23" t="s">
        <v>513</v>
      </c>
      <c r="E109" s="23" t="s">
        <v>520</v>
      </c>
      <c r="F109" s="23" t="s">
        <v>20</v>
      </c>
      <c r="G109" s="26">
        <v>3172</v>
      </c>
      <c r="H109" s="26">
        <v>3172</v>
      </c>
      <c r="I109" s="27">
        <f t="shared" si="4"/>
        <v>1</v>
      </c>
      <c r="J109" s="25">
        <v>2</v>
      </c>
      <c r="K109" s="25">
        <v>0</v>
      </c>
      <c r="L109" s="28">
        <v>2.5188450704225347</v>
      </c>
      <c r="M109" s="30">
        <v>0.66666666666666663</v>
      </c>
      <c r="N109" s="24">
        <v>1305.83</v>
      </c>
      <c r="O109" s="31">
        <v>0.75138888888888899</v>
      </c>
      <c r="P109" s="31">
        <v>8.4722222222222213E-2</v>
      </c>
      <c r="Q109" s="32">
        <v>181291</v>
      </c>
      <c r="R109" s="32">
        <v>181335</v>
      </c>
      <c r="S109" s="25">
        <f t="shared" si="5"/>
        <v>44</v>
      </c>
      <c r="T109" s="35">
        <f>IFERROR(S109/L109,"0")</f>
        <v>17.468323286997173</v>
      </c>
    </row>
    <row r="110" spans="1:27" customFormat="1" ht="18.600000000000001" customHeight="1" x14ac:dyDescent="0.3">
      <c r="A110" s="22">
        <v>44819</v>
      </c>
      <c r="B110" s="23">
        <v>59687</v>
      </c>
      <c r="C110" s="23" t="s">
        <v>21</v>
      </c>
      <c r="D110" s="23" t="s">
        <v>516</v>
      </c>
      <c r="E110" s="23" t="s">
        <v>521</v>
      </c>
      <c r="F110" s="23" t="s">
        <v>20</v>
      </c>
      <c r="G110" s="26">
        <v>3131.6</v>
      </c>
      <c r="H110" s="26">
        <v>3131.6</v>
      </c>
      <c r="I110" s="27">
        <f t="shared" si="4"/>
        <v>1</v>
      </c>
      <c r="J110" s="25">
        <v>3</v>
      </c>
      <c r="K110" s="25">
        <v>0</v>
      </c>
      <c r="L110" s="28">
        <v>22.189</v>
      </c>
      <c r="M110" s="30">
        <v>0.21875</v>
      </c>
      <c r="N110" s="24">
        <v>759.88</v>
      </c>
      <c r="O110" s="31">
        <v>0.80694444444444446</v>
      </c>
      <c r="P110" s="31">
        <v>0.58819444444444446</v>
      </c>
      <c r="Q110" s="32">
        <v>561763</v>
      </c>
      <c r="R110" s="32">
        <v>562108</v>
      </c>
      <c r="S110" s="25">
        <f t="shared" si="5"/>
        <v>345</v>
      </c>
      <c r="T110" s="26">
        <f>IFERROR(S110/L110,"0")</f>
        <v>15.548244625715444</v>
      </c>
      <c r="U110" s="1"/>
    </row>
    <row r="111" spans="1:27" customFormat="1" ht="18.600000000000001" customHeight="1" x14ac:dyDescent="0.3">
      <c r="A111" s="22">
        <v>44819</v>
      </c>
      <c r="B111" s="23">
        <v>59723</v>
      </c>
      <c r="C111" s="23" t="s">
        <v>19</v>
      </c>
      <c r="D111" s="23" t="s">
        <v>511</v>
      </c>
      <c r="E111" s="23" t="s">
        <v>523</v>
      </c>
      <c r="F111" s="23" t="s">
        <v>20</v>
      </c>
      <c r="G111" s="26">
        <v>2349.04</v>
      </c>
      <c r="H111" s="26">
        <v>2349.04</v>
      </c>
      <c r="I111" s="27">
        <f t="shared" si="4"/>
        <v>1</v>
      </c>
      <c r="J111" s="25">
        <v>11</v>
      </c>
      <c r="K111" s="25">
        <v>0</v>
      </c>
      <c r="L111" s="28">
        <v>2.4485921052631578</v>
      </c>
      <c r="M111" s="30">
        <v>0.64027777777777783</v>
      </c>
      <c r="N111" s="24">
        <v>867.89</v>
      </c>
      <c r="O111" s="31">
        <v>0.78541666666666676</v>
      </c>
      <c r="P111" s="31">
        <v>0.1451388888888889</v>
      </c>
      <c r="Q111" s="32">
        <v>139157</v>
      </c>
      <c r="R111" s="32">
        <v>139188</v>
      </c>
      <c r="S111" s="25">
        <f t="shared" si="5"/>
        <v>31</v>
      </c>
      <c r="T111" s="26">
        <f>IFERROR(S111/L111,"0")</f>
        <v>12.660336498417458</v>
      </c>
      <c r="U111" s="1"/>
    </row>
    <row r="112" spans="1:27" customFormat="1" ht="22.95" customHeight="1" x14ac:dyDescent="0.3">
      <c r="A112" s="22">
        <v>44819</v>
      </c>
      <c r="B112" s="23">
        <v>59689</v>
      </c>
      <c r="C112" s="23" t="s">
        <v>19</v>
      </c>
      <c r="D112" s="23" t="s">
        <v>517</v>
      </c>
      <c r="E112" s="23" t="s">
        <v>521</v>
      </c>
      <c r="F112" s="23" t="s">
        <v>20</v>
      </c>
      <c r="G112" s="26">
        <v>2131.1</v>
      </c>
      <c r="H112" s="26">
        <v>2131</v>
      </c>
      <c r="I112" s="27">
        <f t="shared" si="4"/>
        <v>0.99995307587630811</v>
      </c>
      <c r="J112" s="25">
        <v>3</v>
      </c>
      <c r="K112" s="25">
        <v>0</v>
      </c>
      <c r="L112" s="28">
        <v>1.6919999999999999</v>
      </c>
      <c r="M112" s="30">
        <v>0.47291666666666665</v>
      </c>
      <c r="N112" s="24">
        <v>556.99</v>
      </c>
      <c r="O112" s="31">
        <v>0.5854166666666667</v>
      </c>
      <c r="P112" s="31">
        <v>0.1125</v>
      </c>
      <c r="Q112" s="25">
        <f>70844-9</f>
        <v>70835</v>
      </c>
      <c r="R112" s="25">
        <v>70880</v>
      </c>
      <c r="S112" s="25">
        <f t="shared" si="5"/>
        <v>45</v>
      </c>
      <c r="T112" s="26">
        <f>IFERROR(S112/L112,"0")</f>
        <v>26.595744680851066</v>
      </c>
      <c r="U112" s="2"/>
      <c r="V112" s="2"/>
      <c r="W112" s="2"/>
      <c r="X112" s="2"/>
      <c r="Y112" s="2"/>
      <c r="Z112" s="2"/>
      <c r="AA112" s="2"/>
    </row>
    <row r="113" spans="1:27" customFormat="1" ht="22.2" customHeight="1" x14ac:dyDescent="0.3">
      <c r="A113" s="22">
        <v>44819</v>
      </c>
      <c r="B113" s="23">
        <v>59688</v>
      </c>
      <c r="C113" s="23" t="s">
        <v>19</v>
      </c>
      <c r="D113" s="23" t="s">
        <v>512</v>
      </c>
      <c r="E113" s="23" t="s">
        <v>520</v>
      </c>
      <c r="F113" s="23" t="s">
        <v>20</v>
      </c>
      <c r="G113" s="26">
        <v>7494</v>
      </c>
      <c r="H113" s="26">
        <v>7494</v>
      </c>
      <c r="I113" s="27">
        <f t="shared" si="4"/>
        <v>1</v>
      </c>
      <c r="J113" s="25">
        <v>3</v>
      </c>
      <c r="K113" s="25">
        <v>0</v>
      </c>
      <c r="L113" s="28">
        <v>2.2130000000000001</v>
      </c>
      <c r="M113" s="30">
        <v>0.47222222222222227</v>
      </c>
      <c r="N113" s="24">
        <v>2991.09</v>
      </c>
      <c r="O113" s="31">
        <v>0.58333333333333337</v>
      </c>
      <c r="P113" s="31">
        <v>0.1111111111111111</v>
      </c>
      <c r="Q113" s="32">
        <v>92364</v>
      </c>
      <c r="R113" s="32">
        <v>92447</v>
      </c>
      <c r="S113" s="25">
        <f t="shared" si="5"/>
        <v>83</v>
      </c>
      <c r="T113" s="26">
        <f>IFERROR(S113/L113,"0")</f>
        <v>37.505648441030274</v>
      </c>
    </row>
    <row r="114" spans="1:27" customFormat="1" ht="22.2" customHeight="1" x14ac:dyDescent="0.3">
      <c r="A114" s="22">
        <v>44819</v>
      </c>
      <c r="B114" s="23">
        <v>59669</v>
      </c>
      <c r="C114" s="23" t="s">
        <v>19</v>
      </c>
      <c r="D114" s="23" t="s">
        <v>514</v>
      </c>
      <c r="E114" s="23" t="s">
        <v>522</v>
      </c>
      <c r="F114" s="23" t="s">
        <v>20</v>
      </c>
      <c r="G114" s="26">
        <v>1636</v>
      </c>
      <c r="H114" s="26">
        <v>1636</v>
      </c>
      <c r="I114" s="27">
        <f t="shared" si="4"/>
        <v>1</v>
      </c>
      <c r="J114" s="25">
        <v>2</v>
      </c>
      <c r="K114" s="25">
        <v>0</v>
      </c>
      <c r="L114" s="28">
        <v>0.99026190476190479</v>
      </c>
      <c r="M114" s="30">
        <v>0.40347222222222223</v>
      </c>
      <c r="N114" s="24">
        <v>1917.99</v>
      </c>
      <c r="O114" s="31">
        <v>0.51388888888888895</v>
      </c>
      <c r="P114" s="31">
        <v>0.11041666666666666</v>
      </c>
      <c r="Q114" s="32">
        <v>170401</v>
      </c>
      <c r="R114" s="32">
        <v>170420</v>
      </c>
      <c r="S114" s="25">
        <f t="shared" si="5"/>
        <v>19</v>
      </c>
      <c r="T114" s="26">
        <f>IFERROR(S114/L114,"0")</f>
        <v>19.18684330744632</v>
      </c>
      <c r="V114" s="2"/>
      <c r="W114" s="2"/>
      <c r="X114" s="2"/>
      <c r="Y114" s="2"/>
      <c r="Z114" s="2"/>
      <c r="AA114" s="2"/>
    </row>
    <row r="115" spans="1:27" customFormat="1" ht="30" customHeight="1" x14ac:dyDescent="0.3">
      <c r="A115" s="22">
        <v>44819</v>
      </c>
      <c r="B115" s="23">
        <v>59712</v>
      </c>
      <c r="C115" s="23" t="s">
        <v>19</v>
      </c>
      <c r="D115" s="23" t="s">
        <v>514</v>
      </c>
      <c r="E115" s="23" t="s">
        <v>522</v>
      </c>
      <c r="F115" s="23" t="s">
        <v>20</v>
      </c>
      <c r="G115" s="26">
        <v>5000</v>
      </c>
      <c r="H115" s="26">
        <v>5000</v>
      </c>
      <c r="I115" s="27">
        <f t="shared" si="4"/>
        <v>1</v>
      </c>
      <c r="J115" s="25">
        <v>1</v>
      </c>
      <c r="K115" s="25">
        <v>0</v>
      </c>
      <c r="L115" s="28">
        <v>3.3877380952380953</v>
      </c>
      <c r="M115" s="30">
        <v>0.62777777777777777</v>
      </c>
      <c r="N115" s="24">
        <v>2124</v>
      </c>
      <c r="O115" s="31">
        <v>0.82986111111111116</v>
      </c>
      <c r="P115" s="31">
        <v>0.20208333333333331</v>
      </c>
      <c r="Q115" s="32">
        <v>170420</v>
      </c>
      <c r="R115" s="32">
        <v>170485</v>
      </c>
      <c r="S115" s="25">
        <f t="shared" si="5"/>
        <v>65</v>
      </c>
      <c r="T115" s="26">
        <f>IFERROR(S115/L115,"0")</f>
        <v>19.18684330744632</v>
      </c>
    </row>
    <row r="116" spans="1:27" customFormat="1" ht="30" customHeight="1" x14ac:dyDescent="0.3">
      <c r="A116" s="22">
        <v>44820</v>
      </c>
      <c r="B116" s="23">
        <v>59804</v>
      </c>
      <c r="C116" s="23" t="s">
        <v>21</v>
      </c>
      <c r="D116" s="23" t="s">
        <v>512</v>
      </c>
      <c r="E116" s="23" t="s">
        <v>520</v>
      </c>
      <c r="F116" s="23" t="s">
        <v>20</v>
      </c>
      <c r="G116" s="26">
        <v>1190</v>
      </c>
      <c r="H116" s="26">
        <v>1190</v>
      </c>
      <c r="I116" s="27">
        <f t="shared" si="4"/>
        <v>1</v>
      </c>
      <c r="J116" s="25">
        <v>2</v>
      </c>
      <c r="K116" s="25">
        <v>0</v>
      </c>
      <c r="L116" s="28">
        <v>3.5711739130434781</v>
      </c>
      <c r="M116" s="30">
        <v>0.30277777777777776</v>
      </c>
      <c r="N116" s="24">
        <v>476</v>
      </c>
      <c r="O116" s="31">
        <v>0.47916666666666669</v>
      </c>
      <c r="P116" s="31">
        <v>0.1763888888888889</v>
      </c>
      <c r="Q116" s="32">
        <v>92447</v>
      </c>
      <c r="R116" s="32">
        <v>92546</v>
      </c>
      <c r="S116" s="25">
        <f t="shared" si="5"/>
        <v>99</v>
      </c>
      <c r="T116" s="26">
        <f>IFERROR(S116/L116,"0")</f>
        <v>27.721976697468865</v>
      </c>
      <c r="U116" s="2"/>
      <c r="V116" s="2"/>
      <c r="W116" s="2"/>
      <c r="X116" s="2"/>
      <c r="Y116" s="2"/>
      <c r="Z116" s="2"/>
      <c r="AA116" s="2"/>
    </row>
    <row r="117" spans="1:27" customFormat="1" ht="25.95" customHeight="1" x14ac:dyDescent="0.3">
      <c r="A117" s="22">
        <v>44820</v>
      </c>
      <c r="B117" s="23">
        <v>59854</v>
      </c>
      <c r="C117" s="23" t="s">
        <v>19</v>
      </c>
      <c r="D117" s="23" t="s">
        <v>512</v>
      </c>
      <c r="E117" s="23" t="s">
        <v>520</v>
      </c>
      <c r="F117" s="23" t="s">
        <v>20</v>
      </c>
      <c r="G117" s="26">
        <v>1952.4</v>
      </c>
      <c r="H117" s="26">
        <v>1617.4</v>
      </c>
      <c r="I117" s="27">
        <f t="shared" si="4"/>
        <v>0.82841630813357914</v>
      </c>
      <c r="J117" s="25">
        <v>21</v>
      </c>
      <c r="K117" s="25">
        <v>2</v>
      </c>
      <c r="L117" s="28">
        <v>1.4068260869565217</v>
      </c>
      <c r="M117" s="30">
        <v>0.59791666666666665</v>
      </c>
      <c r="N117" s="24">
        <v>975.54</v>
      </c>
      <c r="O117" s="31">
        <v>0.84513888888888899</v>
      </c>
      <c r="P117" s="31">
        <v>0.24722222222222223</v>
      </c>
      <c r="Q117" s="32">
        <v>92546</v>
      </c>
      <c r="R117" s="32">
        <v>92585</v>
      </c>
      <c r="S117" s="25">
        <f t="shared" si="5"/>
        <v>39</v>
      </c>
      <c r="T117" s="26">
        <f>IFERROR(S117/L117,"0")</f>
        <v>27.721976697468865</v>
      </c>
      <c r="U117" s="2"/>
      <c r="V117" s="2"/>
      <c r="W117" s="2"/>
      <c r="X117" s="2"/>
      <c r="Y117" s="2"/>
      <c r="Z117" s="2"/>
      <c r="AA117" s="2"/>
    </row>
    <row r="118" spans="1:27" customFormat="1" ht="19.2" customHeight="1" x14ac:dyDescent="0.3">
      <c r="A118" s="22">
        <v>44820</v>
      </c>
      <c r="B118" s="23">
        <v>59808</v>
      </c>
      <c r="C118" s="23" t="s">
        <v>21</v>
      </c>
      <c r="D118" s="23" t="s">
        <v>515</v>
      </c>
      <c r="E118" s="23" t="s">
        <v>519</v>
      </c>
      <c r="F118" s="23" t="s">
        <v>20</v>
      </c>
      <c r="G118" s="26">
        <v>1798.5</v>
      </c>
      <c r="H118" s="26">
        <v>1798.5</v>
      </c>
      <c r="I118" s="27">
        <f t="shared" si="4"/>
        <v>1</v>
      </c>
      <c r="J118" s="25">
        <v>23</v>
      </c>
      <c r="K118" s="25">
        <v>0</v>
      </c>
      <c r="L118" s="28">
        <f>8.579*0.88</f>
        <v>7.5495200000000002</v>
      </c>
      <c r="M118" s="30">
        <v>0.23750000000000002</v>
      </c>
      <c r="N118" s="24">
        <v>986.81</v>
      </c>
      <c r="O118" s="31">
        <v>0.58819444444444446</v>
      </c>
      <c r="P118" s="31">
        <v>0.35069444444444442</v>
      </c>
      <c r="Q118" s="32">
        <v>61004</v>
      </c>
      <c r="R118" s="32">
        <v>61187</v>
      </c>
      <c r="S118" s="25">
        <f t="shared" si="5"/>
        <v>183</v>
      </c>
      <c r="T118" s="26">
        <f>IFERROR(S118/L118,"0")</f>
        <v>24.239951679047145</v>
      </c>
      <c r="U118" s="2"/>
      <c r="V118" s="2"/>
      <c r="W118" s="2"/>
      <c r="X118" s="2"/>
      <c r="Y118" s="2"/>
      <c r="Z118" s="2"/>
      <c r="AA118" s="2"/>
    </row>
    <row r="119" spans="1:27" customFormat="1" ht="27.6" customHeight="1" x14ac:dyDescent="0.3">
      <c r="A119" s="22">
        <v>44820</v>
      </c>
      <c r="B119" s="23">
        <v>59863</v>
      </c>
      <c r="C119" s="23" t="s">
        <v>19</v>
      </c>
      <c r="D119" s="23" t="s">
        <v>515</v>
      </c>
      <c r="E119" s="23" t="s">
        <v>519</v>
      </c>
      <c r="F119" s="23" t="s">
        <v>20</v>
      </c>
      <c r="G119" s="26">
        <v>1809.5</v>
      </c>
      <c r="H119" s="26">
        <v>1809.5</v>
      </c>
      <c r="I119" s="27">
        <f t="shared" si="4"/>
        <v>1</v>
      </c>
      <c r="J119" s="25">
        <v>11</v>
      </c>
      <c r="K119" s="25">
        <v>0</v>
      </c>
      <c r="L119" s="28">
        <f>8.579*0.12</f>
        <v>1.02948</v>
      </c>
      <c r="M119" s="30">
        <v>0.64236111111111105</v>
      </c>
      <c r="N119" s="24">
        <v>674.37</v>
      </c>
      <c r="O119" s="31">
        <v>0.76041666666666663</v>
      </c>
      <c r="P119" s="31">
        <v>0.11805555555555557</v>
      </c>
      <c r="Q119" s="32">
        <v>61187</v>
      </c>
      <c r="R119" s="32">
        <v>61210</v>
      </c>
      <c r="S119" s="25">
        <f t="shared" si="5"/>
        <v>23</v>
      </c>
      <c r="T119" s="26">
        <f>IFERROR(S119/L119,"0")</f>
        <v>22.341376228775694</v>
      </c>
      <c r="U119" s="1"/>
      <c r="V119" s="2"/>
      <c r="W119" s="2"/>
      <c r="X119" s="2"/>
      <c r="Y119" s="2"/>
      <c r="Z119" s="2"/>
      <c r="AA119" s="2"/>
    </row>
    <row r="120" spans="1:27" customFormat="1" ht="26.4" customHeight="1" x14ac:dyDescent="0.3">
      <c r="A120" s="22">
        <v>44820</v>
      </c>
      <c r="B120" s="23">
        <v>59818</v>
      </c>
      <c r="C120" s="23" t="s">
        <v>19</v>
      </c>
      <c r="D120" s="23" t="s">
        <v>511</v>
      </c>
      <c r="E120" s="23" t="s">
        <v>523</v>
      </c>
      <c r="F120" s="23" t="s">
        <v>20</v>
      </c>
      <c r="G120" s="26">
        <v>4255.95</v>
      </c>
      <c r="H120" s="26">
        <v>4255.95</v>
      </c>
      <c r="I120" s="27">
        <f t="shared" si="4"/>
        <v>1</v>
      </c>
      <c r="J120" s="25">
        <v>33</v>
      </c>
      <c r="K120" s="25">
        <v>0</v>
      </c>
      <c r="L120" s="28">
        <v>3.6970000000000001</v>
      </c>
      <c r="M120" s="30">
        <v>0.44513888888888892</v>
      </c>
      <c r="N120" s="24">
        <v>185.04</v>
      </c>
      <c r="O120" s="31">
        <v>0.70694444444444438</v>
      </c>
      <c r="P120" s="31">
        <v>0.26180555555555557</v>
      </c>
      <c r="Q120" s="32">
        <v>139188</v>
      </c>
      <c r="R120" s="32">
        <v>139223</v>
      </c>
      <c r="S120" s="25">
        <f t="shared" si="5"/>
        <v>35</v>
      </c>
      <c r="T120" s="26">
        <f>IFERROR(S120/L120,"0")</f>
        <v>9.4671355152826617</v>
      </c>
      <c r="U120" s="1"/>
      <c r="V120" s="2"/>
      <c r="W120" s="2"/>
      <c r="X120" s="2"/>
      <c r="Y120" s="2"/>
      <c r="Z120" s="2"/>
      <c r="AA120" s="2"/>
    </row>
    <row r="121" spans="1:27" customFormat="1" ht="26.4" customHeight="1" x14ac:dyDescent="0.3">
      <c r="A121" s="22">
        <v>44820</v>
      </c>
      <c r="B121" s="23">
        <v>59797</v>
      </c>
      <c r="C121" s="23" t="s">
        <v>21</v>
      </c>
      <c r="D121" s="23" t="s">
        <v>513</v>
      </c>
      <c r="E121" s="23" t="s">
        <v>524</v>
      </c>
      <c r="F121" s="23" t="s">
        <v>20</v>
      </c>
      <c r="G121" s="26">
        <v>1422</v>
      </c>
      <c r="H121" s="26">
        <v>1422</v>
      </c>
      <c r="I121" s="27">
        <f t="shared" si="4"/>
        <v>1</v>
      </c>
      <c r="J121" s="25">
        <v>2</v>
      </c>
      <c r="K121" s="25">
        <v>0</v>
      </c>
      <c r="L121" s="28">
        <v>17.110548961424332</v>
      </c>
      <c r="M121" s="30">
        <v>0.21875</v>
      </c>
      <c r="N121" s="24">
        <v>13.99</v>
      </c>
      <c r="O121" s="31">
        <v>0.67986111111111114</v>
      </c>
      <c r="P121" s="31">
        <v>0.46111111111111108</v>
      </c>
      <c r="Q121" s="32">
        <v>181335</v>
      </c>
      <c r="R121" s="32">
        <v>181632</v>
      </c>
      <c r="S121" s="25">
        <f t="shared" si="5"/>
        <v>297</v>
      </c>
      <c r="T121" s="35">
        <f>IFERROR(S121/L121,"0")</f>
        <v>17.357713108421326</v>
      </c>
      <c r="U121" s="2"/>
      <c r="V121" s="2"/>
      <c r="W121" s="2"/>
      <c r="X121" s="2"/>
      <c r="Y121" s="2"/>
      <c r="Z121" s="2"/>
      <c r="AA121" s="2"/>
    </row>
    <row r="122" spans="1:27" customFormat="1" ht="20.399999999999999" customHeight="1" x14ac:dyDescent="0.3">
      <c r="A122" s="22">
        <v>44820</v>
      </c>
      <c r="B122" s="23">
        <v>59877</v>
      </c>
      <c r="C122" s="23" t="s">
        <v>19</v>
      </c>
      <c r="D122" s="23" t="s">
        <v>513</v>
      </c>
      <c r="E122" s="23" t="s">
        <v>525</v>
      </c>
      <c r="F122" s="23" t="s">
        <v>20</v>
      </c>
      <c r="G122" s="26">
        <v>614</v>
      </c>
      <c r="H122" s="26">
        <v>614</v>
      </c>
      <c r="I122" s="27">
        <f t="shared" si="4"/>
        <v>1</v>
      </c>
      <c r="J122" s="25">
        <v>4</v>
      </c>
      <c r="K122" s="25">
        <v>0</v>
      </c>
      <c r="L122" s="28">
        <v>2.3044510385756678</v>
      </c>
      <c r="M122" s="30">
        <v>0.69791666666666663</v>
      </c>
      <c r="N122" s="24">
        <v>241.14</v>
      </c>
      <c r="O122" s="31">
        <v>0.78055555555555556</v>
      </c>
      <c r="P122" s="31">
        <v>8.2638888888888887E-2</v>
      </c>
      <c r="Q122" s="32">
        <v>181632</v>
      </c>
      <c r="R122" s="32">
        <v>181672</v>
      </c>
      <c r="S122" s="25">
        <f t="shared" si="5"/>
        <v>40</v>
      </c>
      <c r="T122" s="35">
        <f>IFERROR(S122/L122,"0")</f>
        <v>17.357713108421322</v>
      </c>
      <c r="U122" s="2"/>
      <c r="V122" s="2"/>
      <c r="W122" s="2"/>
      <c r="X122" s="2"/>
      <c r="Y122" s="2"/>
      <c r="Z122" s="2"/>
      <c r="AA122" s="2"/>
    </row>
    <row r="123" spans="1:27" customFormat="1" ht="28.2" customHeight="1" x14ac:dyDescent="0.3">
      <c r="A123" s="22">
        <v>44820</v>
      </c>
      <c r="B123" s="23">
        <v>59807</v>
      </c>
      <c r="C123" s="23" t="s">
        <v>19</v>
      </c>
      <c r="D123" s="23" t="s">
        <v>514</v>
      </c>
      <c r="E123" s="23" t="s">
        <v>526</v>
      </c>
      <c r="F123" s="23" t="s">
        <v>20</v>
      </c>
      <c r="G123" s="26">
        <v>5000</v>
      </c>
      <c r="H123" s="26">
        <v>5000</v>
      </c>
      <c r="I123" s="27">
        <f t="shared" si="4"/>
        <v>1</v>
      </c>
      <c r="J123" s="25">
        <v>4</v>
      </c>
      <c r="K123" s="25">
        <v>0</v>
      </c>
      <c r="L123" s="28">
        <v>2.1055909090909095</v>
      </c>
      <c r="M123" s="30">
        <v>0.40625</v>
      </c>
      <c r="N123" s="24">
        <v>1249.99</v>
      </c>
      <c r="O123" s="31">
        <v>0.53819444444444442</v>
      </c>
      <c r="P123" s="31">
        <v>0.13194444444444445</v>
      </c>
      <c r="Q123" s="32">
        <v>170485</v>
      </c>
      <c r="R123" s="32">
        <v>170503</v>
      </c>
      <c r="S123" s="25">
        <f t="shared" si="5"/>
        <v>18</v>
      </c>
      <c r="T123" s="26">
        <f>IFERROR(S123/L123,"0")</f>
        <v>8.5486691276471714</v>
      </c>
      <c r="U123" s="2"/>
      <c r="V123" s="2"/>
      <c r="W123" s="2"/>
      <c r="X123" s="2"/>
      <c r="Y123" s="2"/>
      <c r="Z123" s="2"/>
      <c r="AA123" s="2"/>
    </row>
    <row r="124" spans="1:27" customFormat="1" ht="19.95" customHeight="1" x14ac:dyDescent="0.3">
      <c r="A124" s="22">
        <v>44820</v>
      </c>
      <c r="B124" s="23">
        <v>59865</v>
      </c>
      <c r="C124" s="23" t="s">
        <v>19</v>
      </c>
      <c r="D124" s="23" t="s">
        <v>514</v>
      </c>
      <c r="E124" s="23" t="s">
        <v>527</v>
      </c>
      <c r="F124" s="23" t="s">
        <v>20</v>
      </c>
      <c r="G124" s="26">
        <v>3625.2</v>
      </c>
      <c r="H124" s="26">
        <v>3615.2</v>
      </c>
      <c r="I124" s="27">
        <f t="shared" si="4"/>
        <v>0.99724153150171024</v>
      </c>
      <c r="J124" s="25">
        <v>6</v>
      </c>
      <c r="K124" s="25">
        <v>1</v>
      </c>
      <c r="L124" s="28">
        <v>3.0414090909090912</v>
      </c>
      <c r="M124" s="30">
        <v>0.64236111111111105</v>
      </c>
      <c r="N124" s="24">
        <v>1119.26</v>
      </c>
      <c r="O124" s="31">
        <v>0.79583333333333339</v>
      </c>
      <c r="P124" s="31">
        <v>0.15347222222222223</v>
      </c>
      <c r="Q124" s="32">
        <v>170503</v>
      </c>
      <c r="R124" s="32">
        <v>170529</v>
      </c>
      <c r="S124" s="25">
        <f t="shared" si="5"/>
        <v>26</v>
      </c>
      <c r="T124" s="26">
        <f>IFERROR(S124/L124,"0")</f>
        <v>8.5486691276471731</v>
      </c>
      <c r="U124" s="2"/>
      <c r="V124" s="2"/>
      <c r="W124" s="2"/>
      <c r="X124" s="2"/>
      <c r="Y124" s="2"/>
      <c r="Z124" s="2"/>
      <c r="AA124" s="2"/>
    </row>
    <row r="125" spans="1:27" customFormat="1" ht="26.4" customHeight="1" x14ac:dyDescent="0.3">
      <c r="A125" s="22">
        <v>44820</v>
      </c>
      <c r="B125" s="23">
        <v>59803</v>
      </c>
      <c r="C125" s="23" t="s">
        <v>21</v>
      </c>
      <c r="D125" s="23" t="s">
        <v>516</v>
      </c>
      <c r="E125" s="23" t="s">
        <v>520</v>
      </c>
      <c r="F125" s="23" t="s">
        <v>20</v>
      </c>
      <c r="G125" s="26">
        <v>1811</v>
      </c>
      <c r="H125" s="26">
        <v>1811</v>
      </c>
      <c r="I125" s="27">
        <f t="shared" si="4"/>
        <v>1</v>
      </c>
      <c r="J125" s="25">
        <v>4</v>
      </c>
      <c r="K125" s="25">
        <v>0</v>
      </c>
      <c r="L125" s="28">
        <v>16.539000000000001</v>
      </c>
      <c r="M125" s="30">
        <v>0.25694444444444448</v>
      </c>
      <c r="N125" s="24">
        <v>757.74</v>
      </c>
      <c r="O125" s="31">
        <v>0.52569444444444446</v>
      </c>
      <c r="P125" s="31">
        <v>0.26874999999999999</v>
      </c>
      <c r="Q125" s="32">
        <v>562108</v>
      </c>
      <c r="R125" s="32">
        <v>562302</v>
      </c>
      <c r="S125" s="25">
        <f t="shared" si="5"/>
        <v>194</v>
      </c>
      <c r="T125" s="26">
        <f>IFERROR(S125/L125,"0")</f>
        <v>11.729850656025151</v>
      </c>
      <c r="U125" s="2"/>
      <c r="V125" s="2"/>
      <c r="W125" s="2"/>
      <c r="X125" s="2"/>
      <c r="Y125" s="2"/>
      <c r="Z125" s="2"/>
      <c r="AA125" s="2"/>
    </row>
    <row r="126" spans="1:27" customFormat="1" ht="19.95" customHeight="1" x14ac:dyDescent="0.3">
      <c r="A126" s="22">
        <v>44820</v>
      </c>
      <c r="B126" s="23">
        <v>59791</v>
      </c>
      <c r="C126" s="23" t="s">
        <v>19</v>
      </c>
      <c r="D126" s="23" t="s">
        <v>517</v>
      </c>
      <c r="E126" s="23" t="s">
        <v>528</v>
      </c>
      <c r="F126" s="23" t="s">
        <v>20</v>
      </c>
      <c r="G126" s="26">
        <v>4891.75</v>
      </c>
      <c r="H126" s="26">
        <v>4891.75</v>
      </c>
      <c r="I126" s="27">
        <f t="shared" si="4"/>
        <v>1</v>
      </c>
      <c r="J126" s="25">
        <v>8</v>
      </c>
      <c r="K126" s="25">
        <v>0</v>
      </c>
      <c r="L126" s="28">
        <v>2.5760000000000001</v>
      </c>
      <c r="M126" s="30">
        <v>0.34097222222222223</v>
      </c>
      <c r="N126" s="24">
        <v>1253.99</v>
      </c>
      <c r="O126" s="31">
        <v>0.53125</v>
      </c>
      <c r="P126" s="31">
        <v>0.19027777777777777</v>
      </c>
      <c r="Q126" s="25">
        <f>70889-9</f>
        <v>70880</v>
      </c>
      <c r="R126" s="25">
        <v>70944</v>
      </c>
      <c r="S126" s="25">
        <f t="shared" si="5"/>
        <v>64</v>
      </c>
      <c r="T126" s="26">
        <f>IFERROR(S126/L126,"0")</f>
        <v>24.844720496894411</v>
      </c>
      <c r="U126" s="1"/>
      <c r="V126" s="2"/>
      <c r="W126" s="2"/>
      <c r="X126" s="2"/>
      <c r="Y126" s="2"/>
      <c r="Z126" s="2"/>
      <c r="AA126" s="2"/>
    </row>
    <row r="127" spans="1:27" customFormat="1" ht="19.95" customHeight="1" x14ac:dyDescent="0.3">
      <c r="A127" s="22">
        <v>44821</v>
      </c>
      <c r="B127" s="23">
        <v>59970</v>
      </c>
      <c r="C127" s="23" t="s">
        <v>19</v>
      </c>
      <c r="D127" s="23" t="s">
        <v>517</v>
      </c>
      <c r="E127" s="23" t="s">
        <v>523</v>
      </c>
      <c r="F127" s="23" t="s">
        <v>20</v>
      </c>
      <c r="G127" s="26">
        <v>2032.96</v>
      </c>
      <c r="H127" s="26">
        <v>2028.96</v>
      </c>
      <c r="I127" s="27">
        <f t="shared" si="4"/>
        <v>0.99803242562568861</v>
      </c>
      <c r="J127" s="25">
        <v>25</v>
      </c>
      <c r="K127" s="25">
        <v>1</v>
      </c>
      <c r="L127" s="28">
        <v>1.79</v>
      </c>
      <c r="M127" s="30">
        <v>0.47986111111111113</v>
      </c>
      <c r="N127" s="24">
        <v>893.8</v>
      </c>
      <c r="O127" s="31">
        <v>0.66527777777777775</v>
      </c>
      <c r="P127" s="31">
        <v>0.18541666666666667</v>
      </c>
      <c r="Q127" s="25">
        <v>70944</v>
      </c>
      <c r="R127" s="25">
        <v>70994</v>
      </c>
      <c r="S127" s="25">
        <f t="shared" si="5"/>
        <v>50</v>
      </c>
      <c r="T127" s="26">
        <f>IFERROR(S127/L127,"0")</f>
        <v>27.932960893854748</v>
      </c>
      <c r="V127" s="2"/>
      <c r="W127" s="2"/>
      <c r="X127" s="2"/>
      <c r="Y127" s="2"/>
      <c r="Z127" s="2"/>
      <c r="AA127" s="2"/>
    </row>
    <row r="128" spans="1:27" customFormat="1" ht="27.6" customHeight="1" x14ac:dyDescent="0.3">
      <c r="A128" s="22">
        <v>44821</v>
      </c>
      <c r="B128" s="23">
        <v>59969</v>
      </c>
      <c r="C128" s="23" t="s">
        <v>19</v>
      </c>
      <c r="D128" s="23" t="s">
        <v>511</v>
      </c>
      <c r="E128" s="23" t="s">
        <v>529</v>
      </c>
      <c r="F128" s="23" t="s">
        <v>20</v>
      </c>
      <c r="G128" s="26">
        <v>4670.5</v>
      </c>
      <c r="H128" s="26">
        <v>4611.5</v>
      </c>
      <c r="I128" s="27">
        <f t="shared" si="4"/>
        <v>0.98736751953752278</v>
      </c>
      <c r="J128" s="25">
        <v>38</v>
      </c>
      <c r="K128" s="25">
        <v>2</v>
      </c>
      <c r="L128" s="28">
        <v>2.9049999999999998</v>
      </c>
      <c r="M128" s="30">
        <v>0.47638888888888892</v>
      </c>
      <c r="N128" s="24">
        <v>2088.71</v>
      </c>
      <c r="O128" s="31">
        <v>0.66388888888888886</v>
      </c>
      <c r="P128" s="31">
        <v>0.1875</v>
      </c>
      <c r="Q128" s="32">
        <v>139223</v>
      </c>
      <c r="R128" s="32">
        <v>139248</v>
      </c>
      <c r="S128" s="25">
        <f t="shared" si="5"/>
        <v>25</v>
      </c>
      <c r="T128" s="26">
        <f>IFERROR(S128/L128,"0")</f>
        <v>8.6058519793459567</v>
      </c>
      <c r="U128" s="2"/>
      <c r="V128" s="2"/>
      <c r="W128" s="2"/>
      <c r="X128" s="2"/>
      <c r="Y128" s="2"/>
      <c r="Z128" s="2"/>
      <c r="AA128" s="2"/>
    </row>
    <row r="129" spans="1:27" customFormat="1" ht="27.6" customHeight="1" x14ac:dyDescent="0.3">
      <c r="A129" s="22">
        <v>44821</v>
      </c>
      <c r="B129" s="23">
        <v>60009</v>
      </c>
      <c r="C129" s="23" t="s">
        <v>19</v>
      </c>
      <c r="D129" s="23" t="s">
        <v>512</v>
      </c>
      <c r="E129" s="23" t="s">
        <v>530</v>
      </c>
      <c r="F129" s="23" t="s">
        <v>20</v>
      </c>
      <c r="G129" s="26">
        <v>1166</v>
      </c>
      <c r="H129" s="26">
        <v>1166</v>
      </c>
      <c r="I129" s="27">
        <f t="shared" si="4"/>
        <v>1</v>
      </c>
      <c r="J129" s="25">
        <v>6</v>
      </c>
      <c r="K129" s="25">
        <v>0</v>
      </c>
      <c r="L129" s="28">
        <v>1.3540000000000001</v>
      </c>
      <c r="M129" s="30">
        <v>0.47638888888888892</v>
      </c>
      <c r="N129" s="24">
        <v>549.99</v>
      </c>
      <c r="O129" s="31">
        <v>0.59236111111111112</v>
      </c>
      <c r="P129" s="31">
        <v>0.11597222222222221</v>
      </c>
      <c r="Q129" s="32">
        <v>92585</v>
      </c>
      <c r="R129" s="32">
        <v>92617</v>
      </c>
      <c r="S129" s="25">
        <f t="shared" si="5"/>
        <v>32</v>
      </c>
      <c r="T129" s="26">
        <f>IFERROR(S129/L129,"0")</f>
        <v>23.633677991137368</v>
      </c>
      <c r="U129" s="2"/>
      <c r="V129" s="2"/>
      <c r="W129" s="2"/>
      <c r="X129" s="2"/>
      <c r="Y129" s="2"/>
      <c r="Z129" s="2"/>
      <c r="AA129" s="2"/>
    </row>
    <row r="130" spans="1:27" customFormat="1" ht="20.399999999999999" customHeight="1" x14ac:dyDescent="0.3">
      <c r="A130" s="22">
        <v>44821</v>
      </c>
      <c r="B130" s="23">
        <v>59964</v>
      </c>
      <c r="C130" s="23" t="s">
        <v>19</v>
      </c>
      <c r="D130" s="23" t="s">
        <v>514</v>
      </c>
      <c r="E130" s="23" t="s">
        <v>531</v>
      </c>
      <c r="F130" s="23" t="s">
        <v>20</v>
      </c>
      <c r="G130" s="26">
        <v>2927</v>
      </c>
      <c r="H130" s="26">
        <v>2927</v>
      </c>
      <c r="I130" s="27">
        <f t="shared" si="4"/>
        <v>1</v>
      </c>
      <c r="J130" s="25">
        <v>4</v>
      </c>
      <c r="K130" s="25">
        <v>0</v>
      </c>
      <c r="L130" s="28">
        <v>1.1545845511482256</v>
      </c>
      <c r="M130" s="30">
        <v>0.46875</v>
      </c>
      <c r="N130" s="24">
        <v>1145.23</v>
      </c>
      <c r="O130" s="31">
        <v>0.54583333333333328</v>
      </c>
      <c r="P130" s="31">
        <v>7.7083333333333337E-2</v>
      </c>
      <c r="Q130" s="32">
        <v>170529</v>
      </c>
      <c r="R130" s="32">
        <v>170555</v>
      </c>
      <c r="S130" s="25">
        <f t="shared" si="5"/>
        <v>26</v>
      </c>
      <c r="T130" s="26">
        <f>IFERROR(S130/L130,"0")</f>
        <v>22.518922476611348</v>
      </c>
      <c r="U130" s="2"/>
      <c r="V130" s="2"/>
      <c r="W130" s="2"/>
      <c r="X130" s="2"/>
      <c r="Y130" s="2"/>
      <c r="Z130" s="2"/>
      <c r="AA130" s="2"/>
    </row>
    <row r="131" spans="1:27" customFormat="1" ht="19.95" customHeight="1" x14ac:dyDescent="0.3">
      <c r="A131" s="22">
        <v>44821</v>
      </c>
      <c r="B131" s="23">
        <v>59959</v>
      </c>
      <c r="C131" s="23" t="s">
        <v>21</v>
      </c>
      <c r="D131" s="23" t="s">
        <v>515</v>
      </c>
      <c r="E131" s="23" t="s">
        <v>532</v>
      </c>
      <c r="F131" s="23" t="s">
        <v>20</v>
      </c>
      <c r="G131" s="26">
        <v>1284</v>
      </c>
      <c r="H131" s="26">
        <v>1284</v>
      </c>
      <c r="I131" s="27">
        <f t="shared" si="4"/>
        <v>1</v>
      </c>
      <c r="J131" s="25">
        <v>1</v>
      </c>
      <c r="K131" s="25">
        <v>0</v>
      </c>
      <c r="L131" s="28">
        <v>9.7490000000000006</v>
      </c>
      <c r="M131" s="30">
        <v>0.22916666666666666</v>
      </c>
      <c r="N131" s="24">
        <v>419.99</v>
      </c>
      <c r="O131" s="31">
        <v>0.56041666666666667</v>
      </c>
      <c r="P131" s="31">
        <v>0.33124999999999999</v>
      </c>
      <c r="Q131" s="32">
        <v>61211</v>
      </c>
      <c r="R131" s="32">
        <v>61400</v>
      </c>
      <c r="S131" s="25">
        <f t="shared" si="5"/>
        <v>189</v>
      </c>
      <c r="T131" s="26">
        <f>IFERROR(S131/L131,"0")</f>
        <v>19.386603754231203</v>
      </c>
      <c r="U131" s="2"/>
      <c r="V131" s="2"/>
      <c r="W131" s="2"/>
      <c r="X131" s="2"/>
      <c r="Y131" s="2"/>
      <c r="Z131" s="2"/>
      <c r="AA131" s="2"/>
    </row>
    <row r="132" spans="1:27" customFormat="1" ht="34.200000000000003" customHeight="1" x14ac:dyDescent="0.3">
      <c r="A132" s="22">
        <v>44821</v>
      </c>
      <c r="B132" s="23">
        <v>59878</v>
      </c>
      <c r="C132" s="23" t="s">
        <v>19</v>
      </c>
      <c r="D132" s="23" t="s">
        <v>513</v>
      </c>
      <c r="E132" s="23" t="s">
        <v>533</v>
      </c>
      <c r="F132" s="23" t="s">
        <v>20</v>
      </c>
      <c r="G132" s="26">
        <v>0</v>
      </c>
      <c r="H132" s="26">
        <v>0</v>
      </c>
      <c r="I132" s="27" t="str">
        <f t="shared" si="4"/>
        <v>0%</v>
      </c>
      <c r="J132" s="25">
        <v>0</v>
      </c>
      <c r="K132" s="25">
        <v>0</v>
      </c>
      <c r="L132" s="28">
        <v>21.065000000000001</v>
      </c>
      <c r="M132" s="30">
        <v>0.22569444444444445</v>
      </c>
      <c r="N132" s="24">
        <v>0</v>
      </c>
      <c r="O132" s="31">
        <v>8.7500000000000008E-2</v>
      </c>
      <c r="P132" s="31">
        <v>0.8618055555555556</v>
      </c>
      <c r="Q132" s="32">
        <v>181672</v>
      </c>
      <c r="R132" s="32">
        <v>182114</v>
      </c>
      <c r="S132" s="25">
        <f t="shared" si="5"/>
        <v>442</v>
      </c>
      <c r="T132" s="35">
        <f>IFERROR(S132/L132,"0")</f>
        <v>20.982672679800615</v>
      </c>
      <c r="U132" s="1"/>
      <c r="V132" s="2"/>
      <c r="W132" s="2"/>
      <c r="X132" s="2"/>
      <c r="Y132" s="2"/>
      <c r="Z132" s="2"/>
      <c r="AA132" s="2"/>
    </row>
    <row r="133" spans="1:27" customFormat="1" ht="25.2" customHeight="1" x14ac:dyDescent="0.3">
      <c r="A133" s="22">
        <v>44823</v>
      </c>
      <c r="B133" s="23">
        <v>60060</v>
      </c>
      <c r="C133" s="23" t="s">
        <v>19</v>
      </c>
      <c r="D133" s="23" t="s">
        <v>517</v>
      </c>
      <c r="E133" s="23" t="s">
        <v>534</v>
      </c>
      <c r="F133" s="23" t="s">
        <v>20</v>
      </c>
      <c r="G133" s="26">
        <v>1695.5</v>
      </c>
      <c r="H133" s="26">
        <v>1695.5</v>
      </c>
      <c r="I133" s="27">
        <f t="shared" si="4"/>
        <v>1</v>
      </c>
      <c r="J133" s="25">
        <v>20</v>
      </c>
      <c r="K133" s="25">
        <v>0</v>
      </c>
      <c r="L133" s="28">
        <f>2.285/2</f>
        <v>1.1425000000000001</v>
      </c>
      <c r="M133" s="30">
        <v>0.42708333333333331</v>
      </c>
      <c r="N133" s="24">
        <v>0</v>
      </c>
      <c r="O133" s="31">
        <v>0.55277777777777781</v>
      </c>
      <c r="P133" s="31">
        <v>0.12569444444444444</v>
      </c>
      <c r="Q133" s="25">
        <f>71002-8</f>
        <v>70994</v>
      </c>
      <c r="R133" s="25">
        <v>71024</v>
      </c>
      <c r="S133" s="25">
        <f t="shared" si="5"/>
        <v>30</v>
      </c>
      <c r="T133" s="26">
        <f>IFERROR(S133/L133,"0")</f>
        <v>26.258205689277897</v>
      </c>
      <c r="U133" s="1"/>
      <c r="V133" s="2"/>
      <c r="W133" s="2"/>
      <c r="X133" s="2"/>
      <c r="Y133" s="2"/>
      <c r="Z133" s="2"/>
      <c r="AA133" s="2"/>
    </row>
    <row r="134" spans="1:27" customFormat="1" ht="25.95" customHeight="1" x14ac:dyDescent="0.3">
      <c r="A134" s="22">
        <v>44823</v>
      </c>
      <c r="B134" s="23">
        <v>60101</v>
      </c>
      <c r="C134" s="23" t="s">
        <v>19</v>
      </c>
      <c r="D134" s="23" t="s">
        <v>517</v>
      </c>
      <c r="E134" s="23" t="s">
        <v>535</v>
      </c>
      <c r="F134" s="23" t="s">
        <v>20</v>
      </c>
      <c r="G134" s="26">
        <v>1186</v>
      </c>
      <c r="H134" s="26">
        <v>1149</v>
      </c>
      <c r="I134" s="27">
        <f t="shared" ref="I134:I195" si="6">IFERROR((H134/G134)*100%,"0%")</f>
        <v>0.96880269814502529</v>
      </c>
      <c r="J134" s="25">
        <v>16</v>
      </c>
      <c r="K134" s="25">
        <v>2</v>
      </c>
      <c r="L134" s="28">
        <f>2.285/2</f>
        <v>1.1425000000000001</v>
      </c>
      <c r="M134" s="30">
        <v>0.6430555555555556</v>
      </c>
      <c r="N134" s="24">
        <v>0</v>
      </c>
      <c r="O134" s="31">
        <v>0.79166666666666663</v>
      </c>
      <c r="P134" s="31">
        <v>0.14861111111111111</v>
      </c>
      <c r="Q134" s="25">
        <v>71024</v>
      </c>
      <c r="R134" s="25">
        <v>71050</v>
      </c>
      <c r="S134" s="25">
        <f t="shared" ref="S134:S195" si="7">+R134-Q134</f>
        <v>26</v>
      </c>
      <c r="T134" s="26">
        <f>IFERROR(S134/L134,"0")</f>
        <v>22.757111597374177</v>
      </c>
      <c r="U134" s="2"/>
      <c r="V134" s="2"/>
      <c r="W134" s="2"/>
      <c r="X134" s="2"/>
      <c r="Y134" s="2"/>
      <c r="Z134" s="2"/>
      <c r="AA134" s="2"/>
    </row>
    <row r="135" spans="1:27" customFormat="1" ht="19.2" customHeight="1" x14ac:dyDescent="0.3">
      <c r="A135" s="22">
        <v>44823</v>
      </c>
      <c r="B135" s="23">
        <v>60050</v>
      </c>
      <c r="C135" s="23" t="s">
        <v>21</v>
      </c>
      <c r="D135" s="23" t="s">
        <v>515</v>
      </c>
      <c r="E135" s="23" t="s">
        <v>536</v>
      </c>
      <c r="F135" s="23" t="s">
        <v>20</v>
      </c>
      <c r="G135" s="26">
        <v>956</v>
      </c>
      <c r="H135" s="26">
        <v>0</v>
      </c>
      <c r="I135" s="27">
        <f t="shared" si="6"/>
        <v>0</v>
      </c>
      <c r="J135" s="25">
        <v>0</v>
      </c>
      <c r="K135" s="25">
        <v>4</v>
      </c>
      <c r="L135" s="28">
        <v>9.604429530201342</v>
      </c>
      <c r="M135" s="30">
        <v>0.23819444444444446</v>
      </c>
      <c r="N135" s="24">
        <v>0</v>
      </c>
      <c r="O135" s="31">
        <v>0.78680555555555554</v>
      </c>
      <c r="P135" s="31">
        <v>0.54861111111111105</v>
      </c>
      <c r="Q135" s="32">
        <v>61400</v>
      </c>
      <c r="R135" s="32">
        <v>61655</v>
      </c>
      <c r="S135" s="25">
        <f t="shared" si="7"/>
        <v>255</v>
      </c>
      <c r="T135" s="26">
        <f>IFERROR(S135/L135,"0")</f>
        <v>26.550249465431218</v>
      </c>
      <c r="U135" s="2"/>
      <c r="V135" s="2"/>
      <c r="W135" s="2"/>
      <c r="X135" s="2"/>
      <c r="Y135" s="2"/>
      <c r="Z135" s="2"/>
      <c r="AA135" s="2"/>
    </row>
    <row r="136" spans="1:27" customFormat="1" ht="24" customHeight="1" x14ac:dyDescent="0.3">
      <c r="A136" s="22">
        <v>44823</v>
      </c>
      <c r="B136" s="23">
        <v>60049</v>
      </c>
      <c r="C136" s="23" t="s">
        <v>19</v>
      </c>
      <c r="D136" s="23" t="s">
        <v>516</v>
      </c>
      <c r="E136" s="23" t="s">
        <v>537</v>
      </c>
      <c r="F136" s="23" t="s">
        <v>20</v>
      </c>
      <c r="G136" s="26">
        <v>11110</v>
      </c>
      <c r="H136" s="26">
        <v>11110</v>
      </c>
      <c r="I136" s="27">
        <f t="shared" si="6"/>
        <v>1</v>
      </c>
      <c r="J136" s="25">
        <v>7</v>
      </c>
      <c r="K136" s="25">
        <v>0</v>
      </c>
      <c r="L136" s="28">
        <v>1.883</v>
      </c>
      <c r="M136" s="30">
        <v>0.33958333333333335</v>
      </c>
      <c r="N136" s="24">
        <v>0</v>
      </c>
      <c r="O136" s="31">
        <v>0.44236111111111115</v>
      </c>
      <c r="P136" s="31">
        <v>0.10277777777777779</v>
      </c>
      <c r="Q136" s="32">
        <f>562311-9</f>
        <v>562302</v>
      </c>
      <c r="R136" s="32">
        <v>562328</v>
      </c>
      <c r="S136" s="25">
        <f t="shared" si="7"/>
        <v>26</v>
      </c>
      <c r="T136" s="26">
        <f>IFERROR(S136/L136,"0")</f>
        <v>13.807753584705258</v>
      </c>
      <c r="V136" s="2"/>
      <c r="W136" s="2"/>
      <c r="X136" s="2"/>
      <c r="Y136" s="2"/>
      <c r="Z136" s="2"/>
      <c r="AA136" s="2"/>
    </row>
    <row r="137" spans="1:27" customFormat="1" ht="21.6" customHeight="1" x14ac:dyDescent="0.3">
      <c r="A137" s="22">
        <v>44823</v>
      </c>
      <c r="B137" s="23">
        <v>60079</v>
      </c>
      <c r="C137" s="23" t="s">
        <v>19</v>
      </c>
      <c r="D137" s="23" t="s">
        <v>516</v>
      </c>
      <c r="E137" s="23" t="s">
        <v>519</v>
      </c>
      <c r="F137" s="23" t="s">
        <v>20</v>
      </c>
      <c r="G137" s="26">
        <v>9901.5</v>
      </c>
      <c r="H137" s="26">
        <v>9901.5</v>
      </c>
      <c r="I137" s="27">
        <f t="shared" si="6"/>
        <v>1</v>
      </c>
      <c r="J137" s="25">
        <v>8</v>
      </c>
      <c r="K137" s="25">
        <v>0</v>
      </c>
      <c r="L137" s="28">
        <v>1.883</v>
      </c>
      <c r="M137" s="30">
        <v>0.60069444444444442</v>
      </c>
      <c r="N137" s="24">
        <v>0</v>
      </c>
      <c r="O137" s="31">
        <v>0.7680555555555556</v>
      </c>
      <c r="P137" s="31">
        <v>0.1673611111111111</v>
      </c>
      <c r="Q137" s="32">
        <v>562328</v>
      </c>
      <c r="R137" s="32">
        <v>562364</v>
      </c>
      <c r="S137" s="25">
        <f t="shared" si="7"/>
        <v>36</v>
      </c>
      <c r="T137" s="26">
        <f>IFERROR(S137/L137,"0")</f>
        <v>19.118428040361128</v>
      </c>
      <c r="V137" s="2"/>
      <c r="W137" s="2"/>
      <c r="X137" s="2"/>
      <c r="Y137" s="2"/>
      <c r="Z137" s="2"/>
      <c r="AA137" s="2"/>
    </row>
    <row r="138" spans="1:27" customFormat="1" ht="24" customHeight="1" x14ac:dyDescent="0.3">
      <c r="A138" s="22">
        <v>44823</v>
      </c>
      <c r="B138" s="23">
        <v>60077</v>
      </c>
      <c r="C138" s="23" t="s">
        <v>19</v>
      </c>
      <c r="D138" s="23" t="s">
        <v>511</v>
      </c>
      <c r="E138" s="23" t="s">
        <v>538</v>
      </c>
      <c r="F138" s="23" t="s">
        <v>20</v>
      </c>
      <c r="G138" s="26">
        <v>4787.45</v>
      </c>
      <c r="H138" s="26">
        <v>4732.45</v>
      </c>
      <c r="I138" s="27">
        <f t="shared" si="6"/>
        <v>0.98851162936427539</v>
      </c>
      <c r="J138" s="25">
        <v>56</v>
      </c>
      <c r="K138" s="25">
        <v>3</v>
      </c>
      <c r="L138" s="28">
        <v>4.54</v>
      </c>
      <c r="M138" s="30">
        <v>0.54513888888888895</v>
      </c>
      <c r="N138" s="24">
        <v>0</v>
      </c>
      <c r="O138" s="31">
        <v>0.80902777777777779</v>
      </c>
      <c r="P138" s="31">
        <v>0.2638888888888889</v>
      </c>
      <c r="Q138" s="32">
        <v>139248</v>
      </c>
      <c r="R138" s="32">
        <v>139294</v>
      </c>
      <c r="S138" s="25">
        <f t="shared" si="7"/>
        <v>46</v>
      </c>
      <c r="T138" s="26">
        <f>IFERROR(S138/L138,"0")</f>
        <v>10.13215859030837</v>
      </c>
      <c r="U138" s="2"/>
      <c r="V138" s="2"/>
      <c r="W138" s="2"/>
      <c r="X138" s="2"/>
      <c r="Y138" s="2"/>
      <c r="Z138" s="2"/>
      <c r="AA138" s="2"/>
    </row>
    <row r="139" spans="1:27" customFormat="1" ht="30" customHeight="1" x14ac:dyDescent="0.3">
      <c r="A139" s="22">
        <v>44823</v>
      </c>
      <c r="B139" s="23">
        <v>60051</v>
      </c>
      <c r="C139" s="23" t="s">
        <v>21</v>
      </c>
      <c r="D139" s="23" t="s">
        <v>512</v>
      </c>
      <c r="E139" s="23" t="s">
        <v>539</v>
      </c>
      <c r="F139" s="23" t="s">
        <v>20</v>
      </c>
      <c r="G139" s="26">
        <v>2440</v>
      </c>
      <c r="H139" s="26">
        <v>2440</v>
      </c>
      <c r="I139" s="27">
        <f t="shared" si="6"/>
        <v>1</v>
      </c>
      <c r="J139" s="25">
        <v>2</v>
      </c>
      <c r="K139" s="25">
        <v>0</v>
      </c>
      <c r="L139" s="28">
        <f>4.86*0.66</f>
        <v>3.2076000000000002</v>
      </c>
      <c r="M139" s="30">
        <v>0.32777777777777778</v>
      </c>
      <c r="N139" s="24">
        <v>0</v>
      </c>
      <c r="O139" s="31">
        <v>0.55138888888888882</v>
      </c>
      <c r="P139" s="31">
        <v>0.22361111111111109</v>
      </c>
      <c r="Q139" s="32">
        <v>92617</v>
      </c>
      <c r="R139" s="32">
        <v>92717</v>
      </c>
      <c r="S139" s="25">
        <f t="shared" si="7"/>
        <v>100</v>
      </c>
      <c r="T139" s="26">
        <f>IFERROR(S139/L139,"0")</f>
        <v>31.175957101883025</v>
      </c>
      <c r="U139" s="2"/>
      <c r="V139" s="2"/>
      <c r="W139" s="2"/>
      <c r="X139" s="2"/>
      <c r="Y139" s="2"/>
      <c r="Z139" s="2"/>
      <c r="AA139" s="2"/>
    </row>
    <row r="140" spans="1:27" customFormat="1" ht="31.8" customHeight="1" x14ac:dyDescent="0.3">
      <c r="A140" s="22">
        <v>44823</v>
      </c>
      <c r="B140" s="23">
        <v>60105</v>
      </c>
      <c r="C140" s="23" t="s">
        <v>19</v>
      </c>
      <c r="D140" s="23" t="s">
        <v>512</v>
      </c>
      <c r="E140" s="23" t="s">
        <v>540</v>
      </c>
      <c r="F140" s="23" t="s">
        <v>20</v>
      </c>
      <c r="G140" s="26">
        <v>1194.0999999999999</v>
      </c>
      <c r="H140" s="26">
        <v>1173.0999999999999</v>
      </c>
      <c r="I140" s="27">
        <f t="shared" si="6"/>
        <v>0.98241353320492419</v>
      </c>
      <c r="J140" s="25">
        <v>7</v>
      </c>
      <c r="K140" s="25">
        <v>2</v>
      </c>
      <c r="L140" s="28">
        <f>4.86*0.33</f>
        <v>1.6038000000000001</v>
      </c>
      <c r="M140" s="30">
        <v>0.65138888888888891</v>
      </c>
      <c r="N140" s="24">
        <v>0</v>
      </c>
      <c r="O140" s="31">
        <v>0.78819444444444453</v>
      </c>
      <c r="P140" s="31">
        <v>0.13680555555555554</v>
      </c>
      <c r="Q140" s="32">
        <v>92717</v>
      </c>
      <c r="R140" s="32">
        <v>92767</v>
      </c>
      <c r="S140" s="25">
        <f t="shared" si="7"/>
        <v>50</v>
      </c>
      <c r="T140" s="26">
        <f>IFERROR(S140/L140,"0")</f>
        <v>31.175957101883025</v>
      </c>
      <c r="U140" s="1"/>
      <c r="V140" s="2"/>
      <c r="W140" s="2"/>
      <c r="X140" s="2"/>
      <c r="Y140" s="2"/>
      <c r="Z140" s="2"/>
      <c r="AA140" s="2"/>
    </row>
    <row r="141" spans="1:27" customFormat="1" ht="18" customHeight="1" x14ac:dyDescent="0.3">
      <c r="A141" s="22">
        <v>44823</v>
      </c>
      <c r="B141" s="23" t="s">
        <v>86</v>
      </c>
      <c r="C141" s="23" t="s">
        <v>21</v>
      </c>
      <c r="D141" s="23" t="s">
        <v>514</v>
      </c>
      <c r="E141" s="23" t="s">
        <v>541</v>
      </c>
      <c r="F141" s="23" t="s">
        <v>20</v>
      </c>
      <c r="G141" s="26">
        <v>0</v>
      </c>
      <c r="H141" s="26">
        <v>0</v>
      </c>
      <c r="I141" s="27" t="str">
        <f t="shared" si="6"/>
        <v>0%</v>
      </c>
      <c r="J141" s="25">
        <v>0</v>
      </c>
      <c r="K141" s="25">
        <v>0</v>
      </c>
      <c r="L141" s="28">
        <v>12.123137787056368</v>
      </c>
      <c r="M141" s="30">
        <v>0.43402777777777773</v>
      </c>
      <c r="N141" s="24">
        <v>0</v>
      </c>
      <c r="O141" s="31">
        <v>0</v>
      </c>
      <c r="P141" s="31">
        <v>0.56597222222222221</v>
      </c>
      <c r="Q141" s="32">
        <v>170555</v>
      </c>
      <c r="R141" s="32">
        <v>170828</v>
      </c>
      <c r="S141" s="25">
        <f t="shared" si="7"/>
        <v>273</v>
      </c>
      <c r="T141" s="26">
        <f>IFERROR(S141/L141,"0")</f>
        <v>22.518922476611348</v>
      </c>
      <c r="U141" s="1"/>
      <c r="V141" s="2"/>
      <c r="W141" s="2"/>
      <c r="X141" s="2"/>
      <c r="Y141" s="2"/>
      <c r="Z141" s="2"/>
      <c r="AA141" s="2"/>
    </row>
    <row r="142" spans="1:27" customFormat="1" ht="23.4" customHeight="1" x14ac:dyDescent="0.3">
      <c r="A142" s="22">
        <v>44824</v>
      </c>
      <c r="B142" s="23">
        <v>60274</v>
      </c>
      <c r="C142" s="23" t="s">
        <v>21</v>
      </c>
      <c r="D142" s="23" t="s">
        <v>512</v>
      </c>
      <c r="E142" s="23" t="s">
        <v>542</v>
      </c>
      <c r="F142" s="23" t="s">
        <v>20</v>
      </c>
      <c r="G142" s="26">
        <v>1673</v>
      </c>
      <c r="H142" s="26">
        <v>1673</v>
      </c>
      <c r="I142" s="27">
        <f t="shared" si="6"/>
        <v>1</v>
      </c>
      <c r="J142" s="25">
        <v>5</v>
      </c>
      <c r="K142" s="25">
        <v>0</v>
      </c>
      <c r="L142" s="28">
        <v>14.252000000000001</v>
      </c>
      <c r="M142" s="30">
        <v>0.22500000000000001</v>
      </c>
      <c r="N142" s="24">
        <v>737.21</v>
      </c>
      <c r="O142" s="31">
        <v>0.76180555555555562</v>
      </c>
      <c r="P142" s="31">
        <v>0.53680555555555554</v>
      </c>
      <c r="Q142" s="32">
        <v>92767</v>
      </c>
      <c r="R142" s="32">
        <v>93075</v>
      </c>
      <c r="S142" s="25">
        <f t="shared" si="7"/>
        <v>308</v>
      </c>
      <c r="T142" s="26">
        <f>IFERROR(S142/L142,"0")</f>
        <v>21.611001964636543</v>
      </c>
      <c r="U142" s="2"/>
      <c r="V142" s="2"/>
      <c r="W142" s="2"/>
      <c r="X142" s="2"/>
      <c r="Y142" s="2"/>
      <c r="Z142" s="2"/>
      <c r="AA142" s="2"/>
    </row>
    <row r="143" spans="1:27" customFormat="1" ht="20.399999999999999" customHeight="1" x14ac:dyDescent="0.3">
      <c r="A143" s="22">
        <v>44824</v>
      </c>
      <c r="B143" s="23">
        <v>60198</v>
      </c>
      <c r="C143" s="23" t="s">
        <v>19</v>
      </c>
      <c r="D143" s="23" t="s">
        <v>511</v>
      </c>
      <c r="E143" s="23" t="s">
        <v>543</v>
      </c>
      <c r="F143" s="23" t="s">
        <v>20</v>
      </c>
      <c r="G143" s="26">
        <v>3907.43</v>
      </c>
      <c r="H143" s="26">
        <v>3890.43</v>
      </c>
      <c r="I143" s="27">
        <f t="shared" si="6"/>
        <v>0.9956493142551498</v>
      </c>
      <c r="J143" s="25">
        <v>18</v>
      </c>
      <c r="K143" s="25">
        <v>1</v>
      </c>
      <c r="L143" s="28">
        <v>3.5006885245901636</v>
      </c>
      <c r="M143" s="30">
        <v>0.39513888888888887</v>
      </c>
      <c r="N143" s="24">
        <v>1137.96</v>
      </c>
      <c r="O143" s="31">
        <v>0.6166666666666667</v>
      </c>
      <c r="P143" s="31">
        <v>0.22152777777777777</v>
      </c>
      <c r="Q143" s="32">
        <v>139294</v>
      </c>
      <c r="R143" s="32">
        <v>139343</v>
      </c>
      <c r="S143" s="25">
        <f t="shared" si="7"/>
        <v>49</v>
      </c>
      <c r="T143" s="26">
        <f>IFERROR(S143/L143,"0")</f>
        <v>13.997246443322627</v>
      </c>
      <c r="U143" s="2"/>
      <c r="V143" s="2"/>
      <c r="W143" s="2"/>
      <c r="X143" s="2"/>
      <c r="Y143" s="2"/>
      <c r="Z143" s="2"/>
      <c r="AA143" s="2"/>
    </row>
    <row r="144" spans="1:27" customFormat="1" ht="22.2" customHeight="1" x14ac:dyDescent="0.3">
      <c r="A144" s="22">
        <v>44824</v>
      </c>
      <c r="B144" s="23">
        <v>60235</v>
      </c>
      <c r="C144" s="23" t="s">
        <v>19</v>
      </c>
      <c r="D144" s="23" t="s">
        <v>516</v>
      </c>
      <c r="E144" s="23" t="s">
        <v>544</v>
      </c>
      <c r="F144" s="23" t="s">
        <v>20</v>
      </c>
      <c r="G144" s="26">
        <v>8727.2000000000007</v>
      </c>
      <c r="H144" s="26">
        <v>8727.2000000000007</v>
      </c>
      <c r="I144" s="27">
        <f t="shared" si="6"/>
        <v>1</v>
      </c>
      <c r="J144" s="25">
        <v>3</v>
      </c>
      <c r="K144" s="25">
        <v>0</v>
      </c>
      <c r="L144" s="28">
        <v>3.75</v>
      </c>
      <c r="M144" s="30">
        <v>0.59444444444444444</v>
      </c>
      <c r="N144" s="24">
        <v>3493.29</v>
      </c>
      <c r="O144" s="31">
        <v>0.76250000000000007</v>
      </c>
      <c r="P144" s="31">
        <v>0.16805555555555554</v>
      </c>
      <c r="Q144" s="32">
        <v>562364</v>
      </c>
      <c r="R144" s="32">
        <v>562411</v>
      </c>
      <c r="S144" s="25">
        <f t="shared" si="7"/>
        <v>47</v>
      </c>
      <c r="T144" s="26">
        <f>IFERROR(S144/L144,"0")</f>
        <v>12.533333333333333</v>
      </c>
      <c r="U144" s="2"/>
      <c r="V144" s="2"/>
      <c r="W144" s="2"/>
      <c r="X144" s="2"/>
      <c r="Y144" s="2"/>
      <c r="Z144" s="2"/>
      <c r="AA144" s="2"/>
    </row>
    <row r="145" spans="1:27" customFormat="1" ht="22.2" customHeight="1" x14ac:dyDescent="0.3">
      <c r="A145" s="22">
        <v>44824</v>
      </c>
      <c r="B145" s="23">
        <v>60204</v>
      </c>
      <c r="C145" s="23" t="s">
        <v>19</v>
      </c>
      <c r="D145" s="23" t="s">
        <v>515</v>
      </c>
      <c r="E145" s="23" t="s">
        <v>545</v>
      </c>
      <c r="F145" s="23" t="s">
        <v>20</v>
      </c>
      <c r="G145" s="26">
        <v>4180</v>
      </c>
      <c r="H145" s="26">
        <v>4180</v>
      </c>
      <c r="I145" s="27">
        <f t="shared" si="6"/>
        <v>1</v>
      </c>
      <c r="J145" s="25">
        <v>4</v>
      </c>
      <c r="K145" s="25">
        <v>0</v>
      </c>
      <c r="L145" s="28">
        <v>0.45197315436241609</v>
      </c>
      <c r="M145" s="30">
        <v>0.44097222222222227</v>
      </c>
      <c r="N145" s="24">
        <v>4180</v>
      </c>
      <c r="O145" s="31">
        <v>0.56111111111111112</v>
      </c>
      <c r="P145" s="31">
        <v>0.12013888888888889</v>
      </c>
      <c r="Q145" s="32">
        <v>61665</v>
      </c>
      <c r="R145" s="32">
        <v>61677</v>
      </c>
      <c r="S145" s="25">
        <f t="shared" si="7"/>
        <v>12</v>
      </c>
      <c r="T145" s="26">
        <f>IFERROR(S145/L145,"0")</f>
        <v>26.550249465431222</v>
      </c>
      <c r="U145" s="2"/>
      <c r="V145" s="2"/>
      <c r="W145" s="2"/>
      <c r="X145" s="2"/>
      <c r="Y145" s="2"/>
      <c r="Z145" s="2"/>
      <c r="AA145" s="2"/>
    </row>
    <row r="146" spans="1:27" customFormat="1" ht="22.2" customHeight="1" x14ac:dyDescent="0.3">
      <c r="A146" s="22">
        <v>44824</v>
      </c>
      <c r="B146" s="23">
        <v>60252</v>
      </c>
      <c r="C146" s="23" t="s">
        <v>19</v>
      </c>
      <c r="D146" s="23" t="s">
        <v>515</v>
      </c>
      <c r="E146" s="23" t="s">
        <v>546</v>
      </c>
      <c r="F146" s="23" t="s">
        <v>20</v>
      </c>
      <c r="G146" s="26">
        <v>1240.7</v>
      </c>
      <c r="H146" s="26">
        <v>1240.7</v>
      </c>
      <c r="I146" s="27">
        <f t="shared" si="6"/>
        <v>1</v>
      </c>
      <c r="J146" s="25">
        <v>3</v>
      </c>
      <c r="K146" s="25">
        <v>0</v>
      </c>
      <c r="L146" s="28">
        <v>1.1675973154362416</v>
      </c>
      <c r="M146" s="30">
        <v>0.6875</v>
      </c>
      <c r="N146" s="24">
        <v>1240.7</v>
      </c>
      <c r="O146" s="31">
        <v>0.76111111111111107</v>
      </c>
      <c r="P146" s="31">
        <v>7.3611111111111113E-2</v>
      </c>
      <c r="Q146" s="32">
        <v>61677</v>
      </c>
      <c r="R146" s="32">
        <v>61708</v>
      </c>
      <c r="S146" s="25">
        <f t="shared" si="7"/>
        <v>31</v>
      </c>
      <c r="T146" s="26">
        <f>IFERROR(S146/L146,"0")</f>
        <v>26.550249465431222</v>
      </c>
      <c r="U146" s="2"/>
      <c r="V146" s="2"/>
      <c r="W146" s="2"/>
      <c r="X146" s="2"/>
      <c r="Y146" s="2"/>
      <c r="Z146" s="2"/>
      <c r="AA146" s="2"/>
    </row>
    <row r="147" spans="1:27" s="4" customFormat="1" ht="25.2" customHeight="1" x14ac:dyDescent="0.3">
      <c r="A147" s="22">
        <v>44824</v>
      </c>
      <c r="B147" s="23">
        <v>60203</v>
      </c>
      <c r="C147" s="23" t="s">
        <v>21</v>
      </c>
      <c r="D147" s="23" t="s">
        <v>513</v>
      </c>
      <c r="E147" s="23" t="s">
        <v>547</v>
      </c>
      <c r="F147" s="23" t="s">
        <v>20</v>
      </c>
      <c r="G147" s="26">
        <v>4669</v>
      </c>
      <c r="H147" s="26">
        <v>4669</v>
      </c>
      <c r="I147" s="27">
        <f t="shared" si="6"/>
        <v>1</v>
      </c>
      <c r="J147" s="25">
        <v>2</v>
      </c>
      <c r="K147" s="25">
        <v>0</v>
      </c>
      <c r="L147" s="28">
        <v>16.545999999999999</v>
      </c>
      <c r="M147" s="30">
        <v>0.45069444444444445</v>
      </c>
      <c r="N147" s="24">
        <v>1869.35</v>
      </c>
      <c r="O147" s="31">
        <v>0.70624999999999993</v>
      </c>
      <c r="P147" s="31">
        <v>0.25555555555555559</v>
      </c>
      <c r="Q147" s="32">
        <v>182114</v>
      </c>
      <c r="R147" s="32">
        <v>182229</v>
      </c>
      <c r="S147" s="25">
        <f t="shared" si="7"/>
        <v>115</v>
      </c>
      <c r="T147" s="35">
        <f>IFERROR(S147/L147,"0")</f>
        <v>6.9503203191103591</v>
      </c>
      <c r="U147" s="3"/>
      <c r="V147" s="3"/>
      <c r="W147" s="3"/>
      <c r="X147" s="3"/>
      <c r="Y147" s="3"/>
      <c r="Z147" s="3"/>
      <c r="AA147" s="3"/>
    </row>
    <row r="148" spans="1:27" customFormat="1" ht="22.8" customHeight="1" x14ac:dyDescent="0.3">
      <c r="A148" s="22">
        <v>44824</v>
      </c>
      <c r="B148" s="23">
        <v>60194</v>
      </c>
      <c r="C148" s="23" t="s">
        <v>19</v>
      </c>
      <c r="D148" s="23" t="s">
        <v>517</v>
      </c>
      <c r="E148" s="23" t="s">
        <v>548</v>
      </c>
      <c r="F148" s="23" t="s">
        <v>20</v>
      </c>
      <c r="G148" s="26">
        <v>4960</v>
      </c>
      <c r="H148" s="26">
        <v>4960</v>
      </c>
      <c r="I148" s="27">
        <f t="shared" si="6"/>
        <v>1</v>
      </c>
      <c r="J148" s="25">
        <v>6</v>
      </c>
      <c r="K148" s="25">
        <v>0</v>
      </c>
      <c r="L148" s="28">
        <v>2.4630000000000001</v>
      </c>
      <c r="M148" s="30">
        <v>0.36944444444444446</v>
      </c>
      <c r="N148" s="24">
        <v>1246</v>
      </c>
      <c r="O148" s="31">
        <v>0.56111111111111112</v>
      </c>
      <c r="P148" s="31">
        <v>0.19166666666666665</v>
      </c>
      <c r="Q148" s="25">
        <f>71059-9</f>
        <v>71050</v>
      </c>
      <c r="R148" s="25">
        <v>71113</v>
      </c>
      <c r="S148" s="25">
        <f t="shared" si="7"/>
        <v>63</v>
      </c>
      <c r="T148" s="26">
        <f>IFERROR(S148/L148,"0")</f>
        <v>25.578562728380025</v>
      </c>
      <c r="U148" s="2"/>
      <c r="V148" s="2"/>
      <c r="W148" s="2"/>
      <c r="X148" s="2"/>
      <c r="Y148" s="2"/>
      <c r="Z148" s="2"/>
      <c r="AA148" s="2"/>
    </row>
    <row r="149" spans="1:27" customFormat="1" ht="18" customHeight="1" x14ac:dyDescent="0.3">
      <c r="A149" s="22">
        <v>44824</v>
      </c>
      <c r="B149" s="23">
        <v>60254</v>
      </c>
      <c r="C149" s="23" t="s">
        <v>19</v>
      </c>
      <c r="D149" s="23" t="s">
        <v>511</v>
      </c>
      <c r="E149" s="23" t="s">
        <v>549</v>
      </c>
      <c r="F149" s="23" t="s">
        <v>20</v>
      </c>
      <c r="G149" s="26">
        <v>2478</v>
      </c>
      <c r="H149" s="26">
        <v>2478</v>
      </c>
      <c r="I149" s="27">
        <f t="shared" si="6"/>
        <v>1</v>
      </c>
      <c r="J149" s="25">
        <v>6</v>
      </c>
      <c r="K149" s="25">
        <v>0</v>
      </c>
      <c r="L149" s="28">
        <v>0.85731147540983599</v>
      </c>
      <c r="M149" s="30">
        <v>0.69444444444444453</v>
      </c>
      <c r="N149" s="24">
        <v>727.64</v>
      </c>
      <c r="O149" s="31">
        <v>0.78263888888888899</v>
      </c>
      <c r="P149" s="31">
        <v>8.819444444444445E-2</v>
      </c>
      <c r="Q149" s="32">
        <v>139343</v>
      </c>
      <c r="R149" s="32">
        <v>139355</v>
      </c>
      <c r="S149" s="25">
        <f t="shared" si="7"/>
        <v>12</v>
      </c>
      <c r="T149" s="26">
        <f>IFERROR(S149/L149,"0")</f>
        <v>13.997246443322627</v>
      </c>
      <c r="U149" s="2"/>
      <c r="V149" s="2"/>
      <c r="W149" s="2"/>
      <c r="X149" s="2"/>
      <c r="Y149" s="2"/>
      <c r="Z149" s="2"/>
      <c r="AA149" s="2"/>
    </row>
    <row r="150" spans="1:27" customFormat="1" ht="18.600000000000001" customHeight="1" x14ac:dyDescent="0.3">
      <c r="A150" s="22">
        <v>44825</v>
      </c>
      <c r="B150" s="23">
        <v>60316</v>
      </c>
      <c r="C150" s="23" t="s">
        <v>21</v>
      </c>
      <c r="D150" s="23" t="s">
        <v>512</v>
      </c>
      <c r="E150" s="23" t="s">
        <v>550</v>
      </c>
      <c r="F150" s="23" t="s">
        <v>20</v>
      </c>
      <c r="G150" s="26">
        <v>1000</v>
      </c>
      <c r="H150" s="26">
        <v>1000</v>
      </c>
      <c r="I150" s="27">
        <f t="shared" si="6"/>
        <v>1</v>
      </c>
      <c r="J150" s="25">
        <v>1</v>
      </c>
      <c r="K150" s="25">
        <v>0</v>
      </c>
      <c r="L150" s="28">
        <v>5.6640100000000002</v>
      </c>
      <c r="M150" s="30">
        <v>0.20833333333333334</v>
      </c>
      <c r="N150" s="24">
        <v>419.99</v>
      </c>
      <c r="O150" s="31">
        <v>0.47500000000000003</v>
      </c>
      <c r="P150" s="31">
        <v>0.26666666666666666</v>
      </c>
      <c r="Q150" s="32">
        <v>93075</v>
      </c>
      <c r="R150" s="32">
        <v>93226</v>
      </c>
      <c r="S150" s="25">
        <f t="shared" si="7"/>
        <v>151</v>
      </c>
      <c r="T150" s="26">
        <f>IFERROR(S150/L150,"0")</f>
        <v>26.659557451346306</v>
      </c>
      <c r="U150" s="2"/>
      <c r="V150" s="2"/>
      <c r="W150" s="2"/>
      <c r="X150" s="2"/>
      <c r="Y150" s="2"/>
      <c r="Z150" s="2"/>
      <c r="AA150" s="2"/>
    </row>
    <row r="151" spans="1:27" customFormat="1" ht="15.6" customHeight="1" x14ac:dyDescent="0.3">
      <c r="A151" s="22">
        <v>44825</v>
      </c>
      <c r="B151" s="23">
        <v>60380</v>
      </c>
      <c r="C151" s="23" t="s">
        <v>19</v>
      </c>
      <c r="D151" s="23" t="s">
        <v>512</v>
      </c>
      <c r="E151" s="23" t="s">
        <v>551</v>
      </c>
      <c r="F151" s="23" t="s">
        <v>20</v>
      </c>
      <c r="G151" s="26">
        <v>801.1</v>
      </c>
      <c r="H151" s="26">
        <v>801.1</v>
      </c>
      <c r="I151" s="27">
        <f t="shared" si="6"/>
        <v>1</v>
      </c>
      <c r="J151" s="25">
        <v>14</v>
      </c>
      <c r="K151" s="25">
        <v>0</v>
      </c>
      <c r="L151" s="28">
        <v>1.83799</v>
      </c>
      <c r="M151" s="30">
        <v>0.58194444444444449</v>
      </c>
      <c r="N151" s="24">
        <v>410.01</v>
      </c>
      <c r="O151" s="31">
        <v>0.78680555555555554</v>
      </c>
      <c r="P151" s="31">
        <v>0.20486111111111113</v>
      </c>
      <c r="Q151" s="32">
        <v>93226</v>
      </c>
      <c r="R151" s="32">
        <v>93275</v>
      </c>
      <c r="S151" s="25">
        <f t="shared" si="7"/>
        <v>49</v>
      </c>
      <c r="T151" s="26">
        <f>IFERROR(S151/L151,"0")</f>
        <v>26.659557451346309</v>
      </c>
      <c r="U151" s="2"/>
      <c r="V151" s="2"/>
      <c r="W151" s="2"/>
      <c r="X151" s="2"/>
      <c r="Y151" s="2"/>
      <c r="Z151" s="2"/>
      <c r="AA151" s="2"/>
    </row>
    <row r="152" spans="1:27" customFormat="1" ht="22.8" customHeight="1" x14ac:dyDescent="0.3">
      <c r="A152" s="22">
        <v>44825</v>
      </c>
      <c r="B152" s="23">
        <v>60315</v>
      </c>
      <c r="C152" s="23" t="s">
        <v>21</v>
      </c>
      <c r="D152" s="23" t="s">
        <v>513</v>
      </c>
      <c r="E152" s="23" t="s">
        <v>552</v>
      </c>
      <c r="F152" s="23" t="s">
        <v>20</v>
      </c>
      <c r="G152" s="26">
        <v>4000</v>
      </c>
      <c r="H152" s="26">
        <v>4000</v>
      </c>
      <c r="I152" s="27">
        <f t="shared" si="6"/>
        <v>1</v>
      </c>
      <c r="J152" s="25">
        <v>1</v>
      </c>
      <c r="K152" s="25">
        <v>0</v>
      </c>
      <c r="L152" s="28">
        <v>17.753</v>
      </c>
      <c r="M152" s="30">
        <v>0.23611111111111113</v>
      </c>
      <c r="N152" s="24">
        <v>599.99</v>
      </c>
      <c r="O152" s="31">
        <v>0.60972222222222217</v>
      </c>
      <c r="P152" s="31">
        <v>0.37361111111111112</v>
      </c>
      <c r="Q152" s="32">
        <v>182229</v>
      </c>
      <c r="R152" s="32">
        <v>182514</v>
      </c>
      <c r="S152" s="25">
        <f t="shared" si="7"/>
        <v>285</v>
      </c>
      <c r="T152" s="35">
        <f>IFERROR(S152/L152,"0")</f>
        <v>16.05362473948065</v>
      </c>
      <c r="U152" s="2"/>
      <c r="V152" s="2"/>
      <c r="W152" s="2"/>
      <c r="X152" s="2"/>
      <c r="Y152" s="2"/>
      <c r="Z152" s="2"/>
      <c r="AA152" s="2"/>
    </row>
    <row r="153" spans="1:27" customFormat="1" ht="24" customHeight="1" x14ac:dyDescent="0.3">
      <c r="A153" s="22">
        <v>44825</v>
      </c>
      <c r="B153" s="23">
        <v>60356</v>
      </c>
      <c r="C153" s="23" t="s">
        <v>19</v>
      </c>
      <c r="D153" s="23" t="s">
        <v>511</v>
      </c>
      <c r="E153" s="23" t="s">
        <v>553</v>
      </c>
      <c r="F153" s="23" t="s">
        <v>20</v>
      </c>
      <c r="G153" s="26">
        <v>4769.05</v>
      </c>
      <c r="H153" s="26">
        <v>4736.6499999999996</v>
      </c>
      <c r="I153" s="27">
        <f t="shared" si="6"/>
        <v>0.99320619410574418</v>
      </c>
      <c r="J153" s="25">
        <v>33</v>
      </c>
      <c r="K153" s="25">
        <v>1</v>
      </c>
      <c r="L153" s="28">
        <v>5.601</v>
      </c>
      <c r="M153" s="30">
        <v>0.45763888888888887</v>
      </c>
      <c r="N153" s="24">
        <v>2000.15</v>
      </c>
      <c r="O153" s="31">
        <v>0.80208333333333337</v>
      </c>
      <c r="P153" s="31">
        <v>0.3444444444444445</v>
      </c>
      <c r="Q153" s="32">
        <v>139355</v>
      </c>
      <c r="R153" s="32">
        <v>139422</v>
      </c>
      <c r="S153" s="25">
        <f t="shared" si="7"/>
        <v>67</v>
      </c>
      <c r="T153" s="26">
        <f>IFERROR(S153/L153,"0")</f>
        <v>11.962149616139975</v>
      </c>
      <c r="U153" s="2"/>
      <c r="V153" s="2"/>
      <c r="W153" s="2"/>
      <c r="X153" s="2"/>
      <c r="Y153" s="2"/>
      <c r="Z153" s="2"/>
      <c r="AA153" s="2"/>
    </row>
    <row r="154" spans="1:27" customFormat="1" ht="21.6" customHeight="1" x14ac:dyDescent="0.3">
      <c r="A154" s="22">
        <v>44825</v>
      </c>
      <c r="B154" s="23">
        <v>60340</v>
      </c>
      <c r="C154" s="23" t="s">
        <v>19</v>
      </c>
      <c r="D154" s="23" t="s">
        <v>515</v>
      </c>
      <c r="E154" s="23" t="s">
        <v>554</v>
      </c>
      <c r="F154" s="23" t="s">
        <v>20</v>
      </c>
      <c r="G154" s="26">
        <v>1802</v>
      </c>
      <c r="H154" s="26">
        <v>1448.2</v>
      </c>
      <c r="I154" s="27">
        <f t="shared" si="6"/>
        <v>0.80366259711431742</v>
      </c>
      <c r="J154" s="25">
        <v>17</v>
      </c>
      <c r="K154" s="25">
        <v>2</v>
      </c>
      <c r="L154" s="28">
        <v>1.4675</v>
      </c>
      <c r="M154" s="30">
        <v>0.41805555555555557</v>
      </c>
      <c r="N154" s="24">
        <v>916.03</v>
      </c>
      <c r="O154" s="31">
        <v>0.58472222222222225</v>
      </c>
      <c r="P154" s="31">
        <v>0.16666666666666666</v>
      </c>
      <c r="Q154" s="32">
        <v>61708</v>
      </c>
      <c r="R154" s="32">
        <v>61738</v>
      </c>
      <c r="S154" s="25">
        <f t="shared" si="7"/>
        <v>30</v>
      </c>
      <c r="T154" s="26">
        <f>IFERROR(S154/L154,"0")</f>
        <v>20.442930153321974</v>
      </c>
      <c r="U154" s="2"/>
      <c r="V154" s="2"/>
      <c r="W154" s="2"/>
      <c r="X154" s="2"/>
      <c r="Y154" s="2"/>
      <c r="Z154" s="2"/>
      <c r="AA154" s="2"/>
    </row>
    <row r="155" spans="1:27" customFormat="1" ht="18" customHeight="1" x14ac:dyDescent="0.3">
      <c r="A155" s="22">
        <v>44825</v>
      </c>
      <c r="B155" s="23">
        <v>60397</v>
      </c>
      <c r="C155" s="23" t="s">
        <v>19</v>
      </c>
      <c r="D155" s="23" t="s">
        <v>515</v>
      </c>
      <c r="E155" s="23" t="s">
        <v>555</v>
      </c>
      <c r="F155" s="23" t="s">
        <v>20</v>
      </c>
      <c r="G155" s="26">
        <v>1576</v>
      </c>
      <c r="H155" s="26">
        <v>1576</v>
      </c>
      <c r="I155" s="27">
        <f t="shared" si="6"/>
        <v>1</v>
      </c>
      <c r="J155" s="25">
        <v>4</v>
      </c>
      <c r="K155" s="25">
        <v>0</v>
      </c>
      <c r="L155" s="28">
        <v>1.4675</v>
      </c>
      <c r="M155" s="30">
        <v>0.67361111111111116</v>
      </c>
      <c r="N155" s="24">
        <v>643.30999999999995</v>
      </c>
      <c r="O155" s="31">
        <v>0.77569444444444446</v>
      </c>
      <c r="P155" s="31">
        <v>0.10208333333333335</v>
      </c>
      <c r="Q155" s="32">
        <v>61738</v>
      </c>
      <c r="R155" s="32">
        <v>61767</v>
      </c>
      <c r="S155" s="25">
        <f t="shared" si="7"/>
        <v>29</v>
      </c>
      <c r="T155" s="26">
        <f>IFERROR(S155/L155,"0")</f>
        <v>19.761499148211243</v>
      </c>
      <c r="U155" s="2"/>
      <c r="V155" s="2"/>
      <c r="W155" s="2"/>
      <c r="X155" s="2"/>
      <c r="Y155" s="2"/>
      <c r="Z155" s="2"/>
      <c r="AA155" s="2"/>
    </row>
    <row r="156" spans="1:27" customFormat="1" ht="24.6" customHeight="1" x14ac:dyDescent="0.3">
      <c r="A156" s="22">
        <v>44825</v>
      </c>
      <c r="B156" s="23">
        <v>60335</v>
      </c>
      <c r="C156" s="23" t="s">
        <v>19</v>
      </c>
      <c r="D156" s="23" t="s">
        <v>517</v>
      </c>
      <c r="E156" s="23" t="s">
        <v>556</v>
      </c>
      <c r="F156" s="23" t="s">
        <v>20</v>
      </c>
      <c r="G156" s="26">
        <v>2000</v>
      </c>
      <c r="H156" s="26">
        <v>2000</v>
      </c>
      <c r="I156" s="27">
        <f t="shared" si="6"/>
        <v>1</v>
      </c>
      <c r="J156" s="25">
        <v>11</v>
      </c>
      <c r="K156" s="25">
        <v>0</v>
      </c>
      <c r="L156" s="28">
        <v>1.397</v>
      </c>
      <c r="M156" s="30">
        <v>0.40763888888888888</v>
      </c>
      <c r="N156" s="24">
        <v>4191.84</v>
      </c>
      <c r="O156" s="31">
        <v>0.53680555555555554</v>
      </c>
      <c r="P156" s="31">
        <v>0.12916666666666668</v>
      </c>
      <c r="Q156" s="25">
        <f>71121-8</f>
        <v>71113</v>
      </c>
      <c r="R156" s="25">
        <v>71145</v>
      </c>
      <c r="S156" s="25">
        <f t="shared" si="7"/>
        <v>32</v>
      </c>
      <c r="T156" s="26">
        <f>IFERROR(S156/L156,"0")</f>
        <v>22.90622763063708</v>
      </c>
      <c r="U156" s="2"/>
      <c r="V156" s="2"/>
      <c r="W156" s="2"/>
      <c r="X156" s="2"/>
      <c r="Y156" s="2"/>
      <c r="Z156" s="2"/>
      <c r="AA156" s="2"/>
    </row>
    <row r="157" spans="1:27" customFormat="1" ht="25.2" customHeight="1" x14ac:dyDescent="0.3">
      <c r="A157" s="22">
        <v>44825</v>
      </c>
      <c r="B157" s="23">
        <v>60350</v>
      </c>
      <c r="C157" s="23" t="s">
        <v>19</v>
      </c>
      <c r="D157" s="23" t="s">
        <v>516</v>
      </c>
      <c r="E157" s="23" t="s">
        <v>557</v>
      </c>
      <c r="F157" s="23" t="s">
        <v>20</v>
      </c>
      <c r="G157" s="26">
        <v>7565.7</v>
      </c>
      <c r="H157" s="26">
        <v>7565.7</v>
      </c>
      <c r="I157" s="27">
        <f t="shared" si="6"/>
        <v>1</v>
      </c>
      <c r="J157" s="25">
        <v>9</v>
      </c>
      <c r="K157" s="25">
        <v>1</v>
      </c>
      <c r="L157" s="28">
        <v>1.2764175824175825</v>
      </c>
      <c r="M157" s="30">
        <v>0.43124999999999997</v>
      </c>
      <c r="N157" s="24">
        <v>2348.0300000000002</v>
      </c>
      <c r="O157" s="31">
        <v>0.5</v>
      </c>
      <c r="P157" s="31">
        <v>6.8749999999999992E-2</v>
      </c>
      <c r="Q157" s="32">
        <v>562411</v>
      </c>
      <c r="R157" s="32">
        <v>562429</v>
      </c>
      <c r="S157" s="25">
        <f t="shared" si="7"/>
        <v>18</v>
      </c>
      <c r="T157" s="26">
        <f>IFERROR(S157/L157,"0")</f>
        <v>14.101968076863473</v>
      </c>
      <c r="U157" s="2"/>
      <c r="V157" s="2"/>
      <c r="W157" s="2"/>
      <c r="X157" s="2"/>
      <c r="Y157" s="2"/>
      <c r="Z157" s="2"/>
      <c r="AA157" s="2"/>
    </row>
    <row r="158" spans="1:27" customFormat="1" ht="27.6" customHeight="1" x14ac:dyDescent="0.3">
      <c r="A158" s="22">
        <v>44826</v>
      </c>
      <c r="B158" s="23">
        <v>60458</v>
      </c>
      <c r="C158" s="23" t="s">
        <v>21</v>
      </c>
      <c r="D158" s="23" t="s">
        <v>512</v>
      </c>
      <c r="E158" s="23" t="s">
        <v>558</v>
      </c>
      <c r="F158" s="23" t="s">
        <v>20</v>
      </c>
      <c r="G158" s="26">
        <v>748</v>
      </c>
      <c r="H158" s="26">
        <v>748</v>
      </c>
      <c r="I158" s="27">
        <f t="shared" si="6"/>
        <v>1</v>
      </c>
      <c r="J158" s="25">
        <v>2</v>
      </c>
      <c r="K158" s="25">
        <v>0</v>
      </c>
      <c r="L158" s="28">
        <v>3.596268292682927</v>
      </c>
      <c r="M158" s="30">
        <v>0.30555555555555552</v>
      </c>
      <c r="N158" s="24">
        <v>627.99</v>
      </c>
      <c r="O158" s="31">
        <v>0.76944444444444438</v>
      </c>
      <c r="P158" s="31">
        <v>0.46388888888888885</v>
      </c>
      <c r="Q158" s="32">
        <v>93275</v>
      </c>
      <c r="R158" s="32">
        <v>93383</v>
      </c>
      <c r="S158" s="25">
        <f t="shared" si="7"/>
        <v>108</v>
      </c>
      <c r="T158" s="26">
        <f>IFERROR(S158/L158,"0")</f>
        <v>30.03112982970152</v>
      </c>
      <c r="U158" s="2"/>
      <c r="V158" s="2"/>
      <c r="W158" s="2"/>
      <c r="X158" s="2"/>
      <c r="Y158" s="2"/>
      <c r="Z158" s="2"/>
      <c r="AA158" s="2"/>
    </row>
    <row r="159" spans="1:27" customFormat="1" x14ac:dyDescent="0.3">
      <c r="A159" s="22">
        <v>44826</v>
      </c>
      <c r="B159" s="23">
        <v>60493</v>
      </c>
      <c r="C159" s="23" t="s">
        <v>19</v>
      </c>
      <c r="D159" s="23" t="s">
        <v>512</v>
      </c>
      <c r="E159" s="23" t="s">
        <v>559</v>
      </c>
      <c r="F159" s="23" t="s">
        <v>20</v>
      </c>
      <c r="G159" s="26">
        <v>592.6</v>
      </c>
      <c r="H159" s="26">
        <v>592.6</v>
      </c>
      <c r="I159" s="27">
        <f t="shared" si="6"/>
        <v>1</v>
      </c>
      <c r="J159" s="25">
        <v>4</v>
      </c>
      <c r="K159" s="25">
        <v>0</v>
      </c>
      <c r="L159" s="28">
        <v>0.6659756097560976</v>
      </c>
      <c r="M159" s="30">
        <v>0.45833333333333331</v>
      </c>
      <c r="N159" s="24">
        <v>361.99</v>
      </c>
      <c r="O159" s="31">
        <v>0.52638888888888891</v>
      </c>
      <c r="P159" s="31">
        <v>6.805555555555555E-2</v>
      </c>
      <c r="Q159" s="32">
        <v>93383</v>
      </c>
      <c r="R159" s="32">
        <v>93403</v>
      </c>
      <c r="S159" s="25">
        <f t="shared" si="7"/>
        <v>20</v>
      </c>
      <c r="T159" s="26">
        <f>IFERROR(S159/L159,"0")</f>
        <v>30.03112982970152</v>
      </c>
      <c r="U159" s="2"/>
      <c r="V159" s="2"/>
      <c r="W159" s="2"/>
      <c r="X159" s="2"/>
      <c r="Y159" s="2"/>
      <c r="Z159" s="2"/>
      <c r="AA159" s="2"/>
    </row>
    <row r="160" spans="1:27" customFormat="1" ht="27.6" customHeight="1" x14ac:dyDescent="0.3">
      <c r="A160" s="22">
        <v>44826</v>
      </c>
      <c r="B160" s="23">
        <v>60510</v>
      </c>
      <c r="C160" s="23" t="s">
        <v>19</v>
      </c>
      <c r="D160" s="23" t="s">
        <v>512</v>
      </c>
      <c r="E160" s="23" t="s">
        <v>560</v>
      </c>
      <c r="F160" s="23" t="s">
        <v>20</v>
      </c>
      <c r="G160" s="26">
        <v>1522</v>
      </c>
      <c r="H160" s="26">
        <v>1522</v>
      </c>
      <c r="I160" s="27">
        <f t="shared" si="6"/>
        <v>1</v>
      </c>
      <c r="J160" s="25">
        <v>5</v>
      </c>
      <c r="K160" s="25">
        <v>0</v>
      </c>
      <c r="L160" s="28">
        <v>1.1987560975609757</v>
      </c>
      <c r="M160" s="30">
        <v>0.60416666666666663</v>
      </c>
      <c r="N160" s="24">
        <v>631.21</v>
      </c>
      <c r="O160" s="31">
        <v>0.74791666666666667</v>
      </c>
      <c r="P160" s="31">
        <v>0.14375000000000002</v>
      </c>
      <c r="Q160" s="32">
        <v>93403</v>
      </c>
      <c r="R160" s="32">
        <v>93439</v>
      </c>
      <c r="S160" s="25">
        <f t="shared" si="7"/>
        <v>36</v>
      </c>
      <c r="T160" s="26">
        <f>IFERROR(S160/L160,"0")</f>
        <v>30.03112982970152</v>
      </c>
      <c r="U160" s="2"/>
      <c r="V160" s="2"/>
      <c r="W160" s="2"/>
      <c r="X160" s="2"/>
      <c r="Y160" s="2"/>
      <c r="Z160" s="2"/>
      <c r="AA160" s="2"/>
    </row>
    <row r="161" spans="1:27" customFormat="1" ht="22.2" customHeight="1" x14ac:dyDescent="0.3">
      <c r="A161" s="22">
        <v>44826</v>
      </c>
      <c r="B161" s="23">
        <v>60475</v>
      </c>
      <c r="C161" s="23" t="s">
        <v>19</v>
      </c>
      <c r="D161" s="23" t="s">
        <v>516</v>
      </c>
      <c r="E161" s="23" t="s">
        <v>561</v>
      </c>
      <c r="F161" s="23" t="s">
        <v>20</v>
      </c>
      <c r="G161" s="26">
        <v>11820</v>
      </c>
      <c r="H161" s="26">
        <v>11820</v>
      </c>
      <c r="I161" s="27">
        <f t="shared" si="6"/>
        <v>1</v>
      </c>
      <c r="J161" s="25">
        <v>2</v>
      </c>
      <c r="K161" s="25">
        <v>0</v>
      </c>
      <c r="L161" s="28">
        <v>2.4819230769230773</v>
      </c>
      <c r="M161" s="30">
        <v>0.3527777777777778</v>
      </c>
      <c r="N161" s="24">
        <v>4728</v>
      </c>
      <c r="O161" s="31">
        <v>0.49652777777777773</v>
      </c>
      <c r="P161" s="31">
        <v>0.14375000000000002</v>
      </c>
      <c r="Q161" s="32">
        <v>562429</v>
      </c>
      <c r="R161" s="32">
        <v>562464</v>
      </c>
      <c r="S161" s="25">
        <f t="shared" si="7"/>
        <v>35</v>
      </c>
      <c r="T161" s="26">
        <f>IFERROR(S161/L161,"0")</f>
        <v>14.101968076863471</v>
      </c>
      <c r="U161" s="2"/>
      <c r="V161" s="2"/>
      <c r="W161" s="2"/>
      <c r="X161" s="2"/>
      <c r="Y161" s="2"/>
      <c r="Z161" s="2"/>
      <c r="AA161" s="2"/>
    </row>
    <row r="162" spans="1:27" customFormat="1" ht="16.8" customHeight="1" x14ac:dyDescent="0.3">
      <c r="A162" s="22">
        <v>44826</v>
      </c>
      <c r="B162" s="23">
        <v>60528</v>
      </c>
      <c r="C162" s="23" t="s">
        <v>19</v>
      </c>
      <c r="D162" s="23" t="s">
        <v>516</v>
      </c>
      <c r="E162" s="23" t="s">
        <v>562</v>
      </c>
      <c r="F162" s="23" t="s">
        <v>20</v>
      </c>
      <c r="G162" s="26">
        <v>6294.25</v>
      </c>
      <c r="H162" s="26">
        <v>6294.25</v>
      </c>
      <c r="I162" s="27">
        <f t="shared" si="6"/>
        <v>1</v>
      </c>
      <c r="J162" s="25">
        <v>9</v>
      </c>
      <c r="K162" s="25">
        <v>0</v>
      </c>
      <c r="L162" s="28">
        <v>2.6946593406593409</v>
      </c>
      <c r="M162" s="30">
        <v>0.625</v>
      </c>
      <c r="N162" s="24">
        <v>2284.63</v>
      </c>
      <c r="O162" s="31">
        <v>0.73749999999999993</v>
      </c>
      <c r="P162" s="31">
        <v>0.1125</v>
      </c>
      <c r="Q162" s="32">
        <v>562464</v>
      </c>
      <c r="R162" s="32">
        <v>562502</v>
      </c>
      <c r="S162" s="25">
        <f t="shared" si="7"/>
        <v>38</v>
      </c>
      <c r="T162" s="26">
        <f>IFERROR(S162/L162,"0")</f>
        <v>14.101968076863473</v>
      </c>
      <c r="U162" s="2"/>
      <c r="V162" s="2"/>
      <c r="W162" s="2"/>
      <c r="X162" s="2"/>
      <c r="Y162" s="2"/>
      <c r="Z162" s="2"/>
      <c r="AA162" s="2"/>
    </row>
    <row r="163" spans="1:27" customFormat="1" ht="18.600000000000001" customHeight="1" x14ac:dyDescent="0.3">
      <c r="A163" s="22">
        <v>44826</v>
      </c>
      <c r="B163" s="23">
        <v>60499</v>
      </c>
      <c r="C163" s="23" t="s">
        <v>19</v>
      </c>
      <c r="D163" s="23" t="s">
        <v>515</v>
      </c>
      <c r="E163" s="23" t="s">
        <v>563</v>
      </c>
      <c r="F163" s="23" t="s">
        <v>20</v>
      </c>
      <c r="G163" s="26">
        <v>2946.55</v>
      </c>
      <c r="H163" s="26">
        <v>2946.55</v>
      </c>
      <c r="I163" s="27">
        <f t="shared" si="6"/>
        <v>1</v>
      </c>
      <c r="J163" s="25">
        <v>14</v>
      </c>
      <c r="K163" s="25">
        <v>0</v>
      </c>
      <c r="L163" s="28">
        <v>1.0455000000000001</v>
      </c>
      <c r="M163" s="30">
        <v>0.41319444444444442</v>
      </c>
      <c r="N163" s="24">
        <v>1067.1199999999999</v>
      </c>
      <c r="O163" s="31">
        <v>0.54513888888888895</v>
      </c>
      <c r="P163" s="31">
        <v>0.13194444444444445</v>
      </c>
      <c r="Q163" s="32">
        <v>61767</v>
      </c>
      <c r="R163" s="32">
        <v>61790</v>
      </c>
      <c r="S163" s="25">
        <f t="shared" si="7"/>
        <v>23</v>
      </c>
      <c r="T163" s="26">
        <f>IFERROR(S163/L163,"0")</f>
        <v>21.99904351984696</v>
      </c>
      <c r="U163" s="2"/>
      <c r="V163" s="2"/>
      <c r="W163" s="2"/>
      <c r="X163" s="2"/>
      <c r="Y163" s="2"/>
      <c r="Z163" s="2"/>
      <c r="AA163" s="2"/>
    </row>
    <row r="164" spans="1:27" customFormat="1" ht="20.399999999999999" customHeight="1" x14ac:dyDescent="0.3">
      <c r="A164" s="22">
        <v>44826</v>
      </c>
      <c r="B164" s="23">
        <v>60532</v>
      </c>
      <c r="C164" s="23" t="s">
        <v>19</v>
      </c>
      <c r="D164" s="23" t="s">
        <v>515</v>
      </c>
      <c r="E164" s="23" t="s">
        <v>564</v>
      </c>
      <c r="F164" s="23" t="s">
        <v>20</v>
      </c>
      <c r="G164" s="26">
        <v>1958.95</v>
      </c>
      <c r="H164" s="26">
        <v>1912.3</v>
      </c>
      <c r="I164" s="27">
        <f t="shared" si="6"/>
        <v>0.97618622221087825</v>
      </c>
      <c r="J164" s="25">
        <v>13</v>
      </c>
      <c r="K164" s="25">
        <v>1</v>
      </c>
      <c r="L164" s="28">
        <v>1.0455000000000001</v>
      </c>
      <c r="M164" s="30">
        <v>0.63194444444444442</v>
      </c>
      <c r="N164" s="24">
        <v>951.83</v>
      </c>
      <c r="O164" s="31">
        <v>0.74305555555555547</v>
      </c>
      <c r="P164" s="31">
        <v>0.1111111111111111</v>
      </c>
      <c r="Q164" s="32">
        <v>61790</v>
      </c>
      <c r="R164" s="32">
        <v>61813</v>
      </c>
      <c r="S164" s="25">
        <f t="shared" si="7"/>
        <v>23</v>
      </c>
      <c r="T164" s="26">
        <f>IFERROR(S164/L164,"0")</f>
        <v>21.99904351984696</v>
      </c>
      <c r="U164" s="2"/>
      <c r="V164" s="2"/>
      <c r="W164" s="2"/>
      <c r="X164" s="2"/>
      <c r="Y164" s="2"/>
      <c r="Z164" s="2"/>
      <c r="AA164" s="2"/>
    </row>
    <row r="165" spans="1:27" customFormat="1" ht="27.6" customHeight="1" x14ac:dyDescent="0.3">
      <c r="A165" s="22">
        <v>44826</v>
      </c>
      <c r="B165" s="23">
        <v>60476</v>
      </c>
      <c r="C165" s="23" t="s">
        <v>19</v>
      </c>
      <c r="D165" s="23" t="s">
        <v>517</v>
      </c>
      <c r="E165" s="23" t="s">
        <v>565</v>
      </c>
      <c r="F165" s="23" t="s">
        <v>20</v>
      </c>
      <c r="G165" s="26">
        <v>2953.6</v>
      </c>
      <c r="H165" s="26">
        <v>2953.6</v>
      </c>
      <c r="I165" s="27">
        <f t="shared" si="6"/>
        <v>1</v>
      </c>
      <c r="J165" s="25">
        <v>5</v>
      </c>
      <c r="K165" s="25">
        <v>0</v>
      </c>
      <c r="L165" s="28">
        <v>2.1019999999999999</v>
      </c>
      <c r="M165" s="30">
        <v>0.38194444444444442</v>
      </c>
      <c r="N165" s="24">
        <v>992.91</v>
      </c>
      <c r="O165" s="31">
        <v>0.53125</v>
      </c>
      <c r="P165" s="31">
        <v>0.14930555555555555</v>
      </c>
      <c r="Q165" s="25">
        <f>71154-9</f>
        <v>71145</v>
      </c>
      <c r="R165" s="25">
        <v>71203</v>
      </c>
      <c r="S165" s="25">
        <f t="shared" si="7"/>
        <v>58</v>
      </c>
      <c r="T165" s="26">
        <f>IFERROR(S165/L165,"0")</f>
        <v>27.592768791627023</v>
      </c>
      <c r="U165" s="2"/>
      <c r="V165" s="2"/>
      <c r="W165" s="2"/>
      <c r="X165" s="2"/>
      <c r="Y165" s="2"/>
      <c r="Z165" s="2"/>
      <c r="AA165" s="2"/>
    </row>
    <row r="166" spans="1:27" customFormat="1" ht="21.6" customHeight="1" x14ac:dyDescent="0.3">
      <c r="A166" s="22">
        <v>44826</v>
      </c>
      <c r="B166" s="23">
        <v>60514</v>
      </c>
      <c r="C166" s="23" t="s">
        <v>19</v>
      </c>
      <c r="D166" s="23" t="s">
        <v>511</v>
      </c>
      <c r="E166" s="23" t="s">
        <v>566</v>
      </c>
      <c r="F166" s="23" t="s">
        <v>20</v>
      </c>
      <c r="G166" s="26">
        <v>2771.14</v>
      </c>
      <c r="H166" s="26">
        <v>2684.64</v>
      </c>
      <c r="I166" s="27">
        <f t="shared" si="6"/>
        <v>0.96878540961481552</v>
      </c>
      <c r="J166" s="25">
        <v>45</v>
      </c>
      <c r="K166" s="25">
        <v>1</v>
      </c>
      <c r="L166" s="28">
        <f>5.325/2</f>
        <v>2.6625000000000001</v>
      </c>
      <c r="M166" s="30">
        <v>0.41388888888888892</v>
      </c>
      <c r="N166" s="24">
        <v>1252.67</v>
      </c>
      <c r="O166" s="31">
        <v>0.58680555555555558</v>
      </c>
      <c r="P166" s="31">
        <v>0.17291666666666669</v>
      </c>
      <c r="Q166" s="32">
        <v>139422</v>
      </c>
      <c r="R166" s="32">
        <v>139454</v>
      </c>
      <c r="S166" s="25">
        <f t="shared" si="7"/>
        <v>32</v>
      </c>
      <c r="T166" s="26">
        <f>IFERROR(S166/L166,"0")</f>
        <v>12.018779342723004</v>
      </c>
      <c r="U166" s="2"/>
      <c r="V166" s="2"/>
      <c r="W166" s="2"/>
      <c r="X166" s="2"/>
      <c r="Y166" s="2"/>
      <c r="Z166" s="2"/>
      <c r="AA166" s="2"/>
    </row>
    <row r="167" spans="1:27" customFormat="1" ht="23.4" customHeight="1" x14ac:dyDescent="0.3">
      <c r="A167" s="22">
        <v>44826</v>
      </c>
      <c r="B167" s="23">
        <v>60542</v>
      </c>
      <c r="C167" s="23" t="s">
        <v>19</v>
      </c>
      <c r="D167" s="23" t="s">
        <v>511</v>
      </c>
      <c r="E167" s="23" t="s">
        <v>567</v>
      </c>
      <c r="F167" s="23" t="s">
        <v>20</v>
      </c>
      <c r="G167" s="26">
        <v>4607</v>
      </c>
      <c r="H167" s="26">
        <v>3822</v>
      </c>
      <c r="I167" s="27">
        <f t="shared" si="6"/>
        <v>0.82960711960060773</v>
      </c>
      <c r="J167" s="25">
        <v>20</v>
      </c>
      <c r="K167" s="25">
        <v>4</v>
      </c>
      <c r="L167" s="28">
        <f>5.325/2</f>
        <v>2.6625000000000001</v>
      </c>
      <c r="M167" s="30">
        <v>0.66249999999999998</v>
      </c>
      <c r="N167" s="24">
        <v>1652.79</v>
      </c>
      <c r="O167" s="31">
        <v>0.8222222222222223</v>
      </c>
      <c r="P167" s="31">
        <v>0.15972222222222224</v>
      </c>
      <c r="Q167" s="32">
        <v>139454</v>
      </c>
      <c r="R167" s="32">
        <v>139485</v>
      </c>
      <c r="S167" s="25">
        <f t="shared" si="7"/>
        <v>31</v>
      </c>
      <c r="T167" s="26">
        <f>IFERROR(S167/L167,"0")</f>
        <v>11.64319248826291</v>
      </c>
      <c r="U167" s="2"/>
      <c r="V167" s="2"/>
      <c r="W167" s="2"/>
      <c r="X167" s="2"/>
      <c r="Y167" s="2"/>
      <c r="Z167" s="2"/>
      <c r="AA167" s="2"/>
    </row>
    <row r="168" spans="1:27" customFormat="1" ht="20.399999999999999" customHeight="1" x14ac:dyDescent="0.3">
      <c r="A168" s="22">
        <v>44826</v>
      </c>
      <c r="B168" s="23">
        <v>60316</v>
      </c>
      <c r="C168" s="23" t="s">
        <v>21</v>
      </c>
      <c r="D168" s="23" t="s">
        <v>513</v>
      </c>
      <c r="E168" s="23" t="s">
        <v>568</v>
      </c>
      <c r="F168" s="23" t="s">
        <v>20</v>
      </c>
      <c r="G168" s="26">
        <v>0</v>
      </c>
      <c r="H168" s="26">
        <v>0</v>
      </c>
      <c r="I168" s="27" t="str">
        <f t="shared" si="6"/>
        <v>0%</v>
      </c>
      <c r="J168" s="25">
        <v>0</v>
      </c>
      <c r="K168" s="25">
        <v>0</v>
      </c>
      <c r="L168" s="28">
        <v>8.3100776255707753</v>
      </c>
      <c r="M168" s="30">
        <v>0.7993055555555556</v>
      </c>
      <c r="N168" s="24">
        <v>0</v>
      </c>
      <c r="O168" s="31">
        <v>0.20902777777777778</v>
      </c>
      <c r="P168" s="31">
        <v>0.40972222222222227</v>
      </c>
      <c r="Q168" s="32">
        <v>182514</v>
      </c>
      <c r="R168" s="32">
        <v>182823</v>
      </c>
      <c r="S168" s="25">
        <f t="shared" si="7"/>
        <v>309</v>
      </c>
      <c r="T168" s="35">
        <f>IFERROR(S168/L168,"0")</f>
        <v>37.183768181560929</v>
      </c>
      <c r="U168" s="2"/>
      <c r="V168" s="2"/>
      <c r="W168" s="2"/>
      <c r="X168" s="2"/>
      <c r="Y168" s="2"/>
      <c r="Z168" s="2"/>
      <c r="AA168" s="2"/>
    </row>
    <row r="169" spans="1:27" customFormat="1" ht="30" customHeight="1" x14ac:dyDescent="0.3">
      <c r="A169" s="22">
        <v>44827</v>
      </c>
      <c r="B169" s="23">
        <v>60603</v>
      </c>
      <c r="C169" s="23" t="s">
        <v>19</v>
      </c>
      <c r="D169" s="23" t="s">
        <v>511</v>
      </c>
      <c r="E169" s="23" t="s">
        <v>523</v>
      </c>
      <c r="F169" s="23" t="s">
        <v>20</v>
      </c>
      <c r="G169" s="26">
        <v>5159.8999999999996</v>
      </c>
      <c r="H169" s="26">
        <v>2480.9</v>
      </c>
      <c r="I169" s="27">
        <f t="shared" si="6"/>
        <v>0.48080389154828584</v>
      </c>
      <c r="J169" s="25">
        <v>11</v>
      </c>
      <c r="K169" s="25">
        <v>4</v>
      </c>
      <c r="L169" s="28">
        <f>5.246/2</f>
        <v>2.6230000000000002</v>
      </c>
      <c r="M169" s="30">
        <v>0.3888888888888889</v>
      </c>
      <c r="N169" s="24">
        <v>2042.03</v>
      </c>
      <c r="O169" s="31">
        <v>0.54236111111111118</v>
      </c>
      <c r="P169" s="31">
        <v>0.15347222222222223</v>
      </c>
      <c r="Q169" s="32">
        <v>139485</v>
      </c>
      <c r="R169" s="32">
        <v>139520</v>
      </c>
      <c r="S169" s="25">
        <f t="shared" si="7"/>
        <v>35</v>
      </c>
      <c r="T169" s="26">
        <f>IFERROR(S169/L169,"0")</f>
        <v>13.343499809378573</v>
      </c>
      <c r="U169" s="2"/>
      <c r="V169" s="2"/>
      <c r="W169" s="2"/>
      <c r="X169" s="2"/>
      <c r="Y169" s="2"/>
      <c r="Z169" s="2"/>
      <c r="AA169" s="2"/>
    </row>
    <row r="170" spans="1:27" customFormat="1" ht="17.399999999999999" customHeight="1" x14ac:dyDescent="0.3">
      <c r="A170" s="22">
        <v>44827</v>
      </c>
      <c r="B170" s="23">
        <v>60669</v>
      </c>
      <c r="C170" s="23" t="s">
        <v>19</v>
      </c>
      <c r="D170" s="23" t="s">
        <v>511</v>
      </c>
      <c r="E170" s="23" t="s">
        <v>523</v>
      </c>
      <c r="F170" s="23" t="s">
        <v>20</v>
      </c>
      <c r="G170" s="26">
        <v>1196.4000000000001</v>
      </c>
      <c r="H170" s="26">
        <v>1196.4000000000001</v>
      </c>
      <c r="I170" s="27">
        <f t="shared" si="6"/>
        <v>1</v>
      </c>
      <c r="J170" s="25">
        <v>18</v>
      </c>
      <c r="K170" s="25">
        <v>0</v>
      </c>
      <c r="L170" s="28">
        <f>5.246/2</f>
        <v>2.6230000000000002</v>
      </c>
      <c r="M170" s="30">
        <v>0.64583333333333337</v>
      </c>
      <c r="N170" s="24">
        <v>528.79999999999995</v>
      </c>
      <c r="O170" s="31">
        <v>0.78749999999999998</v>
      </c>
      <c r="P170" s="31">
        <v>0.14166666666666666</v>
      </c>
      <c r="Q170" s="32">
        <v>139520</v>
      </c>
      <c r="R170" s="32">
        <v>139556</v>
      </c>
      <c r="S170" s="25">
        <f t="shared" si="7"/>
        <v>36</v>
      </c>
      <c r="T170" s="26">
        <f>IFERROR(S170/L170,"0")</f>
        <v>13.724742661075103</v>
      </c>
      <c r="U170" s="2"/>
      <c r="V170" s="2"/>
      <c r="W170" s="2"/>
      <c r="X170" s="2"/>
      <c r="Y170" s="2"/>
      <c r="Z170" s="2"/>
      <c r="AA170" s="2"/>
    </row>
    <row r="171" spans="1:27" customFormat="1" ht="21.6" customHeight="1" x14ac:dyDescent="0.3">
      <c r="A171" s="22">
        <v>44827</v>
      </c>
      <c r="B171" s="23">
        <v>60635</v>
      </c>
      <c r="C171" s="23" t="s">
        <v>19</v>
      </c>
      <c r="D171" s="23" t="s">
        <v>516</v>
      </c>
      <c r="E171" s="23" t="s">
        <v>521</v>
      </c>
      <c r="F171" s="23" t="s">
        <v>20</v>
      </c>
      <c r="G171" s="26">
        <v>7043</v>
      </c>
      <c r="H171" s="26">
        <v>7043</v>
      </c>
      <c r="I171" s="27">
        <f t="shared" si="6"/>
        <v>1</v>
      </c>
      <c r="J171" s="25">
        <v>2</v>
      </c>
      <c r="K171" s="25">
        <v>0</v>
      </c>
      <c r="L171" s="28">
        <v>2.5</v>
      </c>
      <c r="M171" s="30">
        <v>0.63888888888888895</v>
      </c>
      <c r="N171" s="24">
        <v>2820.76</v>
      </c>
      <c r="O171" s="31">
        <v>0.76041666666666663</v>
      </c>
      <c r="P171" s="31">
        <v>0.12152777777777778</v>
      </c>
      <c r="Q171" s="32">
        <v>562502</v>
      </c>
      <c r="R171" s="32">
        <v>562538</v>
      </c>
      <c r="S171" s="25">
        <f t="shared" si="7"/>
        <v>36</v>
      </c>
      <c r="T171" s="26">
        <f>IFERROR(S171/L171,"0")</f>
        <v>14.4</v>
      </c>
      <c r="U171" s="2"/>
      <c r="V171" s="2"/>
      <c r="W171" s="2"/>
      <c r="X171" s="2"/>
      <c r="Y171" s="2"/>
      <c r="Z171" s="2"/>
      <c r="AA171" s="2"/>
    </row>
    <row r="172" spans="1:27" customFormat="1" ht="22.2" customHeight="1" x14ac:dyDescent="0.3">
      <c r="A172" s="22">
        <v>44827</v>
      </c>
      <c r="B172" s="23">
        <v>60597</v>
      </c>
      <c r="C172" s="23" t="s">
        <v>19</v>
      </c>
      <c r="D172" s="23" t="s">
        <v>512</v>
      </c>
      <c r="E172" s="23" t="s">
        <v>520</v>
      </c>
      <c r="F172" s="23" t="s">
        <v>20</v>
      </c>
      <c r="G172" s="26">
        <v>5340</v>
      </c>
      <c r="H172" s="26">
        <v>5340</v>
      </c>
      <c r="I172" s="27">
        <f t="shared" si="6"/>
        <v>1</v>
      </c>
      <c r="J172" s="25">
        <v>6</v>
      </c>
      <c r="K172" s="25">
        <v>0</v>
      </c>
      <c r="L172" s="28">
        <v>2.2989999999999999</v>
      </c>
      <c r="M172" s="30">
        <v>0.35555555555555557</v>
      </c>
      <c r="N172" s="24">
        <v>1135</v>
      </c>
      <c r="O172" s="31">
        <v>0.54166666666666663</v>
      </c>
      <c r="P172" s="31">
        <v>0.18611111111111112</v>
      </c>
      <c r="Q172" s="32">
        <v>93439</v>
      </c>
      <c r="R172" s="32">
        <v>93491</v>
      </c>
      <c r="S172" s="25">
        <f t="shared" si="7"/>
        <v>52</v>
      </c>
      <c r="T172" s="26">
        <f>IFERROR(S172/L172,"0")</f>
        <v>22.61852979556329</v>
      </c>
      <c r="U172" s="2"/>
      <c r="V172" s="2"/>
      <c r="W172" s="2"/>
      <c r="X172" s="2"/>
      <c r="Y172" s="2"/>
      <c r="Z172" s="2"/>
      <c r="AA172" s="2"/>
    </row>
    <row r="173" spans="1:27" customFormat="1" ht="24" customHeight="1" x14ac:dyDescent="0.3">
      <c r="A173" s="22">
        <v>44827</v>
      </c>
      <c r="B173" s="23">
        <v>60600</v>
      </c>
      <c r="C173" s="23" t="s">
        <v>19</v>
      </c>
      <c r="D173" s="23" t="s">
        <v>517</v>
      </c>
      <c r="E173" s="23" t="s">
        <v>521</v>
      </c>
      <c r="F173" s="23" t="s">
        <v>20</v>
      </c>
      <c r="G173" s="26">
        <v>2737.85</v>
      </c>
      <c r="H173" s="26">
        <v>2466.85</v>
      </c>
      <c r="I173" s="27">
        <f t="shared" si="6"/>
        <v>0.90101722154245123</v>
      </c>
      <c r="J173" s="25">
        <v>19</v>
      </c>
      <c r="K173" s="25">
        <v>2</v>
      </c>
      <c r="L173" s="28">
        <f>2.961/2</f>
        <v>1.4804999999999999</v>
      </c>
      <c r="M173" s="30">
        <v>0.37847222222222227</v>
      </c>
      <c r="N173" s="24">
        <v>928.22</v>
      </c>
      <c r="O173" s="31">
        <v>0.56736111111111109</v>
      </c>
      <c r="P173" s="31">
        <v>0.18888888888888888</v>
      </c>
      <c r="Q173" s="32">
        <f>71212-9</f>
        <v>71203</v>
      </c>
      <c r="R173" s="32">
        <v>71245</v>
      </c>
      <c r="S173" s="25">
        <f t="shared" si="7"/>
        <v>42</v>
      </c>
      <c r="T173" s="26">
        <f>IFERROR(S173/L173,"0")</f>
        <v>28.368794326241137</v>
      </c>
      <c r="U173" s="2"/>
      <c r="V173" s="2"/>
      <c r="W173" s="2"/>
      <c r="X173" s="2"/>
      <c r="Y173" s="2"/>
      <c r="Z173" s="2"/>
      <c r="AA173" s="2"/>
    </row>
    <row r="174" spans="1:27" customFormat="1" ht="26.4" customHeight="1" x14ac:dyDescent="0.3">
      <c r="A174" s="22">
        <v>44827</v>
      </c>
      <c r="B174" s="23">
        <v>60633</v>
      </c>
      <c r="C174" s="23" t="s">
        <v>19</v>
      </c>
      <c r="D174" s="23" t="s">
        <v>517</v>
      </c>
      <c r="E174" s="23" t="s">
        <v>521</v>
      </c>
      <c r="F174" s="23" t="s">
        <v>20</v>
      </c>
      <c r="G174" s="26">
        <v>3586.45</v>
      </c>
      <c r="H174" s="26">
        <v>3586.45</v>
      </c>
      <c r="I174" s="27">
        <f t="shared" si="6"/>
        <v>1</v>
      </c>
      <c r="J174" s="25">
        <v>6</v>
      </c>
      <c r="K174" s="25">
        <v>0</v>
      </c>
      <c r="L174" s="28">
        <f>2.961/2</f>
        <v>1.4804999999999999</v>
      </c>
      <c r="M174" s="30">
        <v>0.63472222222222219</v>
      </c>
      <c r="N174" s="24">
        <v>1193.29</v>
      </c>
      <c r="O174" s="31">
        <v>0.80902777777777779</v>
      </c>
      <c r="P174" s="31">
        <v>0.17430555555555557</v>
      </c>
      <c r="Q174" s="32">
        <v>71245</v>
      </c>
      <c r="R174" s="32">
        <v>71278</v>
      </c>
      <c r="S174" s="25">
        <f t="shared" si="7"/>
        <v>33</v>
      </c>
      <c r="T174" s="26">
        <f>IFERROR(S174/L174,"0")</f>
        <v>22.289766970618036</v>
      </c>
      <c r="U174" s="2"/>
      <c r="V174" s="2"/>
      <c r="W174" s="2"/>
      <c r="X174" s="2"/>
      <c r="Y174" s="2"/>
      <c r="Z174" s="2"/>
      <c r="AA174" s="2"/>
    </row>
    <row r="175" spans="1:27" customFormat="1" ht="27.6" customHeight="1" x14ac:dyDescent="0.3">
      <c r="A175" s="22">
        <v>44827</v>
      </c>
      <c r="B175" s="23">
        <v>60625</v>
      </c>
      <c r="C175" s="23" t="s">
        <v>21</v>
      </c>
      <c r="D175" s="23" t="s">
        <v>515</v>
      </c>
      <c r="E175" s="23" t="s">
        <v>519</v>
      </c>
      <c r="F175" s="23" t="s">
        <v>20</v>
      </c>
      <c r="G175" s="26">
        <v>768.35</v>
      </c>
      <c r="H175" s="26">
        <v>768.35</v>
      </c>
      <c r="I175" s="27">
        <f t="shared" si="6"/>
        <v>1</v>
      </c>
      <c r="J175" s="25">
        <v>23</v>
      </c>
      <c r="K175" s="25">
        <v>0</v>
      </c>
      <c r="L175" s="28">
        <f>8.971*0.85</f>
        <v>7.6253500000000001</v>
      </c>
      <c r="M175" s="30">
        <v>0.23958333333333334</v>
      </c>
      <c r="N175" s="24">
        <v>577.14</v>
      </c>
      <c r="O175" s="31">
        <v>0.53680555555555554</v>
      </c>
      <c r="P175" s="31">
        <v>0.29722222222222222</v>
      </c>
      <c r="Q175" s="32">
        <v>61813</v>
      </c>
      <c r="R175" s="32">
        <v>62001</v>
      </c>
      <c r="S175" s="25">
        <f t="shared" si="7"/>
        <v>188</v>
      </c>
      <c r="T175" s="26">
        <f>IFERROR(S175/L175,"0")</f>
        <v>24.654606018084415</v>
      </c>
      <c r="U175" s="2"/>
      <c r="V175" s="2"/>
      <c r="W175" s="2"/>
      <c r="X175" s="2"/>
      <c r="Y175" s="2"/>
      <c r="Z175" s="2"/>
      <c r="AA175" s="2"/>
    </row>
    <row r="176" spans="1:27" customFormat="1" ht="26.4" customHeight="1" x14ac:dyDescent="0.3">
      <c r="A176" s="22">
        <v>44827</v>
      </c>
      <c r="B176" s="23">
        <v>60650</v>
      </c>
      <c r="C176" s="23" t="s">
        <v>19</v>
      </c>
      <c r="D176" s="23" t="s">
        <v>515</v>
      </c>
      <c r="E176" s="23" t="s">
        <v>519</v>
      </c>
      <c r="F176" s="23" t="s">
        <v>20</v>
      </c>
      <c r="G176" s="26">
        <v>346.5</v>
      </c>
      <c r="H176" s="26">
        <v>314.5</v>
      </c>
      <c r="I176" s="27">
        <f t="shared" si="6"/>
        <v>0.90764790764790759</v>
      </c>
      <c r="J176" s="25">
        <v>10</v>
      </c>
      <c r="K176" s="25">
        <v>1</v>
      </c>
      <c r="L176" s="28">
        <f>8.971*0.15</f>
        <v>1.34565</v>
      </c>
      <c r="M176" s="30">
        <v>0.6430555555555556</v>
      </c>
      <c r="N176" s="24">
        <v>205.47</v>
      </c>
      <c r="O176" s="31">
        <v>0.75</v>
      </c>
      <c r="P176" s="31">
        <v>0.10694444444444444</v>
      </c>
      <c r="Q176" s="32">
        <v>62001</v>
      </c>
      <c r="R176" s="32">
        <v>62034</v>
      </c>
      <c r="S176" s="25">
        <f t="shared" si="7"/>
        <v>33</v>
      </c>
      <c r="T176" s="26">
        <f>IFERROR(S176/L176,"0")</f>
        <v>24.523464496711625</v>
      </c>
      <c r="U176" s="2"/>
      <c r="V176" s="2"/>
      <c r="W176" s="2"/>
      <c r="X176" s="2"/>
      <c r="Y176" s="2"/>
      <c r="Z176" s="2"/>
      <c r="AA176" s="2"/>
    </row>
    <row r="177" spans="1:27" customFormat="1" ht="24" customHeight="1" x14ac:dyDescent="0.3">
      <c r="A177" s="22">
        <v>44827</v>
      </c>
      <c r="B177" s="23">
        <v>60639</v>
      </c>
      <c r="C177" s="23" t="s">
        <v>21</v>
      </c>
      <c r="D177" s="23" t="s">
        <v>513</v>
      </c>
      <c r="E177" s="23" t="s">
        <v>520</v>
      </c>
      <c r="F177" s="23" t="s">
        <v>20</v>
      </c>
      <c r="G177" s="26">
        <v>796</v>
      </c>
      <c r="H177" s="26">
        <v>720</v>
      </c>
      <c r="I177" s="27">
        <f t="shared" si="6"/>
        <v>0.90452261306532666</v>
      </c>
      <c r="J177" s="25">
        <v>1</v>
      </c>
      <c r="K177" s="25">
        <v>2</v>
      </c>
      <c r="L177" s="28">
        <v>9.3589223744292234</v>
      </c>
      <c r="M177" s="30">
        <v>0.22569444444444445</v>
      </c>
      <c r="N177" s="24">
        <v>1615.95</v>
      </c>
      <c r="O177" s="31">
        <v>0.66666666666666663</v>
      </c>
      <c r="P177" s="31">
        <v>0.44097222222222227</v>
      </c>
      <c r="Q177" s="32">
        <v>182823</v>
      </c>
      <c r="R177" s="32">
        <v>183171</v>
      </c>
      <c r="S177" s="25">
        <f t="shared" si="7"/>
        <v>348</v>
      </c>
      <c r="T177" s="35">
        <f>IFERROR(S177/L177,"0")</f>
        <v>37.183768181560929</v>
      </c>
      <c r="U177" s="2"/>
      <c r="V177" s="2"/>
      <c r="W177" s="2"/>
      <c r="X177" s="2"/>
      <c r="Y177" s="2"/>
      <c r="Z177" s="2"/>
      <c r="AA177" s="2"/>
    </row>
    <row r="178" spans="1:27" customFormat="1" ht="24" customHeight="1" x14ac:dyDescent="0.3">
      <c r="A178" s="22">
        <v>44827</v>
      </c>
      <c r="B178" s="23">
        <v>60651</v>
      </c>
      <c r="C178" s="23" t="s">
        <v>26</v>
      </c>
      <c r="D178" s="23" t="s">
        <v>513</v>
      </c>
      <c r="E178" s="23" t="s">
        <v>520</v>
      </c>
      <c r="F178" s="23" t="s">
        <v>20</v>
      </c>
      <c r="G178" s="26">
        <v>1453.1</v>
      </c>
      <c r="H178" s="26">
        <v>1453.1</v>
      </c>
      <c r="I178" s="27">
        <f t="shared" si="6"/>
        <v>1</v>
      </c>
      <c r="J178" s="25">
        <v>8</v>
      </c>
      <c r="K178" s="25">
        <v>0</v>
      </c>
      <c r="L178" s="28">
        <v>16.100000000000001</v>
      </c>
      <c r="M178" s="30">
        <v>0.72499999999999998</v>
      </c>
      <c r="N178" s="24">
        <v>813.76</v>
      </c>
      <c r="O178" s="31">
        <v>0.79999999999999993</v>
      </c>
      <c r="P178" s="31">
        <v>7.4999999999999997E-2</v>
      </c>
      <c r="Q178" s="32">
        <v>183171</v>
      </c>
      <c r="R178" s="32">
        <v>183238</v>
      </c>
      <c r="S178" s="25">
        <f t="shared" si="7"/>
        <v>67</v>
      </c>
      <c r="T178" s="35">
        <f>IFERROR(S178/L178,"0")</f>
        <v>4.1614906832298129</v>
      </c>
      <c r="U178" s="2"/>
      <c r="V178" s="2"/>
      <c r="W178" s="2"/>
      <c r="X178" s="2"/>
      <c r="Y178" s="2"/>
      <c r="Z178" s="2"/>
      <c r="AA178" s="2"/>
    </row>
    <row r="179" spans="1:27" customFormat="1" ht="23.4" customHeight="1" x14ac:dyDescent="0.3">
      <c r="A179" s="22">
        <v>44828</v>
      </c>
      <c r="B179" s="23">
        <v>60732</v>
      </c>
      <c r="C179" s="23" t="s">
        <v>21</v>
      </c>
      <c r="D179" s="23" t="s">
        <v>512</v>
      </c>
      <c r="E179" s="23" t="s">
        <v>520</v>
      </c>
      <c r="F179" s="23" t="s">
        <v>20</v>
      </c>
      <c r="G179" s="26">
        <v>1076</v>
      </c>
      <c r="H179" s="26">
        <v>1076</v>
      </c>
      <c r="I179" s="27">
        <f t="shared" si="6"/>
        <v>1</v>
      </c>
      <c r="J179" s="25">
        <v>3</v>
      </c>
      <c r="K179" s="25">
        <v>0</v>
      </c>
      <c r="L179" s="28">
        <v>11.75835447761194</v>
      </c>
      <c r="M179" s="31">
        <v>0.23055555555555554</v>
      </c>
      <c r="N179" s="24">
        <v>446.94</v>
      </c>
      <c r="O179" s="31">
        <v>0.5625</v>
      </c>
      <c r="P179" s="31">
        <v>0.33194444444444443</v>
      </c>
      <c r="Q179" s="32">
        <v>93491</v>
      </c>
      <c r="R179" s="32">
        <v>93712</v>
      </c>
      <c r="S179" s="25">
        <f t="shared" si="7"/>
        <v>221</v>
      </c>
      <c r="T179" s="26">
        <f>IFERROR(S179/L179,"0")</f>
        <v>18.795146924749282</v>
      </c>
      <c r="U179" s="2"/>
      <c r="V179" s="2"/>
      <c r="W179" s="2"/>
      <c r="X179" s="2"/>
      <c r="Y179" s="2"/>
      <c r="Z179" s="2"/>
      <c r="AA179" s="2"/>
    </row>
    <row r="180" spans="1:27" customFormat="1" ht="19.8" customHeight="1" x14ac:dyDescent="0.3">
      <c r="A180" s="22">
        <v>44828</v>
      </c>
      <c r="B180" s="23">
        <v>60735</v>
      </c>
      <c r="C180" s="23" t="s">
        <v>19</v>
      </c>
      <c r="D180" s="23" t="s">
        <v>514</v>
      </c>
      <c r="E180" s="23" t="s">
        <v>522</v>
      </c>
      <c r="F180" s="23" t="s">
        <v>20</v>
      </c>
      <c r="G180" s="26">
        <v>2766.5</v>
      </c>
      <c r="H180" s="26">
        <v>785.9</v>
      </c>
      <c r="I180" s="27">
        <f t="shared" si="6"/>
        <v>0.28407735405747331</v>
      </c>
      <c r="J180" s="25">
        <v>6</v>
      </c>
      <c r="K180" s="25">
        <v>1</v>
      </c>
      <c r="L180" s="28">
        <v>5.7285156576200427</v>
      </c>
      <c r="M180" s="31">
        <v>0.3923611111111111</v>
      </c>
      <c r="N180" s="24">
        <v>1052.4000000000001</v>
      </c>
      <c r="O180" s="31">
        <v>0.52500000000000002</v>
      </c>
      <c r="P180" s="31">
        <v>0.13263888888888889</v>
      </c>
      <c r="Q180" s="32">
        <v>170828</v>
      </c>
      <c r="R180" s="32">
        <v>170957</v>
      </c>
      <c r="S180" s="25">
        <f t="shared" si="7"/>
        <v>129</v>
      </c>
      <c r="T180" s="26">
        <f>IFERROR(S180/L180,"0")</f>
        <v>22.518922476611344</v>
      </c>
      <c r="U180" s="2"/>
      <c r="V180" s="2"/>
      <c r="W180" s="2"/>
      <c r="X180" s="2"/>
      <c r="Y180" s="2"/>
      <c r="Z180" s="2"/>
      <c r="AA180" s="2"/>
    </row>
    <row r="181" spans="1:27" customFormat="1" ht="30" customHeight="1" x14ac:dyDescent="0.3">
      <c r="A181" s="22">
        <v>44828</v>
      </c>
      <c r="B181" s="23">
        <v>60768</v>
      </c>
      <c r="C181" s="23" t="s">
        <v>19</v>
      </c>
      <c r="D181" s="23" t="s">
        <v>514</v>
      </c>
      <c r="E181" s="23" t="s">
        <v>522</v>
      </c>
      <c r="F181" s="23" t="s">
        <v>20</v>
      </c>
      <c r="G181" s="26">
        <v>827</v>
      </c>
      <c r="H181" s="26">
        <v>495</v>
      </c>
      <c r="I181" s="27">
        <f t="shared" si="6"/>
        <v>0.59854897218863357</v>
      </c>
      <c r="J181" s="25">
        <v>1</v>
      </c>
      <c r="K181" s="25">
        <v>4</v>
      </c>
      <c r="L181" s="28">
        <v>2.2647620041753656</v>
      </c>
      <c r="M181" s="31">
        <v>0.3923611111111111</v>
      </c>
      <c r="N181" s="24">
        <v>345.18</v>
      </c>
      <c r="O181" s="31">
        <v>0.52500000000000002</v>
      </c>
      <c r="P181" s="31">
        <v>0.13263888888888889</v>
      </c>
      <c r="Q181" s="32">
        <v>170957</v>
      </c>
      <c r="R181" s="32">
        <v>171008</v>
      </c>
      <c r="S181" s="25">
        <f t="shared" si="7"/>
        <v>51</v>
      </c>
      <c r="T181" s="26">
        <f>IFERROR(S181/L181,"0")</f>
        <v>22.518922476611348</v>
      </c>
      <c r="U181" s="2"/>
      <c r="V181" s="2"/>
      <c r="W181" s="2"/>
      <c r="X181" s="2"/>
      <c r="Y181" s="2"/>
      <c r="Z181" s="2"/>
      <c r="AA181" s="2"/>
    </row>
    <row r="182" spans="1:27" customFormat="1" ht="31.8" customHeight="1" x14ac:dyDescent="0.3">
      <c r="A182" s="22">
        <v>44828</v>
      </c>
      <c r="B182" s="23">
        <v>60726</v>
      </c>
      <c r="C182" s="23" t="s">
        <v>19</v>
      </c>
      <c r="D182" s="23" t="s">
        <v>516</v>
      </c>
      <c r="E182" s="23" t="s">
        <v>521</v>
      </c>
      <c r="F182" s="23" t="s">
        <v>20</v>
      </c>
      <c r="G182" s="26">
        <v>5153.5</v>
      </c>
      <c r="H182" s="26">
        <v>5119.5</v>
      </c>
      <c r="I182" s="27">
        <f t="shared" si="6"/>
        <v>0.99340254196177358</v>
      </c>
      <c r="J182" s="25">
        <v>10</v>
      </c>
      <c r="K182" s="25">
        <v>1</v>
      </c>
      <c r="L182" s="28">
        <v>0.75</v>
      </c>
      <c r="M182" s="31">
        <v>0.41319444444444442</v>
      </c>
      <c r="N182" s="24">
        <v>1441.45</v>
      </c>
      <c r="O182" s="31">
        <v>0.51388888888888895</v>
      </c>
      <c r="P182" s="31">
        <v>0.10069444444444443</v>
      </c>
      <c r="Q182" s="32">
        <v>562538</v>
      </c>
      <c r="R182" s="32">
        <v>562548</v>
      </c>
      <c r="S182" s="25">
        <f t="shared" si="7"/>
        <v>10</v>
      </c>
      <c r="T182" s="26">
        <f>IFERROR(S182/L182,"0")</f>
        <v>13.333333333333334</v>
      </c>
      <c r="U182" s="2"/>
      <c r="V182" s="2"/>
      <c r="W182" s="2"/>
      <c r="X182" s="2"/>
      <c r="Y182" s="2"/>
      <c r="Z182" s="2"/>
      <c r="AA182" s="2"/>
    </row>
    <row r="183" spans="1:27" customFormat="1" ht="24.6" customHeight="1" x14ac:dyDescent="0.3">
      <c r="A183" s="22">
        <v>44828</v>
      </c>
      <c r="B183" s="23">
        <v>60742</v>
      </c>
      <c r="C183" s="23" t="s">
        <v>19</v>
      </c>
      <c r="D183" s="23" t="s">
        <v>511</v>
      </c>
      <c r="E183" s="23" t="s">
        <v>523</v>
      </c>
      <c r="F183" s="23" t="s">
        <v>20</v>
      </c>
      <c r="G183" s="26">
        <v>2676.1</v>
      </c>
      <c r="H183" s="26">
        <v>2676.1</v>
      </c>
      <c r="I183" s="27">
        <f t="shared" si="6"/>
        <v>1</v>
      </c>
      <c r="J183" s="25">
        <v>21</v>
      </c>
      <c r="K183" s="25">
        <v>0</v>
      </c>
      <c r="L183" s="28">
        <v>2.222</v>
      </c>
      <c r="M183" s="31">
        <v>0.39513888888888887</v>
      </c>
      <c r="N183" s="24">
        <v>1087.49</v>
      </c>
      <c r="O183" s="31">
        <v>0.54027777777777775</v>
      </c>
      <c r="P183" s="31">
        <v>0.1451388888888889</v>
      </c>
      <c r="Q183" s="32">
        <v>139556</v>
      </c>
      <c r="R183" s="32">
        <v>139587</v>
      </c>
      <c r="S183" s="25">
        <f t="shared" si="7"/>
        <v>31</v>
      </c>
      <c r="T183" s="26">
        <f>IFERROR(S183/L183,"0")</f>
        <v>13.951395139513952</v>
      </c>
      <c r="U183" s="2"/>
      <c r="V183" s="2"/>
      <c r="W183" s="2"/>
      <c r="X183" s="2"/>
      <c r="Y183" s="2"/>
      <c r="Z183" s="2"/>
      <c r="AA183" s="2"/>
    </row>
    <row r="184" spans="1:27" customFormat="1" ht="21.6" customHeight="1" x14ac:dyDescent="0.3">
      <c r="A184" s="22">
        <v>44828</v>
      </c>
      <c r="B184" s="23">
        <v>60721</v>
      </c>
      <c r="C184" s="23" t="s">
        <v>19</v>
      </c>
      <c r="D184" s="23" t="s">
        <v>517</v>
      </c>
      <c r="E184" s="23" t="s">
        <v>521</v>
      </c>
      <c r="F184" s="23" t="s">
        <v>20</v>
      </c>
      <c r="G184" s="26">
        <v>2443.65</v>
      </c>
      <c r="H184" s="26">
        <v>2391.6</v>
      </c>
      <c r="I184" s="27">
        <f t="shared" si="6"/>
        <v>0.97869989564790372</v>
      </c>
      <c r="J184" s="25">
        <v>18</v>
      </c>
      <c r="K184" s="25">
        <v>1</v>
      </c>
      <c r="L184" s="28">
        <v>1.1479999999999999</v>
      </c>
      <c r="M184" s="31">
        <v>0.39444444444444443</v>
      </c>
      <c r="N184" s="24">
        <v>973.66</v>
      </c>
      <c r="O184" s="31">
        <v>0.56944444444444442</v>
      </c>
      <c r="P184" s="31">
        <v>0.17500000000000002</v>
      </c>
      <c r="Q184" s="32">
        <v>71278</v>
      </c>
      <c r="R184" s="32">
        <v>71308</v>
      </c>
      <c r="S184" s="25">
        <f t="shared" si="7"/>
        <v>30</v>
      </c>
      <c r="T184" s="26">
        <f>IFERROR(S184/L184,"0")</f>
        <v>26.132404181184672</v>
      </c>
      <c r="U184" s="2"/>
      <c r="V184" s="2"/>
      <c r="W184" s="2"/>
      <c r="X184" s="2"/>
      <c r="Y184" s="2"/>
      <c r="Z184" s="2"/>
      <c r="AA184" s="2"/>
    </row>
    <row r="185" spans="1:27" customFormat="1" ht="19.8" customHeight="1" x14ac:dyDescent="0.3">
      <c r="A185" s="22">
        <v>44828</v>
      </c>
      <c r="B185" s="23">
        <v>60778</v>
      </c>
      <c r="C185" s="23" t="s">
        <v>19</v>
      </c>
      <c r="D185" s="23" t="s">
        <v>517</v>
      </c>
      <c r="E185" s="23" t="s">
        <v>521</v>
      </c>
      <c r="F185" s="23" t="s">
        <v>20</v>
      </c>
      <c r="G185" s="26">
        <v>1002.5</v>
      </c>
      <c r="H185" s="26">
        <v>1002.5</v>
      </c>
      <c r="I185" s="27">
        <f t="shared" si="6"/>
        <v>1</v>
      </c>
      <c r="J185" s="25">
        <v>10</v>
      </c>
      <c r="K185" s="25">
        <v>0</v>
      </c>
      <c r="L185" s="28">
        <v>1.1479999999999999</v>
      </c>
      <c r="M185" s="31">
        <v>0.61319444444444449</v>
      </c>
      <c r="N185" s="24">
        <v>409.08</v>
      </c>
      <c r="O185" s="31">
        <v>0.69027777777777777</v>
      </c>
      <c r="P185" s="31">
        <v>7.7083333333333337E-2</v>
      </c>
      <c r="Q185" s="32">
        <v>71308</v>
      </c>
      <c r="R185" s="32">
        <v>71332</v>
      </c>
      <c r="S185" s="25">
        <f t="shared" si="7"/>
        <v>24</v>
      </c>
      <c r="T185" s="26">
        <f>IFERROR(S185/L185,"0")</f>
        <v>20.905923344947738</v>
      </c>
      <c r="U185" s="2"/>
      <c r="V185" s="2"/>
      <c r="W185" s="2"/>
      <c r="X185" s="2"/>
      <c r="Y185" s="2"/>
      <c r="Z185" s="2"/>
      <c r="AA185" s="2"/>
    </row>
    <row r="186" spans="1:27" customFormat="1" ht="22.2" customHeight="1" x14ac:dyDescent="0.3">
      <c r="A186" s="22">
        <v>44828</v>
      </c>
      <c r="B186" s="23">
        <v>60775</v>
      </c>
      <c r="C186" s="23" t="s">
        <v>19</v>
      </c>
      <c r="D186" s="23" t="s">
        <v>511</v>
      </c>
      <c r="E186" s="23" t="s">
        <v>523</v>
      </c>
      <c r="F186" s="23" t="s">
        <v>20</v>
      </c>
      <c r="G186" s="26">
        <v>1970</v>
      </c>
      <c r="H186" s="26">
        <v>1970</v>
      </c>
      <c r="I186" s="27">
        <f t="shared" si="6"/>
        <v>1</v>
      </c>
      <c r="J186" s="25">
        <v>16</v>
      </c>
      <c r="K186" s="25">
        <v>0</v>
      </c>
      <c r="L186" s="28">
        <v>2.222</v>
      </c>
      <c r="M186" s="31">
        <v>0.60833333333333328</v>
      </c>
      <c r="N186" s="24">
        <v>810.36</v>
      </c>
      <c r="O186" s="31">
        <v>0.82430555555555562</v>
      </c>
      <c r="P186" s="31">
        <v>0.21597222222222223</v>
      </c>
      <c r="Q186" s="32">
        <v>139587</v>
      </c>
      <c r="R186" s="32">
        <v>139620</v>
      </c>
      <c r="S186" s="25">
        <f t="shared" si="7"/>
        <v>33</v>
      </c>
      <c r="T186" s="26">
        <f>IFERROR(S186/L186,"0")</f>
        <v>14.851485148514852</v>
      </c>
      <c r="U186" s="2"/>
      <c r="V186" s="2"/>
      <c r="W186" s="2"/>
      <c r="X186" s="2"/>
      <c r="Y186" s="2"/>
      <c r="Z186" s="2"/>
      <c r="AA186" s="2"/>
    </row>
    <row r="187" spans="1:27" customFormat="1" ht="22.8" customHeight="1" x14ac:dyDescent="0.3">
      <c r="A187" s="22">
        <v>44828</v>
      </c>
      <c r="B187" s="23">
        <v>60731</v>
      </c>
      <c r="C187" s="23" t="s">
        <v>21</v>
      </c>
      <c r="D187" s="23" t="s">
        <v>515</v>
      </c>
      <c r="E187" s="23" t="s">
        <v>519</v>
      </c>
      <c r="F187" s="23" t="s">
        <v>20</v>
      </c>
      <c r="G187" s="26">
        <v>1155</v>
      </c>
      <c r="H187" s="26">
        <v>1155</v>
      </c>
      <c r="I187" s="27">
        <f t="shared" si="6"/>
        <v>1</v>
      </c>
      <c r="J187" s="25">
        <v>1</v>
      </c>
      <c r="K187" s="25">
        <v>0</v>
      </c>
      <c r="L187" s="28">
        <f>13.515*0.66</f>
        <v>8.9199000000000002</v>
      </c>
      <c r="M187" s="31">
        <v>0.22083333333333333</v>
      </c>
      <c r="N187" s="24">
        <v>288.74</v>
      </c>
      <c r="O187" s="31">
        <v>0.52777777777777779</v>
      </c>
      <c r="P187" s="31">
        <v>0.30694444444444441</v>
      </c>
      <c r="Q187" s="32">
        <v>62034</v>
      </c>
      <c r="R187" s="32">
        <v>62296</v>
      </c>
      <c r="S187" s="25">
        <f t="shared" si="7"/>
        <v>262</v>
      </c>
      <c r="T187" s="26">
        <f>IFERROR(S187/L187,"0")</f>
        <v>29.372526597831815</v>
      </c>
      <c r="U187" s="2"/>
      <c r="V187" s="2"/>
      <c r="W187" s="2"/>
      <c r="X187" s="2"/>
      <c r="Y187" s="2"/>
      <c r="Z187" s="2"/>
      <c r="AA187" s="2"/>
    </row>
    <row r="188" spans="1:27" customFormat="1" ht="25.8" customHeight="1" x14ac:dyDescent="0.3">
      <c r="A188" s="22">
        <v>44830</v>
      </c>
      <c r="B188" s="23">
        <v>60821</v>
      </c>
      <c r="C188" s="23" t="s">
        <v>19</v>
      </c>
      <c r="D188" s="23" t="s">
        <v>511</v>
      </c>
      <c r="E188" s="23" t="s">
        <v>523</v>
      </c>
      <c r="F188" s="23" t="s">
        <v>20</v>
      </c>
      <c r="G188" s="26">
        <v>2296.02</v>
      </c>
      <c r="H188" s="26">
        <v>2296.02</v>
      </c>
      <c r="I188" s="27">
        <f t="shared" si="6"/>
        <v>1</v>
      </c>
      <c r="J188" s="25">
        <v>30</v>
      </c>
      <c r="K188" s="25">
        <v>0</v>
      </c>
      <c r="L188" s="28">
        <v>2.5739999999999998</v>
      </c>
      <c r="M188" s="30">
        <v>0.44305555555555554</v>
      </c>
      <c r="N188" s="24">
        <v>949.75</v>
      </c>
      <c r="O188" s="31">
        <v>0.57638888888888895</v>
      </c>
      <c r="P188" s="31">
        <v>0.13333333333333333</v>
      </c>
      <c r="Q188" s="32">
        <v>139620</v>
      </c>
      <c r="R188" s="32">
        <v>139649</v>
      </c>
      <c r="S188" s="25">
        <f t="shared" si="7"/>
        <v>29</v>
      </c>
      <c r="T188" s="26">
        <f>IFERROR(S188/L188,"0")</f>
        <v>11.266511266511268</v>
      </c>
      <c r="U188" s="2"/>
      <c r="V188" s="2"/>
      <c r="W188" s="2"/>
      <c r="X188" s="2"/>
      <c r="Y188" s="2"/>
      <c r="Z188" s="2"/>
      <c r="AA188" s="2"/>
    </row>
    <row r="189" spans="1:27" customFormat="1" ht="22.2" customHeight="1" x14ac:dyDescent="0.3">
      <c r="A189" s="22">
        <v>44830</v>
      </c>
      <c r="B189" s="23">
        <v>60814</v>
      </c>
      <c r="C189" s="23" t="s">
        <v>19</v>
      </c>
      <c r="D189" s="23" t="s">
        <v>512</v>
      </c>
      <c r="E189" s="23" t="s">
        <v>520</v>
      </c>
      <c r="F189" s="23" t="s">
        <v>20</v>
      </c>
      <c r="G189" s="26">
        <v>1748</v>
      </c>
      <c r="H189" s="26">
        <v>1748</v>
      </c>
      <c r="I189" s="27">
        <f t="shared" si="6"/>
        <v>1</v>
      </c>
      <c r="J189" s="25">
        <v>8</v>
      </c>
      <c r="K189" s="25">
        <v>0</v>
      </c>
      <c r="L189" s="28">
        <v>1.0108992537313433</v>
      </c>
      <c r="M189" s="30">
        <v>0.375</v>
      </c>
      <c r="N189" s="24">
        <v>797.76</v>
      </c>
      <c r="O189" s="31">
        <v>0.54166666666666663</v>
      </c>
      <c r="P189" s="31">
        <v>0.16666666666666666</v>
      </c>
      <c r="Q189" s="32">
        <v>93712</v>
      </c>
      <c r="R189" s="32">
        <v>93731</v>
      </c>
      <c r="S189" s="25">
        <f t="shared" si="7"/>
        <v>19</v>
      </c>
      <c r="T189" s="26">
        <f>IFERROR(S189/L189,"0")</f>
        <v>18.795146924749282</v>
      </c>
      <c r="U189" s="2"/>
      <c r="V189" s="2"/>
      <c r="W189" s="2"/>
      <c r="X189" s="2"/>
      <c r="Y189" s="2"/>
      <c r="Z189" s="2"/>
      <c r="AA189" s="2"/>
    </row>
    <row r="190" spans="1:27" customFormat="1" ht="22.2" customHeight="1" x14ac:dyDescent="0.3">
      <c r="A190" s="22">
        <v>44830</v>
      </c>
      <c r="B190" s="23">
        <v>60835</v>
      </c>
      <c r="C190" s="23" t="s">
        <v>19</v>
      </c>
      <c r="D190" s="23" t="s">
        <v>517</v>
      </c>
      <c r="E190" s="23" t="s">
        <v>521</v>
      </c>
      <c r="F190" s="23" t="s">
        <v>20</v>
      </c>
      <c r="G190" s="26">
        <v>757.01</v>
      </c>
      <c r="H190" s="26">
        <v>757.01</v>
      </c>
      <c r="I190" s="27">
        <f t="shared" si="6"/>
        <v>1</v>
      </c>
      <c r="J190" s="25">
        <v>8</v>
      </c>
      <c r="K190" s="25">
        <v>0</v>
      </c>
      <c r="L190" s="28">
        <v>1.1619999999999999</v>
      </c>
      <c r="M190" s="30">
        <v>0.56527777777777777</v>
      </c>
      <c r="N190" s="24">
        <v>304.67</v>
      </c>
      <c r="O190" s="31">
        <v>0.6958333333333333</v>
      </c>
      <c r="P190" s="31">
        <v>0.13055555555555556</v>
      </c>
      <c r="Q190" s="32">
        <v>71332</v>
      </c>
      <c r="R190" s="32">
        <v>71350</v>
      </c>
      <c r="S190" s="25">
        <f t="shared" si="7"/>
        <v>18</v>
      </c>
      <c r="T190" s="26">
        <f>IFERROR(S190/L190,"0")</f>
        <v>15.490533562822721</v>
      </c>
      <c r="U190" s="5"/>
      <c r="V190" s="5"/>
      <c r="W190" s="5"/>
      <c r="X190" s="5"/>
      <c r="Y190" s="5"/>
      <c r="Z190" s="5"/>
      <c r="AA190" s="5"/>
    </row>
    <row r="191" spans="1:27" customFormat="1" ht="19.2" customHeight="1" x14ac:dyDescent="0.3">
      <c r="A191" s="22">
        <v>44830</v>
      </c>
      <c r="B191" s="23">
        <v>60872</v>
      </c>
      <c r="C191" s="23" t="s">
        <v>21</v>
      </c>
      <c r="D191" s="23" t="s">
        <v>514</v>
      </c>
      <c r="E191" s="23" t="s">
        <v>522</v>
      </c>
      <c r="F191" s="23" t="s">
        <v>20</v>
      </c>
      <c r="G191" s="26">
        <v>1000</v>
      </c>
      <c r="H191" s="26">
        <v>1000</v>
      </c>
      <c r="I191" s="27">
        <f t="shared" si="6"/>
        <v>1</v>
      </c>
      <c r="J191" s="25">
        <v>1</v>
      </c>
      <c r="K191" s="25">
        <v>0</v>
      </c>
      <c r="L191" s="28">
        <v>9.2390000000000008</v>
      </c>
      <c r="M191" s="30">
        <v>0.26319444444444445</v>
      </c>
      <c r="N191" s="24">
        <v>0</v>
      </c>
      <c r="O191" s="31">
        <v>0.79861111111111116</v>
      </c>
      <c r="P191" s="31">
        <v>0.53541666666666665</v>
      </c>
      <c r="Q191" s="32">
        <v>171008</v>
      </c>
      <c r="R191" s="32">
        <v>171279</v>
      </c>
      <c r="S191" s="25">
        <f t="shared" si="7"/>
        <v>271</v>
      </c>
      <c r="T191" s="26">
        <f>IFERROR(S191/L191,"0")</f>
        <v>29.332178807230218</v>
      </c>
      <c r="U191" s="2"/>
      <c r="V191" s="2"/>
      <c r="W191" s="2"/>
      <c r="X191" s="2"/>
      <c r="Y191" s="2"/>
      <c r="Z191" s="2"/>
      <c r="AA191" s="2"/>
    </row>
    <row r="192" spans="1:27" customFormat="1" ht="17.399999999999999" customHeight="1" x14ac:dyDescent="0.3">
      <c r="A192" s="22">
        <v>44830</v>
      </c>
      <c r="B192" s="23">
        <v>60815</v>
      </c>
      <c r="C192" s="23" t="s">
        <v>19</v>
      </c>
      <c r="D192" s="23" t="s">
        <v>516</v>
      </c>
      <c r="E192" s="23" t="s">
        <v>521</v>
      </c>
      <c r="F192" s="23" t="s">
        <v>20</v>
      </c>
      <c r="G192" s="26">
        <v>6104.1</v>
      </c>
      <c r="H192" s="26">
        <v>6104.1</v>
      </c>
      <c r="I192" s="27">
        <f t="shared" si="6"/>
        <v>1</v>
      </c>
      <c r="J192" s="25">
        <v>14</v>
      </c>
      <c r="K192" s="25">
        <v>0</v>
      </c>
      <c r="L192" s="28">
        <v>3.5</v>
      </c>
      <c r="M192" s="30">
        <v>0.4236111111111111</v>
      </c>
      <c r="N192" s="24">
        <v>2542.16</v>
      </c>
      <c r="O192" s="31">
        <v>0.59722222222222221</v>
      </c>
      <c r="P192" s="31">
        <v>0.17361111111111113</v>
      </c>
      <c r="Q192" s="34">
        <v>562548</v>
      </c>
      <c r="R192" s="32">
        <v>562600</v>
      </c>
      <c r="S192" s="25">
        <f t="shared" si="7"/>
        <v>52</v>
      </c>
      <c r="T192" s="26">
        <f>IFERROR(S192/L192,"0")</f>
        <v>14.857142857142858</v>
      </c>
      <c r="U192" s="2"/>
      <c r="V192" s="2"/>
      <c r="W192" s="2"/>
      <c r="X192" s="2"/>
      <c r="Y192" s="2"/>
      <c r="Z192" s="2"/>
      <c r="AA192" s="2"/>
    </row>
    <row r="193" spans="1:27" s="6" customFormat="1" ht="28.2" customHeight="1" x14ac:dyDescent="0.3">
      <c r="A193" s="22">
        <v>44830</v>
      </c>
      <c r="B193" s="23">
        <v>60848</v>
      </c>
      <c r="C193" s="23" t="s">
        <v>19</v>
      </c>
      <c r="D193" s="23" t="s">
        <v>512</v>
      </c>
      <c r="E193" s="23" t="s">
        <v>520</v>
      </c>
      <c r="F193" s="23" t="s">
        <v>20</v>
      </c>
      <c r="G193" s="26">
        <v>1276</v>
      </c>
      <c r="H193" s="26">
        <v>1276</v>
      </c>
      <c r="I193" s="27">
        <f t="shared" si="6"/>
        <v>1</v>
      </c>
      <c r="J193" s="25">
        <v>4</v>
      </c>
      <c r="K193" s="25">
        <v>0</v>
      </c>
      <c r="L193" s="28">
        <v>1.4897462686567164</v>
      </c>
      <c r="M193" s="30">
        <v>0.59583333333333333</v>
      </c>
      <c r="N193" s="24">
        <v>580.29999999999995</v>
      </c>
      <c r="O193" s="31">
        <v>0.7090277777777777</v>
      </c>
      <c r="P193" s="31">
        <v>0.11319444444444444</v>
      </c>
      <c r="Q193" s="32">
        <v>93731</v>
      </c>
      <c r="R193" s="32">
        <v>93759</v>
      </c>
      <c r="S193" s="25">
        <f t="shared" si="7"/>
        <v>28</v>
      </c>
      <c r="T193" s="26">
        <f>IFERROR(S193/L193,"0")</f>
        <v>18.795146924749282</v>
      </c>
      <c r="U193" s="2"/>
      <c r="V193" s="2"/>
      <c r="W193" s="2"/>
      <c r="X193" s="2"/>
      <c r="Y193" s="2"/>
      <c r="Z193" s="2"/>
      <c r="AA193" s="2"/>
    </row>
    <row r="194" spans="1:27" customFormat="1" ht="21.6" customHeight="1" x14ac:dyDescent="0.3">
      <c r="A194" s="22">
        <v>44830</v>
      </c>
      <c r="B194" s="23">
        <v>60828</v>
      </c>
      <c r="C194" s="23" t="s">
        <v>21</v>
      </c>
      <c r="D194" s="23" t="s">
        <v>515</v>
      </c>
      <c r="E194" s="23" t="s">
        <v>519</v>
      </c>
      <c r="F194" s="23" t="s">
        <v>20</v>
      </c>
      <c r="G194" s="26">
        <v>2400</v>
      </c>
      <c r="H194" s="26">
        <v>2400</v>
      </c>
      <c r="I194" s="27">
        <f t="shared" si="6"/>
        <v>1</v>
      </c>
      <c r="J194" s="25">
        <v>1</v>
      </c>
      <c r="K194" s="25">
        <v>0</v>
      </c>
      <c r="L194" s="28">
        <f>13.515*0.25</f>
        <v>3.3787500000000001</v>
      </c>
      <c r="M194" s="30">
        <v>0.30208333333333331</v>
      </c>
      <c r="N194" s="24">
        <v>1200</v>
      </c>
      <c r="O194" s="31">
        <v>0.60625000000000007</v>
      </c>
      <c r="P194" s="31">
        <v>0.30416666666666664</v>
      </c>
      <c r="Q194" s="32">
        <v>62296</v>
      </c>
      <c r="R194" s="32">
        <v>62393</v>
      </c>
      <c r="S194" s="25">
        <f t="shared" si="7"/>
        <v>97</v>
      </c>
      <c r="T194" s="26">
        <f>IFERROR(S194/L194,"0")</f>
        <v>28.708842027376988</v>
      </c>
      <c r="U194" s="2"/>
      <c r="V194" s="2"/>
      <c r="W194" s="2"/>
      <c r="X194" s="2"/>
      <c r="Y194" s="2"/>
      <c r="Z194" s="2"/>
      <c r="AA194" s="2"/>
    </row>
    <row r="195" spans="1:27" customFormat="1" ht="24.6" customHeight="1" x14ac:dyDescent="0.3">
      <c r="A195" s="22">
        <v>44830</v>
      </c>
      <c r="B195" s="23">
        <v>60829</v>
      </c>
      <c r="C195" s="23" t="s">
        <v>23</v>
      </c>
      <c r="D195" s="23" t="s">
        <v>515</v>
      </c>
      <c r="E195" s="23" t="s">
        <v>519</v>
      </c>
      <c r="F195" s="23" t="s">
        <v>20</v>
      </c>
      <c r="G195" s="26">
        <v>0</v>
      </c>
      <c r="H195" s="26">
        <v>0</v>
      </c>
      <c r="I195" s="27" t="str">
        <f t="shared" si="6"/>
        <v>0%</v>
      </c>
      <c r="J195" s="25">
        <v>0</v>
      </c>
      <c r="K195" s="25">
        <v>0</v>
      </c>
      <c r="L195" s="28">
        <f>13.515*0.09</f>
        <v>1.21635</v>
      </c>
      <c r="M195" s="30">
        <v>0</v>
      </c>
      <c r="N195" s="24">
        <v>0</v>
      </c>
      <c r="O195" s="31">
        <v>0</v>
      </c>
      <c r="P195" s="31">
        <v>0</v>
      </c>
      <c r="Q195" s="32">
        <v>62393</v>
      </c>
      <c r="R195" s="32">
        <v>62429</v>
      </c>
      <c r="S195" s="25">
        <f t="shared" si="7"/>
        <v>36</v>
      </c>
      <c r="T195" s="26">
        <f>IFERROR(S195/L195,"0")</f>
        <v>29.596744358120606</v>
      </c>
      <c r="U195" s="2"/>
      <c r="V195" s="2"/>
      <c r="W195" s="2"/>
      <c r="X195" s="2"/>
      <c r="Y195" s="2"/>
      <c r="Z195" s="2"/>
      <c r="AA195" s="2"/>
    </row>
    <row r="196" spans="1:27" customFormat="1" ht="19.8" customHeight="1" x14ac:dyDescent="0.3">
      <c r="A196" s="22">
        <v>44831</v>
      </c>
      <c r="B196" s="23">
        <v>60947</v>
      </c>
      <c r="C196" s="23" t="s">
        <v>21</v>
      </c>
      <c r="D196" s="23" t="s">
        <v>513</v>
      </c>
      <c r="E196" s="23" t="s">
        <v>520</v>
      </c>
      <c r="F196" s="23" t="s">
        <v>20</v>
      </c>
      <c r="G196" s="26">
        <v>192</v>
      </c>
      <c r="H196" s="26">
        <v>192</v>
      </c>
      <c r="I196" s="27">
        <f t="shared" ref="I196:I257" si="8">IFERROR((H196/G196)*100%,"0%")</f>
        <v>1</v>
      </c>
      <c r="J196" s="25">
        <v>2</v>
      </c>
      <c r="K196" s="25">
        <v>0</v>
      </c>
      <c r="L196" s="28">
        <v>8.26544262295082</v>
      </c>
      <c r="M196" s="30">
        <v>0.22222222222222221</v>
      </c>
      <c r="N196" s="24">
        <v>596.39</v>
      </c>
      <c r="O196" s="31">
        <v>0</v>
      </c>
      <c r="P196" s="31">
        <v>0.77777777777777779</v>
      </c>
      <c r="Q196" s="32">
        <v>183238</v>
      </c>
      <c r="R196" s="32">
        <v>183440</v>
      </c>
      <c r="S196" s="25">
        <f t="shared" ref="S196:S257" si="9">+R196-Q196</f>
        <v>202</v>
      </c>
      <c r="T196" s="35">
        <f>IFERROR(S196/L196,"0")</f>
        <v>24.439102564102562</v>
      </c>
      <c r="U196" s="2"/>
      <c r="V196" s="2"/>
      <c r="W196" s="2"/>
      <c r="X196" s="2"/>
      <c r="Y196" s="2"/>
      <c r="Z196" s="2"/>
      <c r="AA196" s="2"/>
    </row>
    <row r="197" spans="1:27" customFormat="1" ht="22.8" customHeight="1" x14ac:dyDescent="0.3">
      <c r="A197" s="22">
        <v>44831</v>
      </c>
      <c r="B197" s="23">
        <v>61021</v>
      </c>
      <c r="C197" s="23" t="s">
        <v>19</v>
      </c>
      <c r="D197" s="23" t="s">
        <v>513</v>
      </c>
      <c r="E197" s="23" t="s">
        <v>520</v>
      </c>
      <c r="F197" s="23" t="s">
        <v>20</v>
      </c>
      <c r="G197" s="26">
        <v>1836.2</v>
      </c>
      <c r="H197" s="26">
        <v>1717.2</v>
      </c>
      <c r="I197" s="27">
        <f t="shared" si="8"/>
        <v>0.93519224485350183</v>
      </c>
      <c r="J197" s="25">
        <v>23</v>
      </c>
      <c r="K197" s="25">
        <v>3</v>
      </c>
      <c r="L197" s="28">
        <v>1.7185573770491802</v>
      </c>
      <c r="M197" s="30">
        <v>0.64722222222222225</v>
      </c>
      <c r="N197" s="24">
        <v>789.53</v>
      </c>
      <c r="O197" s="31">
        <v>0.79791666666666661</v>
      </c>
      <c r="P197" s="31">
        <v>0.15069444444444444</v>
      </c>
      <c r="Q197" s="32">
        <v>183440</v>
      </c>
      <c r="R197" s="32">
        <v>183482</v>
      </c>
      <c r="S197" s="25">
        <f t="shared" si="9"/>
        <v>42</v>
      </c>
      <c r="T197" s="35">
        <f>IFERROR(S197/L197,"0")</f>
        <v>24.439102564102566</v>
      </c>
      <c r="U197" s="2"/>
      <c r="V197" s="2"/>
      <c r="W197" s="2"/>
      <c r="X197" s="2"/>
      <c r="Y197" s="2"/>
      <c r="Z197" s="2"/>
      <c r="AA197" s="2"/>
    </row>
    <row r="198" spans="1:27" customFormat="1" ht="19.2" customHeight="1" x14ac:dyDescent="0.3">
      <c r="A198" s="22">
        <v>44831</v>
      </c>
      <c r="B198" s="23">
        <v>61027</v>
      </c>
      <c r="C198" s="23" t="s">
        <v>19</v>
      </c>
      <c r="D198" s="23" t="s">
        <v>512</v>
      </c>
      <c r="E198" s="23" t="s">
        <v>520</v>
      </c>
      <c r="F198" s="23" t="s">
        <v>20</v>
      </c>
      <c r="G198" s="26">
        <v>2024</v>
      </c>
      <c r="H198" s="26">
        <v>1875</v>
      </c>
      <c r="I198" s="27">
        <f t="shared" si="8"/>
        <v>0.9263833992094862</v>
      </c>
      <c r="J198" s="25">
        <v>13</v>
      </c>
      <c r="K198" s="25">
        <v>3</v>
      </c>
      <c r="L198" s="28">
        <v>0.91065573770491803</v>
      </c>
      <c r="M198" s="30">
        <v>0.65972222222222221</v>
      </c>
      <c r="N198" s="24">
        <v>765.05</v>
      </c>
      <c r="O198" s="31">
        <v>0.77638888888888891</v>
      </c>
      <c r="P198" s="31">
        <v>0.11666666666666665</v>
      </c>
      <c r="Q198" s="32">
        <v>93798</v>
      </c>
      <c r="R198" s="32">
        <v>93820</v>
      </c>
      <c r="S198" s="25">
        <f t="shared" si="9"/>
        <v>22</v>
      </c>
      <c r="T198" s="26">
        <f>IFERROR(S198/L198,"0")</f>
        <v>24.158415841584159</v>
      </c>
      <c r="U198" s="2"/>
      <c r="V198" s="2"/>
      <c r="W198" s="2"/>
      <c r="X198" s="2"/>
      <c r="Y198" s="2"/>
      <c r="Z198" s="2"/>
      <c r="AA198" s="2"/>
    </row>
    <row r="199" spans="1:27" customFormat="1" ht="21" customHeight="1" x14ac:dyDescent="0.3">
      <c r="A199" s="22">
        <v>44831</v>
      </c>
      <c r="B199" s="23">
        <v>60952</v>
      </c>
      <c r="C199" s="23" t="s">
        <v>19</v>
      </c>
      <c r="D199" s="23" t="s">
        <v>512</v>
      </c>
      <c r="E199" s="23" t="s">
        <v>520</v>
      </c>
      <c r="F199" s="23" t="s">
        <v>20</v>
      </c>
      <c r="G199" s="26">
        <v>4600</v>
      </c>
      <c r="H199" s="26">
        <v>4600</v>
      </c>
      <c r="I199" s="27">
        <f t="shared" si="8"/>
        <v>1</v>
      </c>
      <c r="J199" s="25">
        <v>6</v>
      </c>
      <c r="K199" s="25">
        <v>0</v>
      </c>
      <c r="L199" s="28">
        <v>0.70368852459016384</v>
      </c>
      <c r="M199" s="30">
        <v>0.34027777777777773</v>
      </c>
      <c r="N199" s="24">
        <v>1150</v>
      </c>
      <c r="O199" s="31">
        <v>0.47152777777777777</v>
      </c>
      <c r="P199" s="31">
        <v>0.13125000000000001</v>
      </c>
      <c r="Q199" s="32">
        <v>93759</v>
      </c>
      <c r="R199" s="32">
        <v>93776</v>
      </c>
      <c r="S199" s="25">
        <f t="shared" si="9"/>
        <v>17</v>
      </c>
      <c r="T199" s="26">
        <f>IFERROR(S199/L199,"0")</f>
        <v>24.158415841584162</v>
      </c>
      <c r="U199" s="2"/>
      <c r="V199" s="2"/>
      <c r="W199" s="2"/>
      <c r="X199" s="2"/>
      <c r="Y199" s="2"/>
      <c r="Z199" s="2"/>
      <c r="AA199" s="2"/>
    </row>
    <row r="200" spans="1:27" customFormat="1" ht="24.6" customHeight="1" x14ac:dyDescent="0.3">
      <c r="A200" s="22">
        <v>44831</v>
      </c>
      <c r="B200" s="23">
        <v>60988</v>
      </c>
      <c r="C200" s="23" t="s">
        <v>19</v>
      </c>
      <c r="D200" s="23" t="s">
        <v>512</v>
      </c>
      <c r="E200" s="23" t="s">
        <v>520</v>
      </c>
      <c r="F200" s="23" t="s">
        <v>20</v>
      </c>
      <c r="G200" s="26">
        <v>1260</v>
      </c>
      <c r="H200" s="26">
        <v>1260</v>
      </c>
      <c r="I200" s="27">
        <f t="shared" si="8"/>
        <v>1</v>
      </c>
      <c r="J200" s="25">
        <v>1</v>
      </c>
      <c r="K200" s="25">
        <v>0</v>
      </c>
      <c r="L200" s="28">
        <v>0.91065573770491803</v>
      </c>
      <c r="M200" s="30">
        <v>0.5625</v>
      </c>
      <c r="N200" s="24">
        <v>315</v>
      </c>
      <c r="O200" s="31">
        <v>0.62708333333333333</v>
      </c>
      <c r="P200" s="31">
        <v>6.458333333333334E-2</v>
      </c>
      <c r="Q200" s="32">
        <v>93776</v>
      </c>
      <c r="R200" s="32">
        <v>93798</v>
      </c>
      <c r="S200" s="25">
        <f t="shared" si="9"/>
        <v>22</v>
      </c>
      <c r="T200" s="26">
        <f>IFERROR(S200/L200,"0")</f>
        <v>24.158415841584159</v>
      </c>
      <c r="U200" s="2"/>
      <c r="V200" s="2"/>
      <c r="W200" s="2"/>
      <c r="X200" s="2"/>
      <c r="Y200" s="2"/>
      <c r="Z200" s="2"/>
      <c r="AA200" s="2"/>
    </row>
    <row r="201" spans="1:27" customFormat="1" ht="28.2" customHeight="1" x14ac:dyDescent="0.3">
      <c r="A201" s="22">
        <v>44831</v>
      </c>
      <c r="B201" s="23">
        <v>60954</v>
      </c>
      <c r="C201" s="23" t="s">
        <v>19</v>
      </c>
      <c r="D201" s="23" t="s">
        <v>515</v>
      </c>
      <c r="E201" s="23" t="s">
        <v>519</v>
      </c>
      <c r="F201" s="23" t="s">
        <v>20</v>
      </c>
      <c r="G201" s="26">
        <v>3246</v>
      </c>
      <c r="H201" s="26">
        <v>3246</v>
      </c>
      <c r="I201" s="27">
        <f t="shared" si="8"/>
        <v>1</v>
      </c>
      <c r="J201" s="25">
        <v>6</v>
      </c>
      <c r="K201" s="25">
        <v>1</v>
      </c>
      <c r="L201" s="28">
        <f>3.75*0.78</f>
        <v>2.9250000000000003</v>
      </c>
      <c r="M201" s="30">
        <v>0.34930555555555554</v>
      </c>
      <c r="N201" s="24">
        <v>852.89</v>
      </c>
      <c r="O201" s="31">
        <v>0.5083333333333333</v>
      </c>
      <c r="P201" s="31">
        <v>0.15902777777777777</v>
      </c>
      <c r="Q201" s="32">
        <v>62429</v>
      </c>
      <c r="R201" s="32">
        <v>62498</v>
      </c>
      <c r="S201" s="25">
        <f t="shared" si="9"/>
        <v>69</v>
      </c>
      <c r="T201" s="26">
        <f>IFERROR(S201/L201,"0")</f>
        <v>23.589743589743588</v>
      </c>
      <c r="U201" s="2"/>
      <c r="V201" s="2"/>
      <c r="W201" s="2"/>
      <c r="X201" s="2"/>
      <c r="Y201" s="2"/>
      <c r="Z201" s="2"/>
      <c r="AA201" s="2"/>
    </row>
    <row r="202" spans="1:27" customFormat="1" ht="25.8" customHeight="1" x14ac:dyDescent="0.3">
      <c r="A202" s="22">
        <v>44831</v>
      </c>
      <c r="B202" s="23">
        <v>61006</v>
      </c>
      <c r="C202" s="23" t="s">
        <v>19</v>
      </c>
      <c r="D202" s="23" t="s">
        <v>515</v>
      </c>
      <c r="E202" s="23" t="s">
        <v>519</v>
      </c>
      <c r="F202" s="23" t="s">
        <v>20</v>
      </c>
      <c r="G202" s="26">
        <v>2810</v>
      </c>
      <c r="H202" s="26">
        <v>2810</v>
      </c>
      <c r="I202" s="27">
        <f t="shared" si="8"/>
        <v>1</v>
      </c>
      <c r="J202" s="25">
        <v>6</v>
      </c>
      <c r="K202" s="25">
        <v>0</v>
      </c>
      <c r="L202" s="28">
        <f>3.75*0.22</f>
        <v>0.82499999999999996</v>
      </c>
      <c r="M202" s="30">
        <v>0.62638888888888888</v>
      </c>
      <c r="N202" s="24">
        <v>934.24</v>
      </c>
      <c r="O202" s="31">
        <v>0.71250000000000002</v>
      </c>
      <c r="P202" s="31">
        <v>8.6111111111111124E-2</v>
      </c>
      <c r="Q202" s="32">
        <v>62498</v>
      </c>
      <c r="R202" s="32">
        <v>62518</v>
      </c>
      <c r="S202" s="25">
        <f t="shared" si="9"/>
        <v>20</v>
      </c>
      <c r="T202" s="26">
        <f>IFERROR(S202/L202,"0")</f>
        <v>24.242424242424242</v>
      </c>
      <c r="U202" s="2"/>
      <c r="V202" s="2"/>
      <c r="W202" s="2"/>
      <c r="X202" s="2"/>
      <c r="Y202" s="2"/>
      <c r="Z202" s="2"/>
      <c r="AA202" s="2"/>
    </row>
    <row r="203" spans="1:27" customFormat="1" ht="29.4" customHeight="1" x14ac:dyDescent="0.3">
      <c r="A203" s="22">
        <v>44831</v>
      </c>
      <c r="B203" s="23">
        <v>60953</v>
      </c>
      <c r="C203" s="23" t="s">
        <v>19</v>
      </c>
      <c r="D203" s="23" t="s">
        <v>514</v>
      </c>
      <c r="E203" s="23" t="s">
        <v>522</v>
      </c>
      <c r="F203" s="23" t="s">
        <v>20</v>
      </c>
      <c r="G203" s="26">
        <v>2547.6999999999998</v>
      </c>
      <c r="H203" s="26">
        <v>2547.6999999999998</v>
      </c>
      <c r="I203" s="27">
        <f t="shared" si="8"/>
        <v>1</v>
      </c>
      <c r="J203" s="25">
        <v>14</v>
      </c>
      <c r="K203" s="25">
        <v>0</v>
      </c>
      <c r="L203" s="28">
        <v>1.4622585669781931</v>
      </c>
      <c r="M203" s="30">
        <v>0.34722222222222227</v>
      </c>
      <c r="N203" s="24">
        <v>873.64</v>
      </c>
      <c r="O203" s="31">
        <v>0.4861111111111111</v>
      </c>
      <c r="P203" s="31">
        <v>0.1388888888888889</v>
      </c>
      <c r="Q203" s="25">
        <v>171279</v>
      </c>
      <c r="R203" s="25">
        <v>171314</v>
      </c>
      <c r="S203" s="25">
        <f t="shared" si="9"/>
        <v>35</v>
      </c>
      <c r="T203" s="26">
        <f>IFERROR(S203/L203,"0")</f>
        <v>23.935575274028782</v>
      </c>
      <c r="U203" s="2"/>
      <c r="V203" s="2"/>
      <c r="W203" s="2"/>
      <c r="X203" s="2"/>
      <c r="Y203" s="2"/>
      <c r="Z203" s="2"/>
      <c r="AA203" s="2"/>
    </row>
    <row r="204" spans="1:27" customFormat="1" ht="21.6" customHeight="1" x14ac:dyDescent="0.3">
      <c r="A204" s="22">
        <v>44831</v>
      </c>
      <c r="B204" s="23">
        <v>60950</v>
      </c>
      <c r="C204" s="23" t="s">
        <v>19</v>
      </c>
      <c r="D204" s="23" t="s">
        <v>517</v>
      </c>
      <c r="E204" s="23" t="s">
        <v>521</v>
      </c>
      <c r="F204" s="23" t="s">
        <v>20</v>
      </c>
      <c r="G204" s="26">
        <v>4360</v>
      </c>
      <c r="H204" s="26">
        <v>4360</v>
      </c>
      <c r="I204" s="27">
        <f t="shared" si="8"/>
        <v>1</v>
      </c>
      <c r="J204" s="25">
        <v>4</v>
      </c>
      <c r="K204" s="25">
        <v>0</v>
      </c>
      <c r="L204" s="28">
        <f>2.898/2</f>
        <v>1.4490000000000001</v>
      </c>
      <c r="M204" s="30">
        <v>0.33819444444444446</v>
      </c>
      <c r="N204" s="24">
        <v>1089.98</v>
      </c>
      <c r="O204" s="31">
        <v>0.4861111111111111</v>
      </c>
      <c r="P204" s="31">
        <v>0.14791666666666667</v>
      </c>
      <c r="Q204" s="25">
        <v>71350</v>
      </c>
      <c r="R204" s="25">
        <v>71387</v>
      </c>
      <c r="S204" s="25">
        <f t="shared" si="9"/>
        <v>37</v>
      </c>
      <c r="T204" s="26">
        <f>IFERROR(S204/L204,"0")</f>
        <v>25.534851621808141</v>
      </c>
      <c r="U204" s="2"/>
      <c r="V204" s="2"/>
      <c r="W204" s="2"/>
      <c r="X204" s="2"/>
      <c r="Y204" s="2"/>
      <c r="Z204" s="2"/>
      <c r="AA204" s="2"/>
    </row>
    <row r="205" spans="1:27" customFormat="1" ht="25.8" customHeight="1" x14ac:dyDescent="0.3">
      <c r="A205" s="22">
        <v>44831</v>
      </c>
      <c r="B205" s="23">
        <v>61007</v>
      </c>
      <c r="C205" s="23" t="s">
        <v>19</v>
      </c>
      <c r="D205" s="23" t="s">
        <v>517</v>
      </c>
      <c r="E205" s="23" t="s">
        <v>521</v>
      </c>
      <c r="F205" s="23" t="s">
        <v>20</v>
      </c>
      <c r="G205" s="26">
        <v>2647</v>
      </c>
      <c r="H205" s="26">
        <v>2647</v>
      </c>
      <c r="I205" s="27">
        <f t="shared" si="8"/>
        <v>1</v>
      </c>
      <c r="J205" s="25">
        <v>6</v>
      </c>
      <c r="K205" s="25">
        <v>0</v>
      </c>
      <c r="L205" s="28">
        <f>2.898/2</f>
        <v>1.4490000000000001</v>
      </c>
      <c r="M205" s="30">
        <v>0.62847222222222221</v>
      </c>
      <c r="N205" s="24">
        <v>1783.77</v>
      </c>
      <c r="O205" s="31">
        <v>0.76666666666666661</v>
      </c>
      <c r="P205" s="31">
        <v>0.13819444444444443</v>
      </c>
      <c r="Q205" s="25">
        <v>71387</v>
      </c>
      <c r="R205" s="25">
        <v>71437</v>
      </c>
      <c r="S205" s="25">
        <f t="shared" si="9"/>
        <v>50</v>
      </c>
      <c r="T205" s="26">
        <f>IFERROR(S205/L205,"0")</f>
        <v>34.506556245686681</v>
      </c>
      <c r="U205" s="2"/>
      <c r="V205" s="2"/>
      <c r="W205" s="2"/>
      <c r="X205" s="2"/>
      <c r="Y205" s="2"/>
      <c r="Z205" s="2"/>
      <c r="AA205" s="2"/>
    </row>
    <row r="206" spans="1:27" customFormat="1" ht="25.8" customHeight="1" x14ac:dyDescent="0.3">
      <c r="A206" s="22">
        <v>44832</v>
      </c>
      <c r="B206" s="23">
        <v>61093</v>
      </c>
      <c r="C206" s="23" t="s">
        <v>19</v>
      </c>
      <c r="D206" s="23" t="s">
        <v>512</v>
      </c>
      <c r="E206" s="23" t="s">
        <v>520</v>
      </c>
      <c r="F206" s="23" t="s">
        <v>20</v>
      </c>
      <c r="G206" s="26">
        <v>805.35</v>
      </c>
      <c r="H206" s="26">
        <v>805.35</v>
      </c>
      <c r="I206" s="27">
        <f t="shared" si="8"/>
        <v>1</v>
      </c>
      <c r="J206" s="25">
        <v>12</v>
      </c>
      <c r="K206" s="25">
        <v>0</v>
      </c>
      <c r="L206" s="28">
        <v>1.26</v>
      </c>
      <c r="M206" s="30">
        <v>0.37638888888888888</v>
      </c>
      <c r="N206" s="24">
        <v>357.72</v>
      </c>
      <c r="O206" s="31">
        <v>0.47013888888888888</v>
      </c>
      <c r="P206" s="31">
        <v>9.375E-2</v>
      </c>
      <c r="Q206" s="32">
        <v>93798</v>
      </c>
      <c r="R206" s="32">
        <v>93840</v>
      </c>
      <c r="S206" s="25">
        <f t="shared" si="9"/>
        <v>42</v>
      </c>
      <c r="T206" s="26">
        <f>IFERROR(S206/L206,"0")</f>
        <v>33.333333333333336</v>
      </c>
      <c r="U206" s="2"/>
      <c r="V206" s="2"/>
      <c r="W206" s="2"/>
      <c r="X206" s="2"/>
      <c r="Y206" s="2"/>
      <c r="Z206" s="2"/>
      <c r="AA206" s="2"/>
    </row>
    <row r="207" spans="1:27" customFormat="1" ht="24" customHeight="1" x14ac:dyDescent="0.3">
      <c r="A207" s="22">
        <v>44832</v>
      </c>
      <c r="B207" s="23">
        <v>61117</v>
      </c>
      <c r="C207" s="23" t="s">
        <v>19</v>
      </c>
      <c r="D207" s="23" t="s">
        <v>512</v>
      </c>
      <c r="E207" s="23" t="s">
        <v>520</v>
      </c>
      <c r="F207" s="23" t="s">
        <v>20</v>
      </c>
      <c r="G207" s="26">
        <v>1362.32</v>
      </c>
      <c r="H207" s="26">
        <v>1362.32</v>
      </c>
      <c r="I207" s="27">
        <f t="shared" si="8"/>
        <v>1</v>
      </c>
      <c r="J207" s="25">
        <v>15</v>
      </c>
      <c r="K207" s="25">
        <v>1</v>
      </c>
      <c r="L207" s="28">
        <v>1.2000000000000002</v>
      </c>
      <c r="M207" s="30">
        <v>0.5625</v>
      </c>
      <c r="N207" s="24">
        <v>534.29999999999995</v>
      </c>
      <c r="O207" s="31">
        <v>0.75763888888888886</v>
      </c>
      <c r="P207" s="31">
        <v>0.19513888888888889</v>
      </c>
      <c r="Q207" s="32">
        <v>93840</v>
      </c>
      <c r="R207" s="32">
        <v>93880</v>
      </c>
      <c r="S207" s="25">
        <f t="shared" si="9"/>
        <v>40</v>
      </c>
      <c r="T207" s="26">
        <f>IFERROR(S207/L207,"0")</f>
        <v>33.333333333333329</v>
      </c>
      <c r="U207" s="2"/>
      <c r="V207" s="2"/>
      <c r="W207" s="2"/>
      <c r="X207" s="2"/>
      <c r="Y207" s="2"/>
      <c r="Z207" s="2"/>
      <c r="AA207" s="2"/>
    </row>
    <row r="208" spans="1:27" customFormat="1" ht="22.8" customHeight="1" x14ac:dyDescent="0.3">
      <c r="A208" s="22">
        <v>44832</v>
      </c>
      <c r="B208" s="23">
        <v>61114</v>
      </c>
      <c r="C208" s="23" t="s">
        <v>19</v>
      </c>
      <c r="D208" s="23" t="s">
        <v>515</v>
      </c>
      <c r="E208" s="23" t="s">
        <v>519</v>
      </c>
      <c r="F208" s="23" t="s">
        <v>20</v>
      </c>
      <c r="G208" s="26">
        <v>3115.5</v>
      </c>
      <c r="H208" s="26">
        <v>3115.5</v>
      </c>
      <c r="I208" s="27">
        <f t="shared" si="8"/>
        <v>1</v>
      </c>
      <c r="J208" s="25">
        <v>7</v>
      </c>
      <c r="K208" s="25">
        <v>0</v>
      </c>
      <c r="L208" s="28">
        <v>2.6080000000000001</v>
      </c>
      <c r="M208" s="30">
        <v>0.56597222222222221</v>
      </c>
      <c r="N208" s="24">
        <v>1309.17</v>
      </c>
      <c r="O208" s="31">
        <v>0.74444444444444446</v>
      </c>
      <c r="P208" s="31">
        <v>0.17847222222222223</v>
      </c>
      <c r="Q208" s="32">
        <v>62518</v>
      </c>
      <c r="R208" s="32">
        <v>62586</v>
      </c>
      <c r="S208" s="25">
        <f t="shared" si="9"/>
        <v>68</v>
      </c>
      <c r="T208" s="26">
        <f>IFERROR(S208/L208,"0")</f>
        <v>26.073619631901838</v>
      </c>
      <c r="U208" s="2"/>
      <c r="V208" s="2"/>
      <c r="W208" s="2"/>
      <c r="X208" s="2"/>
      <c r="Y208" s="2"/>
      <c r="Z208" s="2"/>
      <c r="AA208" s="2"/>
    </row>
    <row r="209" spans="1:27" customFormat="1" ht="25.8" customHeight="1" x14ac:dyDescent="0.3">
      <c r="A209" s="22">
        <v>44832</v>
      </c>
      <c r="B209" s="23">
        <v>61090</v>
      </c>
      <c r="C209" s="23" t="s">
        <v>19</v>
      </c>
      <c r="D209" s="23" t="s">
        <v>513</v>
      </c>
      <c r="E209" s="23" t="s">
        <v>520</v>
      </c>
      <c r="F209" s="23" t="s">
        <v>20</v>
      </c>
      <c r="G209" s="26">
        <v>454.84</v>
      </c>
      <c r="H209" s="26">
        <v>454.84</v>
      </c>
      <c r="I209" s="27">
        <f t="shared" si="8"/>
        <v>1</v>
      </c>
      <c r="J209" s="25">
        <v>2</v>
      </c>
      <c r="K209" s="25">
        <v>0</v>
      </c>
      <c r="L209" s="28">
        <v>7.520451923076922</v>
      </c>
      <c r="M209" s="30">
        <v>0.37013888888888885</v>
      </c>
      <c r="N209" s="24">
        <v>176.05</v>
      </c>
      <c r="O209" s="31">
        <v>0.44236111111111115</v>
      </c>
      <c r="P209" s="31">
        <v>7.2222222222222229E-2</v>
      </c>
      <c r="Q209" s="32">
        <v>183482</v>
      </c>
      <c r="R209" s="32">
        <v>183529</v>
      </c>
      <c r="S209" s="25">
        <f t="shared" si="9"/>
        <v>47</v>
      </c>
      <c r="T209" s="35">
        <f>IFERROR(S209/L209,"0")</f>
        <v>6.2496244216092789</v>
      </c>
      <c r="U209" s="2"/>
      <c r="V209" s="2"/>
      <c r="W209" s="2"/>
      <c r="X209" s="2"/>
      <c r="Y209" s="2"/>
      <c r="Z209" s="2"/>
      <c r="AA209" s="2"/>
    </row>
    <row r="210" spans="1:27" customFormat="1" ht="22.8" customHeight="1" x14ac:dyDescent="0.3">
      <c r="A210" s="22">
        <v>44832</v>
      </c>
      <c r="B210" s="23">
        <v>61089</v>
      </c>
      <c r="C210" s="23" t="s">
        <v>21</v>
      </c>
      <c r="D210" s="23" t="s">
        <v>514</v>
      </c>
      <c r="E210" s="23" t="s">
        <v>522</v>
      </c>
      <c r="F210" s="23" t="s">
        <v>20</v>
      </c>
      <c r="G210" s="26">
        <v>6</v>
      </c>
      <c r="H210" s="26">
        <v>6</v>
      </c>
      <c r="I210" s="27">
        <f t="shared" si="8"/>
        <v>1</v>
      </c>
      <c r="J210" s="25">
        <v>1</v>
      </c>
      <c r="K210" s="25">
        <v>0</v>
      </c>
      <c r="L210" s="28">
        <v>11.948741433021807</v>
      </c>
      <c r="M210" s="30">
        <v>0.2638888888888889</v>
      </c>
      <c r="N210" s="24">
        <v>13</v>
      </c>
      <c r="O210" s="31">
        <v>0.57708333333333328</v>
      </c>
      <c r="P210" s="31">
        <v>0.31319444444444444</v>
      </c>
      <c r="Q210" s="25">
        <v>171314</v>
      </c>
      <c r="R210" s="25">
        <v>171600</v>
      </c>
      <c r="S210" s="25">
        <f t="shared" si="9"/>
        <v>286</v>
      </c>
      <c r="T210" s="26">
        <f>IFERROR(S210/L210,"0")</f>
        <v>23.935575274028782</v>
      </c>
      <c r="U210" s="2"/>
      <c r="V210" s="2"/>
      <c r="W210" s="2"/>
      <c r="X210" s="2"/>
      <c r="Y210" s="2"/>
      <c r="Z210" s="2"/>
      <c r="AA210" s="2"/>
    </row>
    <row r="211" spans="1:27" customFormat="1" ht="24" customHeight="1" x14ac:dyDescent="0.3">
      <c r="A211" s="22">
        <v>44832</v>
      </c>
      <c r="B211" s="23">
        <v>61127</v>
      </c>
      <c r="C211" s="23" t="s">
        <v>19</v>
      </c>
      <c r="D211" s="23" t="s">
        <v>513</v>
      </c>
      <c r="E211" s="23" t="s">
        <v>520</v>
      </c>
      <c r="F211" s="23" t="s">
        <v>20</v>
      </c>
      <c r="G211" s="26">
        <v>6049</v>
      </c>
      <c r="H211" s="26">
        <v>6049</v>
      </c>
      <c r="I211" s="27">
        <f t="shared" si="8"/>
        <v>1</v>
      </c>
      <c r="J211" s="25">
        <v>8</v>
      </c>
      <c r="K211" s="25">
        <v>0</v>
      </c>
      <c r="L211" s="28">
        <v>9.1205480769230771</v>
      </c>
      <c r="M211" s="30">
        <v>0.5625</v>
      </c>
      <c r="N211" s="24">
        <v>2227.2800000000002</v>
      </c>
      <c r="O211" s="31">
        <v>0.80625000000000002</v>
      </c>
      <c r="P211" s="31">
        <v>0.24374999999999999</v>
      </c>
      <c r="Q211" s="32">
        <v>183529</v>
      </c>
      <c r="R211" s="32">
        <v>183586</v>
      </c>
      <c r="S211" s="25">
        <f t="shared" si="9"/>
        <v>57</v>
      </c>
      <c r="T211" s="35">
        <f>IFERROR(S211/L211,"0")</f>
        <v>6.249624421609278</v>
      </c>
      <c r="U211" s="2"/>
      <c r="V211" s="2"/>
      <c r="W211" s="2"/>
      <c r="X211" s="2"/>
      <c r="Y211" s="2"/>
      <c r="Z211" s="2"/>
      <c r="AA211" s="2"/>
    </row>
    <row r="212" spans="1:27" customFormat="1" ht="25.8" customHeight="1" x14ac:dyDescent="0.3">
      <c r="A212" s="22">
        <v>44832</v>
      </c>
      <c r="B212" s="23">
        <v>61095</v>
      </c>
      <c r="C212" s="23" t="s">
        <v>19</v>
      </c>
      <c r="D212" s="23" t="s">
        <v>517</v>
      </c>
      <c r="E212" s="23" t="s">
        <v>521</v>
      </c>
      <c r="F212" s="23" t="s">
        <v>20</v>
      </c>
      <c r="G212" s="26">
        <v>1215.7</v>
      </c>
      <c r="H212" s="26">
        <v>1192.7</v>
      </c>
      <c r="I212" s="27">
        <f t="shared" si="8"/>
        <v>0.9810808587644978</v>
      </c>
      <c r="J212" s="25">
        <v>14</v>
      </c>
      <c r="K212" s="25">
        <v>1</v>
      </c>
      <c r="L212" s="28">
        <f>4.149/2</f>
        <v>2.0745</v>
      </c>
      <c r="M212" s="30">
        <v>0.39166666666666666</v>
      </c>
      <c r="N212" s="24">
        <v>474.24</v>
      </c>
      <c r="O212" s="31">
        <v>0.53125</v>
      </c>
      <c r="P212" s="31">
        <v>0.13958333333333334</v>
      </c>
      <c r="Q212" s="25">
        <v>71437</v>
      </c>
      <c r="R212" s="25">
        <v>71479</v>
      </c>
      <c r="S212" s="25">
        <f t="shared" si="9"/>
        <v>42</v>
      </c>
      <c r="T212" s="26">
        <f>IFERROR(S212/L212,"0")</f>
        <v>20.245842371655822</v>
      </c>
      <c r="U212" s="2"/>
      <c r="V212" s="2"/>
      <c r="W212" s="2"/>
      <c r="X212" s="2"/>
      <c r="Y212" s="2"/>
      <c r="Z212" s="2"/>
      <c r="AA212" s="2"/>
    </row>
    <row r="213" spans="1:27" customFormat="1" ht="28.8" customHeight="1" x14ac:dyDescent="0.3">
      <c r="A213" s="22">
        <v>44832</v>
      </c>
      <c r="B213" s="23">
        <v>61137</v>
      </c>
      <c r="C213" s="23" t="s">
        <v>19</v>
      </c>
      <c r="D213" s="23" t="s">
        <v>517</v>
      </c>
      <c r="E213" s="23" t="s">
        <v>521</v>
      </c>
      <c r="F213" s="23" t="s">
        <v>20</v>
      </c>
      <c r="G213" s="26">
        <v>2390.1</v>
      </c>
      <c r="H213" s="26">
        <v>1589.1</v>
      </c>
      <c r="I213" s="27">
        <f t="shared" si="8"/>
        <v>0.66486757876239488</v>
      </c>
      <c r="J213" s="25">
        <v>18</v>
      </c>
      <c r="K213" s="25">
        <v>2</v>
      </c>
      <c r="L213" s="28">
        <f>4.149/2</f>
        <v>2.0745</v>
      </c>
      <c r="M213" s="30">
        <v>0.61736111111111114</v>
      </c>
      <c r="N213" s="24">
        <v>1221.52</v>
      </c>
      <c r="O213" s="31">
        <v>0.78402777777777777</v>
      </c>
      <c r="P213" s="31">
        <v>0.16666666666666666</v>
      </c>
      <c r="Q213" s="25">
        <v>71479</v>
      </c>
      <c r="R213" s="25">
        <v>71532</v>
      </c>
      <c r="S213" s="25">
        <f t="shared" si="9"/>
        <v>53</v>
      </c>
      <c r="T213" s="26">
        <f>IFERROR(S213/L213,"0")</f>
        <v>25.548324897565678</v>
      </c>
      <c r="U213" s="2"/>
      <c r="V213" s="2"/>
      <c r="W213" s="2"/>
      <c r="X213" s="2"/>
      <c r="Y213" s="2"/>
      <c r="Z213" s="2"/>
      <c r="AA213" s="2"/>
    </row>
    <row r="214" spans="1:27" customFormat="1" ht="22.8" customHeight="1" x14ac:dyDescent="0.3">
      <c r="A214" s="22">
        <v>44832</v>
      </c>
      <c r="B214" s="23">
        <v>60816</v>
      </c>
      <c r="C214" s="23" t="s">
        <v>21</v>
      </c>
      <c r="D214" s="23" t="s">
        <v>516</v>
      </c>
      <c r="E214" s="23" t="s">
        <v>521</v>
      </c>
      <c r="F214" s="23" t="s">
        <v>20</v>
      </c>
      <c r="G214" s="26">
        <v>0</v>
      </c>
      <c r="H214" s="26">
        <v>0</v>
      </c>
      <c r="I214" s="27" t="str">
        <f t="shared" si="8"/>
        <v>0%</v>
      </c>
      <c r="J214" s="25">
        <v>0</v>
      </c>
      <c r="K214" s="25">
        <v>0</v>
      </c>
      <c r="L214" s="28">
        <f>9.816-6.75+8.3</f>
        <v>11.366000000000001</v>
      </c>
      <c r="M214" s="30">
        <v>0</v>
      </c>
      <c r="N214" s="24">
        <v>0</v>
      </c>
      <c r="O214" s="31">
        <v>0</v>
      </c>
      <c r="P214" s="31">
        <v>0</v>
      </c>
      <c r="Q214" s="34">
        <v>562600</v>
      </c>
      <c r="R214" s="32">
        <v>562917</v>
      </c>
      <c r="S214" s="25">
        <f t="shared" si="9"/>
        <v>317</v>
      </c>
      <c r="T214" s="26">
        <f>IFERROR(S214/L214,"0")</f>
        <v>27.89019883864156</v>
      </c>
      <c r="U214" s="2"/>
      <c r="V214" s="2"/>
      <c r="W214" s="2"/>
      <c r="X214" s="2"/>
      <c r="Y214" s="2"/>
      <c r="Z214" s="2"/>
      <c r="AA214" s="2"/>
    </row>
    <row r="215" spans="1:27" customFormat="1" ht="31.8" customHeight="1" x14ac:dyDescent="0.3">
      <c r="A215" s="22">
        <v>44833</v>
      </c>
      <c r="B215" s="23">
        <v>61227</v>
      </c>
      <c r="C215" s="23" t="s">
        <v>19</v>
      </c>
      <c r="D215" s="23" t="s">
        <v>517</v>
      </c>
      <c r="E215" s="23" t="s">
        <v>521</v>
      </c>
      <c r="F215" s="23" t="s">
        <v>20</v>
      </c>
      <c r="G215" s="26">
        <v>1890.6</v>
      </c>
      <c r="H215" s="26">
        <v>1887.2</v>
      </c>
      <c r="I215" s="27">
        <f t="shared" si="8"/>
        <v>0.99820162911245114</v>
      </c>
      <c r="J215" s="25">
        <v>16</v>
      </c>
      <c r="K215" s="25">
        <v>1</v>
      </c>
      <c r="L215" s="28">
        <f>4.245/2</f>
        <v>2.1225000000000001</v>
      </c>
      <c r="M215" s="30">
        <v>0.38472222222222219</v>
      </c>
      <c r="N215" s="24">
        <v>682.06</v>
      </c>
      <c r="O215" s="31">
        <v>0.58124999999999993</v>
      </c>
      <c r="P215" s="31">
        <v>0.19652777777777777</v>
      </c>
      <c r="Q215" s="25">
        <v>71532</v>
      </c>
      <c r="R215" s="25">
        <v>71578</v>
      </c>
      <c r="S215" s="25">
        <f t="shared" si="9"/>
        <v>46</v>
      </c>
      <c r="T215" s="26">
        <f>IFERROR(S215/L215,"0")</f>
        <v>21.672555948174324</v>
      </c>
      <c r="U215" s="2"/>
      <c r="V215" s="2"/>
      <c r="W215" s="2"/>
      <c r="X215" s="2"/>
      <c r="Y215" s="2"/>
      <c r="Z215" s="2"/>
      <c r="AA215" s="2"/>
    </row>
    <row r="216" spans="1:27" customFormat="1" ht="22.8" customHeight="1" x14ac:dyDescent="0.3">
      <c r="A216" s="22">
        <v>44833</v>
      </c>
      <c r="B216" s="23">
        <v>61222</v>
      </c>
      <c r="C216" s="23" t="s">
        <v>21</v>
      </c>
      <c r="D216" s="23" t="s">
        <v>514</v>
      </c>
      <c r="E216" s="23" t="s">
        <v>522</v>
      </c>
      <c r="F216" s="23" t="s">
        <v>20</v>
      </c>
      <c r="G216" s="26">
        <v>1435</v>
      </c>
      <c r="H216" s="26">
        <v>1435</v>
      </c>
      <c r="I216" s="27">
        <f t="shared" si="8"/>
        <v>1</v>
      </c>
      <c r="J216" s="25">
        <v>2</v>
      </c>
      <c r="K216" s="25">
        <v>0</v>
      </c>
      <c r="L216" s="28">
        <v>11.2929918699187</v>
      </c>
      <c r="M216" s="30">
        <v>0.21736111111111112</v>
      </c>
      <c r="N216" s="24">
        <v>591</v>
      </c>
      <c r="O216" s="31">
        <v>0.22361111111111109</v>
      </c>
      <c r="P216" s="31">
        <v>6.2499999999999995E-3</v>
      </c>
      <c r="Q216" s="25">
        <v>171600</v>
      </c>
      <c r="R216" s="25">
        <v>171929</v>
      </c>
      <c r="S216" s="25">
        <f t="shared" si="9"/>
        <v>329</v>
      </c>
      <c r="T216" s="26">
        <f>IFERROR(S216/L216,"0")</f>
        <v>29.133112269066793</v>
      </c>
      <c r="U216" s="2"/>
      <c r="V216" s="2"/>
      <c r="W216" s="2"/>
      <c r="X216" s="2"/>
      <c r="Y216" s="2"/>
      <c r="Z216" s="2"/>
      <c r="AA216" s="2"/>
    </row>
    <row r="217" spans="1:27" customFormat="1" ht="23.4" customHeight="1" x14ac:dyDescent="0.3">
      <c r="A217" s="22">
        <v>44833</v>
      </c>
      <c r="B217" s="23">
        <v>61298</v>
      </c>
      <c r="C217" s="23" t="s">
        <v>19</v>
      </c>
      <c r="D217" s="23" t="s">
        <v>517</v>
      </c>
      <c r="E217" s="23" t="s">
        <v>521</v>
      </c>
      <c r="F217" s="23" t="s">
        <v>20</v>
      </c>
      <c r="G217" s="26">
        <v>2279</v>
      </c>
      <c r="H217" s="26">
        <v>1831</v>
      </c>
      <c r="I217" s="27">
        <f t="shared" si="8"/>
        <v>0.80342255375164551</v>
      </c>
      <c r="J217" s="25">
        <v>16</v>
      </c>
      <c r="K217" s="25">
        <v>2</v>
      </c>
      <c r="L217" s="28">
        <f>4.245/2</f>
        <v>2.1225000000000001</v>
      </c>
      <c r="M217" s="30">
        <v>0.69444444444444453</v>
      </c>
      <c r="N217" s="24">
        <v>1037.8599999999999</v>
      </c>
      <c r="O217" s="31">
        <v>0.84375</v>
      </c>
      <c r="P217" s="31">
        <v>0.14930555555555555</v>
      </c>
      <c r="Q217" s="25">
        <v>71578</v>
      </c>
      <c r="R217" s="25">
        <v>71620</v>
      </c>
      <c r="S217" s="25">
        <f t="shared" si="9"/>
        <v>42</v>
      </c>
      <c r="T217" s="26">
        <f>IFERROR(S217/L217,"0")</f>
        <v>19.78798586572438</v>
      </c>
      <c r="U217" s="2"/>
      <c r="V217" s="2"/>
      <c r="W217" s="2"/>
      <c r="X217" s="2"/>
      <c r="Y217" s="2"/>
      <c r="Z217" s="2"/>
      <c r="AA217" s="2"/>
    </row>
    <row r="218" spans="1:27" customFormat="1" ht="21.6" customHeight="1" x14ac:dyDescent="0.3">
      <c r="A218" s="22">
        <v>44833</v>
      </c>
      <c r="B218" s="23">
        <v>61224</v>
      </c>
      <c r="C218" s="23" t="s">
        <v>21</v>
      </c>
      <c r="D218" s="23" t="s">
        <v>512</v>
      </c>
      <c r="E218" s="23" t="s">
        <v>520</v>
      </c>
      <c r="F218" s="23" t="s">
        <v>20</v>
      </c>
      <c r="G218" s="26">
        <v>12</v>
      </c>
      <c r="H218" s="26">
        <v>12</v>
      </c>
      <c r="I218" s="27">
        <f t="shared" si="8"/>
        <v>1</v>
      </c>
      <c r="J218" s="25">
        <v>4</v>
      </c>
      <c r="K218" s="25">
        <v>0</v>
      </c>
      <c r="L218" s="28">
        <v>9.4696830601092898</v>
      </c>
      <c r="M218" s="30">
        <v>0.2722222222222222</v>
      </c>
      <c r="N218" s="24">
        <v>87.98</v>
      </c>
      <c r="O218" s="31">
        <v>0.52569444444444446</v>
      </c>
      <c r="P218" s="31">
        <v>0.25347222222222221</v>
      </c>
      <c r="Q218" s="32">
        <v>93880</v>
      </c>
      <c r="R218" s="32">
        <v>94032</v>
      </c>
      <c r="S218" s="25">
        <f t="shared" si="9"/>
        <v>152</v>
      </c>
      <c r="T218" s="26">
        <f>IFERROR(S218/L218,"0")</f>
        <v>16.05122357687922</v>
      </c>
      <c r="U218" s="2"/>
      <c r="V218" s="2"/>
      <c r="W218" s="2"/>
      <c r="X218" s="2"/>
      <c r="Y218" s="2"/>
      <c r="Z218" s="2"/>
      <c r="AA218" s="2"/>
    </row>
    <row r="219" spans="1:27" customFormat="1" ht="22.8" customHeight="1" x14ac:dyDescent="0.3">
      <c r="A219" s="22">
        <v>44833</v>
      </c>
      <c r="B219" s="23">
        <v>61291</v>
      </c>
      <c r="C219" s="23" t="s">
        <v>19</v>
      </c>
      <c r="D219" s="23" t="s">
        <v>512</v>
      </c>
      <c r="E219" s="23" t="s">
        <v>520</v>
      </c>
      <c r="F219" s="23" t="s">
        <v>20</v>
      </c>
      <c r="G219" s="26">
        <v>1706.6</v>
      </c>
      <c r="H219" s="26">
        <v>1093.5</v>
      </c>
      <c r="I219" s="27">
        <f t="shared" si="8"/>
        <v>0.64074768545646321</v>
      </c>
      <c r="J219" s="25">
        <v>8</v>
      </c>
      <c r="K219" s="25">
        <v>1</v>
      </c>
      <c r="L219" s="28">
        <v>1.9313169398907102</v>
      </c>
      <c r="M219" s="30">
        <v>0.68333333333333324</v>
      </c>
      <c r="N219" s="24">
        <v>1029.67</v>
      </c>
      <c r="O219" s="31">
        <v>0.79166666666666663</v>
      </c>
      <c r="P219" s="31">
        <v>0.10833333333333334</v>
      </c>
      <c r="Q219" s="32">
        <v>94032</v>
      </c>
      <c r="R219" s="32">
        <v>94063</v>
      </c>
      <c r="S219" s="25">
        <f t="shared" si="9"/>
        <v>31</v>
      </c>
      <c r="T219" s="26">
        <f>IFERROR(S219/L219,"0")</f>
        <v>16.051223576879224</v>
      </c>
      <c r="U219" s="2"/>
      <c r="V219" s="2"/>
      <c r="W219" s="2"/>
      <c r="X219" s="2"/>
      <c r="Y219" s="2"/>
      <c r="Z219" s="2"/>
      <c r="AA219" s="2"/>
    </row>
    <row r="220" spans="1:27" customFormat="1" ht="24.6" customHeight="1" x14ac:dyDescent="0.3">
      <c r="A220" s="22">
        <v>44833</v>
      </c>
      <c r="B220" s="23">
        <v>61225</v>
      </c>
      <c r="C220" s="23" t="s">
        <v>21</v>
      </c>
      <c r="D220" s="23" t="s">
        <v>515</v>
      </c>
      <c r="E220" s="23" t="s">
        <v>519</v>
      </c>
      <c r="F220" s="23" t="s">
        <v>20</v>
      </c>
      <c r="G220" s="26">
        <v>2532</v>
      </c>
      <c r="H220" s="26">
        <v>2532</v>
      </c>
      <c r="I220" s="27">
        <f t="shared" si="8"/>
        <v>1</v>
      </c>
      <c r="J220" s="25">
        <v>2</v>
      </c>
      <c r="K220" s="25">
        <v>0</v>
      </c>
      <c r="L220" s="28">
        <f>4.151*0.82</f>
        <v>3.4038199999999996</v>
      </c>
      <c r="M220" s="30">
        <v>0.30208333333333331</v>
      </c>
      <c r="N220" s="24">
        <v>855.92</v>
      </c>
      <c r="O220" s="31">
        <v>0.46249999999999997</v>
      </c>
      <c r="P220" s="31">
        <v>0.16041666666666668</v>
      </c>
      <c r="Q220" s="32">
        <v>62586</v>
      </c>
      <c r="R220" s="32">
        <v>62686</v>
      </c>
      <c r="S220" s="25">
        <f t="shared" si="9"/>
        <v>100</v>
      </c>
      <c r="T220" s="26">
        <f>IFERROR(S220/L220,"0")</f>
        <v>29.378756808526894</v>
      </c>
      <c r="U220" s="2"/>
      <c r="V220" s="2"/>
      <c r="W220" s="2"/>
      <c r="X220" s="2"/>
      <c r="Y220" s="2"/>
      <c r="Z220" s="2"/>
      <c r="AA220" s="2"/>
    </row>
    <row r="221" spans="1:27" customFormat="1" ht="27" customHeight="1" x14ac:dyDescent="0.3">
      <c r="A221" s="22">
        <v>44833</v>
      </c>
      <c r="B221" s="23">
        <v>61289</v>
      </c>
      <c r="C221" s="23" t="s">
        <v>19</v>
      </c>
      <c r="D221" s="23" t="s">
        <v>515</v>
      </c>
      <c r="E221" s="23" t="s">
        <v>519</v>
      </c>
      <c r="F221" s="23" t="s">
        <v>20</v>
      </c>
      <c r="G221" s="26">
        <v>2742.9</v>
      </c>
      <c r="H221" s="26">
        <v>2742.9</v>
      </c>
      <c r="I221" s="27">
        <f t="shared" si="8"/>
        <v>1</v>
      </c>
      <c r="J221" s="25">
        <v>18</v>
      </c>
      <c r="K221" s="25">
        <v>0</v>
      </c>
      <c r="L221" s="28">
        <f>4.151*0.18</f>
        <v>0.74717999999999996</v>
      </c>
      <c r="M221" s="30">
        <v>0.6694444444444444</v>
      </c>
      <c r="N221" s="24">
        <v>1037.8599999999999</v>
      </c>
      <c r="O221" s="31">
        <v>0.7715277777777777</v>
      </c>
      <c r="P221" s="31">
        <v>0.10208333333333335</v>
      </c>
      <c r="Q221" s="32">
        <v>62686</v>
      </c>
      <c r="R221" s="32">
        <v>62708</v>
      </c>
      <c r="S221" s="25">
        <f t="shared" si="9"/>
        <v>22</v>
      </c>
      <c r="T221" s="26">
        <f>IFERROR(S221/L221,"0")</f>
        <v>29.444042934768063</v>
      </c>
      <c r="U221" s="2"/>
      <c r="V221" s="2"/>
      <c r="W221" s="2"/>
      <c r="X221" s="2"/>
      <c r="Y221" s="2"/>
      <c r="Z221" s="2"/>
      <c r="AA221" s="2"/>
    </row>
    <row r="222" spans="1:27" customFormat="1" ht="21" customHeight="1" x14ac:dyDescent="0.3">
      <c r="A222" s="22">
        <v>44833</v>
      </c>
      <c r="B222" s="23">
        <v>61293</v>
      </c>
      <c r="C222" s="23" t="s">
        <v>19</v>
      </c>
      <c r="D222" s="23" t="s">
        <v>514</v>
      </c>
      <c r="E222" s="23" t="s">
        <v>522</v>
      </c>
      <c r="F222" s="23" t="s">
        <v>20</v>
      </c>
      <c r="G222" s="26">
        <v>3193.3</v>
      </c>
      <c r="H222" s="26">
        <v>3193.3</v>
      </c>
      <c r="I222" s="27">
        <f t="shared" si="8"/>
        <v>1</v>
      </c>
      <c r="J222" s="25">
        <v>17</v>
      </c>
      <c r="K222" s="25">
        <v>0</v>
      </c>
      <c r="L222" s="28">
        <v>1.3730081300813008</v>
      </c>
      <c r="M222" s="30">
        <v>0.66666666666666663</v>
      </c>
      <c r="N222" s="24">
        <v>1349.11</v>
      </c>
      <c r="O222" s="31">
        <v>0.79166666666666663</v>
      </c>
      <c r="P222" s="31">
        <v>0.125</v>
      </c>
      <c r="Q222" s="25">
        <v>171929</v>
      </c>
      <c r="R222" s="25">
        <v>171969</v>
      </c>
      <c r="S222" s="25">
        <f t="shared" si="9"/>
        <v>40</v>
      </c>
      <c r="T222" s="26">
        <f>IFERROR(S222/L222,"0")</f>
        <v>29.133112269066793</v>
      </c>
      <c r="U222" s="2"/>
      <c r="V222" s="2"/>
      <c r="W222" s="2"/>
      <c r="X222" s="2"/>
      <c r="Y222" s="2"/>
      <c r="Z222" s="2"/>
      <c r="AA222" s="2"/>
    </row>
    <row r="223" spans="1:27" customFormat="1" ht="28.2" customHeight="1" x14ac:dyDescent="0.3">
      <c r="A223" s="22">
        <v>44833</v>
      </c>
      <c r="B223" s="23">
        <v>61128</v>
      </c>
      <c r="C223" s="23" t="s">
        <v>23</v>
      </c>
      <c r="D223" s="23" t="s">
        <v>513</v>
      </c>
      <c r="E223" s="23" t="s">
        <v>520</v>
      </c>
      <c r="F223" s="23" t="s">
        <v>20</v>
      </c>
      <c r="G223" s="26">
        <v>0</v>
      </c>
      <c r="H223" s="26">
        <v>0</v>
      </c>
      <c r="I223" s="27" t="str">
        <f t="shared" si="8"/>
        <v>0%</v>
      </c>
      <c r="J223" s="25">
        <v>0</v>
      </c>
      <c r="K223" s="25">
        <v>0</v>
      </c>
      <c r="L223" s="28">
        <v>3.698</v>
      </c>
      <c r="M223" s="30">
        <v>0</v>
      </c>
      <c r="N223" s="24">
        <v>0</v>
      </c>
      <c r="O223" s="31">
        <v>0</v>
      </c>
      <c r="P223" s="31">
        <v>0</v>
      </c>
      <c r="Q223" s="32">
        <v>183586</v>
      </c>
      <c r="R223" s="32">
        <v>183627</v>
      </c>
      <c r="S223" s="25">
        <f t="shared" si="9"/>
        <v>41</v>
      </c>
      <c r="T223" s="35">
        <f>IFERROR(S223/L223,"0")</f>
        <v>11.087074094104922</v>
      </c>
      <c r="U223" s="2"/>
      <c r="V223" s="2"/>
      <c r="W223" s="2"/>
      <c r="X223" s="2"/>
      <c r="Y223" s="2"/>
      <c r="Z223" s="2"/>
      <c r="AA223" s="2"/>
    </row>
    <row r="224" spans="1:27" customFormat="1" ht="33.6" customHeight="1" x14ac:dyDescent="0.3">
      <c r="A224" s="22">
        <v>44833</v>
      </c>
      <c r="B224" s="23">
        <v>60817</v>
      </c>
      <c r="C224" s="23" t="s">
        <v>21</v>
      </c>
      <c r="D224" s="23" t="s">
        <v>516</v>
      </c>
      <c r="E224" s="23" t="s">
        <v>521</v>
      </c>
      <c r="F224" s="23" t="s">
        <v>20</v>
      </c>
      <c r="G224" s="26">
        <v>0</v>
      </c>
      <c r="H224" s="26">
        <v>0</v>
      </c>
      <c r="I224" s="27" t="str">
        <f t="shared" si="8"/>
        <v>0%</v>
      </c>
      <c r="J224" s="25">
        <v>0</v>
      </c>
      <c r="K224" s="25">
        <v>0</v>
      </c>
      <c r="L224" s="28">
        <f>39.047</f>
        <v>39.046999999999997</v>
      </c>
      <c r="M224" s="30">
        <v>0</v>
      </c>
      <c r="N224" s="24">
        <v>0</v>
      </c>
      <c r="O224" s="31">
        <v>0</v>
      </c>
      <c r="P224" s="31">
        <v>0</v>
      </c>
      <c r="Q224" s="32">
        <v>562917</v>
      </c>
      <c r="R224" s="32">
        <v>563224</v>
      </c>
      <c r="S224" s="25">
        <f t="shared" si="9"/>
        <v>307</v>
      </c>
      <c r="T224" s="26">
        <f>IFERROR(S224/L224,"0")</f>
        <v>7.8623197684841353</v>
      </c>
      <c r="U224" s="2"/>
      <c r="V224" s="2"/>
      <c r="W224" s="2"/>
      <c r="X224" s="2"/>
      <c r="Y224" s="2"/>
      <c r="Z224" s="2"/>
      <c r="AA224" s="2"/>
    </row>
    <row r="225" spans="1:27" customFormat="1" ht="25.8" customHeight="1" x14ac:dyDescent="0.3">
      <c r="A225" s="22">
        <v>44834</v>
      </c>
      <c r="B225" s="23">
        <v>61390</v>
      </c>
      <c r="C225" s="23" t="s">
        <v>19</v>
      </c>
      <c r="D225" s="23" t="s">
        <v>517</v>
      </c>
      <c r="E225" s="23" t="s">
        <v>521</v>
      </c>
      <c r="F225" s="23" t="s">
        <v>20</v>
      </c>
      <c r="G225" s="26">
        <v>3507.7</v>
      </c>
      <c r="H225" s="26">
        <v>3498.7</v>
      </c>
      <c r="I225" s="27">
        <f t="shared" si="8"/>
        <v>0.99743421615303474</v>
      </c>
      <c r="J225" s="25">
        <v>16</v>
      </c>
      <c r="K225" s="25">
        <v>1</v>
      </c>
      <c r="L225" s="28">
        <f>3.537/2</f>
        <v>1.7685</v>
      </c>
      <c r="M225" s="30">
        <v>0.37708333333333338</v>
      </c>
      <c r="N225" s="24">
        <v>1160.93</v>
      </c>
      <c r="O225" s="31">
        <v>0.56319444444444444</v>
      </c>
      <c r="P225" s="31">
        <v>0.18611111111111112</v>
      </c>
      <c r="Q225" s="25">
        <v>71620</v>
      </c>
      <c r="R225" s="25">
        <v>71662</v>
      </c>
      <c r="S225" s="25">
        <f t="shared" si="9"/>
        <v>42</v>
      </c>
      <c r="T225" s="26">
        <f>IFERROR(S225/L225,"0")</f>
        <v>23.748939779474131</v>
      </c>
      <c r="U225" s="2"/>
      <c r="V225" s="2"/>
      <c r="W225" s="2"/>
      <c r="X225" s="2"/>
      <c r="Y225" s="2"/>
      <c r="Z225" s="2"/>
      <c r="AA225" s="2"/>
    </row>
    <row r="226" spans="1:27" customFormat="1" ht="23.4" customHeight="1" x14ac:dyDescent="0.3">
      <c r="A226" s="22">
        <v>44834</v>
      </c>
      <c r="B226" s="23">
        <v>61420</v>
      </c>
      <c r="C226" s="23" t="s">
        <v>19</v>
      </c>
      <c r="D226" s="23" t="s">
        <v>517</v>
      </c>
      <c r="E226" s="23" t="s">
        <v>521</v>
      </c>
      <c r="F226" s="23" t="s">
        <v>20</v>
      </c>
      <c r="G226" s="26">
        <v>1657.96</v>
      </c>
      <c r="H226" s="26">
        <v>1654.96</v>
      </c>
      <c r="I226" s="27">
        <f t="shared" si="8"/>
        <v>0.99819054741972058</v>
      </c>
      <c r="J226" s="25">
        <v>19</v>
      </c>
      <c r="K226" s="25">
        <v>1</v>
      </c>
      <c r="L226" s="28">
        <f>3.537/2</f>
        <v>1.7685</v>
      </c>
      <c r="M226" s="30">
        <v>0.65277777777777779</v>
      </c>
      <c r="N226" s="24">
        <v>698.97</v>
      </c>
      <c r="O226" s="31">
        <v>0.7729166666666667</v>
      </c>
      <c r="P226" s="31">
        <v>0.12013888888888889</v>
      </c>
      <c r="Q226" s="25">
        <v>71662</v>
      </c>
      <c r="R226" s="25">
        <v>71697</v>
      </c>
      <c r="S226" s="25">
        <f t="shared" si="9"/>
        <v>35</v>
      </c>
      <c r="T226" s="26">
        <f>IFERROR(S226/L226,"0")</f>
        <v>19.790783149561776</v>
      </c>
      <c r="U226" s="2"/>
      <c r="V226" s="2"/>
      <c r="W226" s="2"/>
      <c r="X226" s="2"/>
      <c r="Y226" s="2"/>
      <c r="Z226" s="2"/>
      <c r="AA226" s="2"/>
    </row>
    <row r="227" spans="1:27" customFormat="1" ht="26.4" customHeight="1" x14ac:dyDescent="0.3">
      <c r="A227" s="22">
        <v>44834</v>
      </c>
      <c r="B227" s="23">
        <v>61382</v>
      </c>
      <c r="C227" s="23" t="s">
        <v>19</v>
      </c>
      <c r="D227" s="23" t="s">
        <v>512</v>
      </c>
      <c r="E227" s="23" t="s">
        <v>520</v>
      </c>
      <c r="F227" s="23" t="s">
        <v>20</v>
      </c>
      <c r="G227" s="26">
        <v>5860</v>
      </c>
      <c r="H227" s="26">
        <v>5860</v>
      </c>
      <c r="I227" s="27">
        <f t="shared" si="8"/>
        <v>1</v>
      </c>
      <c r="J227" s="25">
        <v>5</v>
      </c>
      <c r="K227" s="25">
        <v>0</v>
      </c>
      <c r="L227" s="28">
        <v>0.98276190476190473</v>
      </c>
      <c r="M227" s="30">
        <v>0.37847222222222227</v>
      </c>
      <c r="N227" s="24">
        <v>0</v>
      </c>
      <c r="O227" s="31">
        <v>0.53402777777777777</v>
      </c>
      <c r="P227" s="31">
        <v>0.15555555555555556</v>
      </c>
      <c r="Q227" s="32">
        <v>94063</v>
      </c>
      <c r="R227" s="32">
        <v>94080</v>
      </c>
      <c r="S227" s="25">
        <f t="shared" si="9"/>
        <v>17</v>
      </c>
      <c r="T227" s="26">
        <f>IFERROR(S227/L227,"0")</f>
        <v>17.298187808896213</v>
      </c>
      <c r="U227" s="2"/>
      <c r="V227" s="2"/>
      <c r="W227" s="2"/>
      <c r="X227" s="2"/>
      <c r="Y227" s="2"/>
      <c r="Z227" s="2"/>
      <c r="AA227" s="2"/>
    </row>
    <row r="228" spans="1:27" customFormat="1" ht="27" customHeight="1" x14ac:dyDescent="0.3">
      <c r="A228" s="22">
        <v>44834</v>
      </c>
      <c r="B228" s="23">
        <v>61407</v>
      </c>
      <c r="C228" s="23" t="s">
        <v>19</v>
      </c>
      <c r="D228" s="23" t="s">
        <v>512</v>
      </c>
      <c r="E228" s="23" t="s">
        <v>520</v>
      </c>
      <c r="F228" s="23" t="s">
        <v>20</v>
      </c>
      <c r="G228" s="26">
        <v>1750.15</v>
      </c>
      <c r="H228" s="26">
        <v>1750.15</v>
      </c>
      <c r="I228" s="27">
        <f t="shared" si="8"/>
        <v>1</v>
      </c>
      <c r="J228" s="25">
        <v>23</v>
      </c>
      <c r="K228" s="25">
        <v>0</v>
      </c>
      <c r="L228" s="28">
        <v>1.4452380952380952</v>
      </c>
      <c r="M228" s="30">
        <v>0.65</v>
      </c>
      <c r="N228" s="24">
        <v>885.04</v>
      </c>
      <c r="O228" s="31">
        <v>0.79236111111111107</v>
      </c>
      <c r="P228" s="31">
        <v>0.1423611111111111</v>
      </c>
      <c r="Q228" s="32">
        <v>94080</v>
      </c>
      <c r="R228" s="32">
        <v>94105</v>
      </c>
      <c r="S228" s="25">
        <f t="shared" si="9"/>
        <v>25</v>
      </c>
      <c r="T228" s="26">
        <f>IFERROR(S228/L228,"0")</f>
        <v>17.298187808896213</v>
      </c>
      <c r="U228" s="2"/>
      <c r="V228" s="2"/>
      <c r="W228" s="2"/>
      <c r="X228" s="2"/>
      <c r="Y228" s="2"/>
      <c r="Z228" s="2"/>
      <c r="AA228" s="2"/>
    </row>
    <row r="229" spans="1:27" customFormat="1" ht="34.799999999999997" customHeight="1" x14ac:dyDescent="0.3">
      <c r="A229" s="22">
        <v>44834</v>
      </c>
      <c r="B229" s="23">
        <v>61386</v>
      </c>
      <c r="C229" s="23" t="s">
        <v>21</v>
      </c>
      <c r="D229" s="23" t="s">
        <v>514</v>
      </c>
      <c r="E229" s="23" t="s">
        <v>522</v>
      </c>
      <c r="F229" s="23" t="s">
        <v>20</v>
      </c>
      <c r="G229" s="26">
        <v>3502</v>
      </c>
      <c r="H229" s="26">
        <v>3502</v>
      </c>
      <c r="I229" s="27">
        <f t="shared" si="8"/>
        <v>1</v>
      </c>
      <c r="J229" s="25">
        <v>2</v>
      </c>
      <c r="K229" s="25">
        <v>0</v>
      </c>
      <c r="L229" s="28">
        <v>2.3104545454545455</v>
      </c>
      <c r="M229" s="30">
        <v>0.32500000000000001</v>
      </c>
      <c r="N229" s="24">
        <v>1491</v>
      </c>
      <c r="O229" s="31">
        <v>0.4909722222222222</v>
      </c>
      <c r="P229" s="31">
        <v>0.16597222222222222</v>
      </c>
      <c r="Q229" s="25">
        <v>171969</v>
      </c>
      <c r="R229" s="25">
        <v>172024</v>
      </c>
      <c r="S229" s="25">
        <f t="shared" si="9"/>
        <v>55</v>
      </c>
      <c r="T229" s="26">
        <f>IFERROR(S229/L229,"0")</f>
        <v>23.804839661617155</v>
      </c>
      <c r="U229" s="2"/>
      <c r="V229" s="2"/>
      <c r="W229" s="2"/>
      <c r="X229" s="2"/>
      <c r="Y229" s="2"/>
      <c r="Z229" s="2"/>
      <c r="AA229" s="2"/>
    </row>
    <row r="230" spans="1:27" customFormat="1" ht="25.2" customHeight="1" x14ac:dyDescent="0.3">
      <c r="A230" s="22">
        <v>44834</v>
      </c>
      <c r="B230" s="23">
        <v>61393</v>
      </c>
      <c r="C230" s="23" t="s">
        <v>19</v>
      </c>
      <c r="D230" s="23" t="s">
        <v>514</v>
      </c>
      <c r="E230" s="23" t="s">
        <v>522</v>
      </c>
      <c r="F230" s="23" t="s">
        <v>20</v>
      </c>
      <c r="G230" s="26">
        <v>1286.42</v>
      </c>
      <c r="H230" s="26">
        <v>1286.42</v>
      </c>
      <c r="I230" s="27">
        <f t="shared" si="8"/>
        <v>1</v>
      </c>
      <c r="J230" s="25">
        <v>1</v>
      </c>
      <c r="K230" s="25">
        <v>0</v>
      </c>
      <c r="L230" s="28">
        <v>1.5963140495867769</v>
      </c>
      <c r="M230" s="30">
        <v>0.5708333333333333</v>
      </c>
      <c r="N230" s="24">
        <v>463.11</v>
      </c>
      <c r="O230" s="31">
        <v>0.69791666666666663</v>
      </c>
      <c r="P230" s="31">
        <v>0.12708333333333333</v>
      </c>
      <c r="Q230" s="25">
        <v>172024</v>
      </c>
      <c r="R230" s="25">
        <v>172062</v>
      </c>
      <c r="S230" s="25">
        <f t="shared" si="9"/>
        <v>38</v>
      </c>
      <c r="T230" s="26">
        <f>IFERROR(S230/L230,"0")</f>
        <v>23.804839661617155</v>
      </c>
      <c r="U230" s="2"/>
      <c r="V230" s="2"/>
      <c r="W230" s="2"/>
      <c r="X230" s="2"/>
      <c r="Y230" s="2"/>
      <c r="Z230" s="2"/>
      <c r="AA230" s="2"/>
    </row>
    <row r="231" spans="1:27" customFormat="1" ht="27" customHeight="1" x14ac:dyDescent="0.3">
      <c r="A231" s="22">
        <v>44834</v>
      </c>
      <c r="B231" s="23">
        <v>61389</v>
      </c>
      <c r="C231" s="23" t="s">
        <v>21</v>
      </c>
      <c r="D231" s="23" t="s">
        <v>513</v>
      </c>
      <c r="E231" s="23" t="s">
        <v>520</v>
      </c>
      <c r="F231" s="23" t="s">
        <v>20</v>
      </c>
      <c r="G231" s="26">
        <v>1574.4</v>
      </c>
      <c r="H231" s="26">
        <v>1574.4</v>
      </c>
      <c r="I231" s="27">
        <f t="shared" si="8"/>
        <v>1</v>
      </c>
      <c r="J231" s="25">
        <v>1</v>
      </c>
      <c r="K231" s="25">
        <v>0</v>
      </c>
      <c r="L231" s="28">
        <v>4.4899030303030303</v>
      </c>
      <c r="M231" s="30">
        <v>0.29583333333333334</v>
      </c>
      <c r="N231" s="24">
        <v>393.6</v>
      </c>
      <c r="O231" s="31">
        <v>0.43958333333333338</v>
      </c>
      <c r="P231" s="31">
        <v>0.14375000000000002</v>
      </c>
      <c r="Q231" s="32">
        <v>183627</v>
      </c>
      <c r="R231" s="32">
        <v>183733</v>
      </c>
      <c r="S231" s="25">
        <f t="shared" si="9"/>
        <v>106</v>
      </c>
      <c r="T231" s="35">
        <f>IFERROR(S231/L231,"0")</f>
        <v>23.608527686364287</v>
      </c>
      <c r="U231" s="2"/>
      <c r="V231" s="2"/>
      <c r="W231" s="2"/>
      <c r="X231" s="2"/>
      <c r="Y231" s="2"/>
      <c r="Z231" s="2"/>
      <c r="AA231" s="2"/>
    </row>
    <row r="232" spans="1:27" customFormat="1" ht="27" customHeight="1" x14ac:dyDescent="0.3">
      <c r="A232" s="22">
        <v>44834</v>
      </c>
      <c r="B232" s="23">
        <v>61423</v>
      </c>
      <c r="C232" s="23" t="s">
        <v>19</v>
      </c>
      <c r="D232" s="23" t="s">
        <v>514</v>
      </c>
      <c r="E232" s="23" t="s">
        <v>524</v>
      </c>
      <c r="F232" s="23" t="s">
        <v>20</v>
      </c>
      <c r="G232" s="26">
        <v>1380</v>
      </c>
      <c r="H232" s="26">
        <v>1380</v>
      </c>
      <c r="I232" s="27">
        <f t="shared" si="8"/>
        <v>1</v>
      </c>
      <c r="J232" s="25">
        <v>1</v>
      </c>
      <c r="K232" s="25">
        <v>0</v>
      </c>
      <c r="L232" s="28">
        <v>1.1762314049586777</v>
      </c>
      <c r="M232" s="30">
        <v>0.67361111111111116</v>
      </c>
      <c r="N232" s="24">
        <v>386.4</v>
      </c>
      <c r="O232" s="31">
        <v>0.78055555555555556</v>
      </c>
      <c r="P232" s="31">
        <v>0.10694444444444444</v>
      </c>
      <c r="Q232" s="25">
        <v>172062</v>
      </c>
      <c r="R232" s="25">
        <v>172090</v>
      </c>
      <c r="S232" s="25">
        <f t="shared" si="9"/>
        <v>28</v>
      </c>
      <c r="T232" s="26">
        <f>IFERROR(S232/L232,"0")</f>
        <v>23.804839661617155</v>
      </c>
      <c r="U232" s="2"/>
      <c r="V232" s="2"/>
      <c r="W232" s="2"/>
      <c r="X232" s="2"/>
      <c r="Y232" s="2"/>
      <c r="Z232" s="2"/>
      <c r="AA232" s="2"/>
    </row>
    <row r="233" spans="1:27" customFormat="1" ht="22.8" customHeight="1" x14ac:dyDescent="0.3">
      <c r="A233" s="22">
        <v>44834</v>
      </c>
      <c r="B233" s="23">
        <v>61388</v>
      </c>
      <c r="C233" s="23" t="s">
        <v>19</v>
      </c>
      <c r="D233" s="23" t="s">
        <v>513</v>
      </c>
      <c r="E233" s="23" t="s">
        <v>525</v>
      </c>
      <c r="F233" s="23" t="s">
        <v>20</v>
      </c>
      <c r="G233" s="26">
        <v>3196</v>
      </c>
      <c r="H233" s="26">
        <v>3196</v>
      </c>
      <c r="I233" s="27">
        <f t="shared" si="8"/>
        <v>1</v>
      </c>
      <c r="J233" s="25">
        <v>3</v>
      </c>
      <c r="K233" s="25">
        <v>0</v>
      </c>
      <c r="L233" s="28">
        <v>1.2283696969696969</v>
      </c>
      <c r="M233" s="30">
        <v>0.46527777777777773</v>
      </c>
      <c r="N233" s="24">
        <v>1102.69</v>
      </c>
      <c r="O233" s="31">
        <v>0.54722222222222217</v>
      </c>
      <c r="P233" s="31">
        <v>8.1944444444444445E-2</v>
      </c>
      <c r="Q233" s="32">
        <v>183733</v>
      </c>
      <c r="R233" s="32">
        <v>183762</v>
      </c>
      <c r="S233" s="25">
        <f t="shared" si="9"/>
        <v>29</v>
      </c>
      <c r="T233" s="35">
        <f>IFERROR(S233/L233,"0")</f>
        <v>23.608527686364287</v>
      </c>
      <c r="U233" s="2"/>
      <c r="V233" s="2"/>
      <c r="W233" s="2"/>
      <c r="X233" s="2"/>
      <c r="Y233" s="2"/>
      <c r="Z233" s="2"/>
      <c r="AA233" s="2"/>
    </row>
    <row r="234" spans="1:27" customFormat="1" ht="24.6" customHeight="1" x14ac:dyDescent="0.3">
      <c r="A234" s="22">
        <v>44834</v>
      </c>
      <c r="B234" s="23">
        <v>61384</v>
      </c>
      <c r="C234" s="23" t="s">
        <v>21</v>
      </c>
      <c r="D234" s="23" t="s">
        <v>515</v>
      </c>
      <c r="E234" s="23" t="s">
        <v>526</v>
      </c>
      <c r="F234" s="23" t="s">
        <v>20</v>
      </c>
      <c r="G234" s="26">
        <v>324</v>
      </c>
      <c r="H234" s="26">
        <v>324</v>
      </c>
      <c r="I234" s="27">
        <f t="shared" si="8"/>
        <v>1</v>
      </c>
      <c r="J234" s="25">
        <v>1</v>
      </c>
      <c r="K234" s="25">
        <v>0</v>
      </c>
      <c r="L234" s="28">
        <f>9.956*0.92</f>
        <v>9.1595200000000006</v>
      </c>
      <c r="M234" s="30">
        <v>0.3125</v>
      </c>
      <c r="N234" s="24">
        <v>0</v>
      </c>
      <c r="O234" s="31">
        <v>0.56944444444444442</v>
      </c>
      <c r="P234" s="31">
        <v>0.25694444444444448</v>
      </c>
      <c r="Q234" s="32">
        <v>62708</v>
      </c>
      <c r="R234" s="32">
        <v>62964</v>
      </c>
      <c r="S234" s="25">
        <f t="shared" si="9"/>
        <v>256</v>
      </c>
      <c r="T234" s="26">
        <f>IFERROR(S234/L234,"0")</f>
        <v>27.949062832986879</v>
      </c>
      <c r="U234" s="2"/>
      <c r="V234" s="2"/>
      <c r="W234" s="2"/>
      <c r="X234" s="2"/>
      <c r="Y234" s="2"/>
      <c r="Z234" s="2"/>
      <c r="AA234" s="2"/>
    </row>
    <row r="235" spans="1:27" customFormat="1" x14ac:dyDescent="0.3">
      <c r="A235" s="22">
        <v>44834</v>
      </c>
      <c r="B235" s="23">
        <v>61410</v>
      </c>
      <c r="C235" s="23" t="s">
        <v>19</v>
      </c>
      <c r="D235" s="23" t="s">
        <v>515</v>
      </c>
      <c r="E235" s="23" t="s">
        <v>527</v>
      </c>
      <c r="F235" s="23" t="s">
        <v>20</v>
      </c>
      <c r="G235" s="26">
        <v>2357.25</v>
      </c>
      <c r="H235" s="26">
        <v>2357.25</v>
      </c>
      <c r="I235" s="27">
        <f t="shared" si="8"/>
        <v>1</v>
      </c>
      <c r="J235" s="25">
        <v>4</v>
      </c>
      <c r="K235" s="25">
        <v>0</v>
      </c>
      <c r="L235" s="28">
        <f>9.956*0.08</f>
        <v>0.79647999999999997</v>
      </c>
      <c r="M235" s="30">
        <v>0.6479166666666667</v>
      </c>
      <c r="N235" s="24">
        <v>599.92999999999995</v>
      </c>
      <c r="O235" s="31">
        <v>0.72916666666666663</v>
      </c>
      <c r="P235" s="31">
        <v>8.1250000000000003E-2</v>
      </c>
      <c r="Q235" s="32">
        <v>62964</v>
      </c>
      <c r="R235" s="32">
        <v>62986</v>
      </c>
      <c r="S235" s="25">
        <f t="shared" si="9"/>
        <v>22</v>
      </c>
      <c r="T235" s="26">
        <f>IFERROR(S235/L235,"0")</f>
        <v>27.621534752912819</v>
      </c>
      <c r="U235" s="2"/>
      <c r="V235" s="2"/>
      <c r="W235" s="2"/>
      <c r="X235" s="2"/>
      <c r="Y235" s="2"/>
      <c r="Z235" s="2"/>
      <c r="AA235" s="2"/>
    </row>
    <row r="236" spans="1:27" customFormat="1" x14ac:dyDescent="0.3">
      <c r="A236" s="22">
        <v>44834</v>
      </c>
      <c r="B236" s="23">
        <v>61447</v>
      </c>
      <c r="C236" s="23" t="s">
        <v>26</v>
      </c>
      <c r="D236" s="23" t="s">
        <v>513</v>
      </c>
      <c r="E236" s="23" t="s">
        <v>520</v>
      </c>
      <c r="F236" s="23" t="s">
        <v>20</v>
      </c>
      <c r="G236" s="26">
        <v>815.5</v>
      </c>
      <c r="H236" s="26">
        <v>815</v>
      </c>
      <c r="I236" s="27">
        <f t="shared" si="8"/>
        <v>0.99938687921520541</v>
      </c>
      <c r="J236" s="25">
        <v>0</v>
      </c>
      <c r="K236" s="25">
        <v>0</v>
      </c>
      <c r="L236" s="28">
        <v>1.2707272727272727</v>
      </c>
      <c r="M236" s="30">
        <v>0.80138888888888893</v>
      </c>
      <c r="N236" s="24">
        <v>140.96</v>
      </c>
      <c r="O236" s="31">
        <v>0.86249999999999993</v>
      </c>
      <c r="P236" s="31">
        <v>6.1111111111111116E-2</v>
      </c>
      <c r="Q236" s="32">
        <v>183762</v>
      </c>
      <c r="R236" s="32">
        <v>183792</v>
      </c>
      <c r="S236" s="25">
        <f t="shared" si="9"/>
        <v>30</v>
      </c>
      <c r="T236" s="35">
        <f>IFERROR(S236/L236,"0")</f>
        <v>23.608527686364287</v>
      </c>
      <c r="U236" s="2"/>
      <c r="V236" s="2"/>
      <c r="W236" s="2"/>
      <c r="X236" s="2"/>
      <c r="Y236" s="2"/>
      <c r="Z236" s="2"/>
      <c r="AA236" s="2"/>
    </row>
    <row r="237" spans="1:27" customFormat="1" ht="37.200000000000003" customHeight="1" x14ac:dyDescent="0.35">
      <c r="A237" s="36">
        <v>44835</v>
      </c>
      <c r="B237" s="37">
        <v>61504</v>
      </c>
      <c r="C237" s="37" t="s">
        <v>19</v>
      </c>
      <c r="D237" s="37" t="s">
        <v>512</v>
      </c>
      <c r="E237" s="23" t="s">
        <v>528</v>
      </c>
      <c r="F237" s="37" t="s">
        <v>20</v>
      </c>
      <c r="G237" s="40">
        <v>2500.85</v>
      </c>
      <c r="H237" s="40">
        <v>2500.85</v>
      </c>
      <c r="I237" s="41">
        <f t="shared" si="8"/>
        <v>1</v>
      </c>
      <c r="J237" s="39">
        <v>14</v>
      </c>
      <c r="K237" s="39">
        <v>0</v>
      </c>
      <c r="L237" s="40">
        <v>0.95850000000000002</v>
      </c>
      <c r="M237" s="42">
        <v>0.41388888888888892</v>
      </c>
      <c r="N237" s="38">
        <v>1040.3800000000001</v>
      </c>
      <c r="O237" s="42">
        <v>0.54791666666666672</v>
      </c>
      <c r="P237" s="43">
        <v>0.13402777777777777</v>
      </c>
      <c r="Q237" s="44">
        <v>94105</v>
      </c>
      <c r="R237" s="44">
        <v>94125</v>
      </c>
      <c r="S237" s="45">
        <f t="shared" si="9"/>
        <v>20</v>
      </c>
      <c r="T237" s="46">
        <v>20.865936358894103</v>
      </c>
      <c r="U237" s="2"/>
      <c r="V237" s="2"/>
      <c r="W237" s="2"/>
      <c r="X237" s="2"/>
      <c r="Y237" s="2"/>
      <c r="Z237" s="2"/>
      <c r="AA237" s="2"/>
    </row>
    <row r="238" spans="1:27" customFormat="1" ht="18" x14ac:dyDescent="0.35">
      <c r="A238" s="36">
        <v>44835</v>
      </c>
      <c r="B238" s="37">
        <v>61517</v>
      </c>
      <c r="C238" s="37" t="s">
        <v>21</v>
      </c>
      <c r="D238" s="37" t="s">
        <v>515</v>
      </c>
      <c r="E238" s="23" t="s">
        <v>523</v>
      </c>
      <c r="F238" s="37" t="s">
        <v>20</v>
      </c>
      <c r="G238" s="40">
        <v>1382.65</v>
      </c>
      <c r="H238" s="40">
        <v>1382.65</v>
      </c>
      <c r="I238" s="41">
        <f t="shared" si="8"/>
        <v>1</v>
      </c>
      <c r="J238" s="39">
        <v>15</v>
      </c>
      <c r="K238" s="39">
        <v>0</v>
      </c>
      <c r="L238" s="40">
        <v>9.1999999999999993</v>
      </c>
      <c r="M238" s="42">
        <v>0.22916666666666666</v>
      </c>
      <c r="N238" s="38">
        <v>863.52</v>
      </c>
      <c r="O238" s="42">
        <v>0.56736111111111109</v>
      </c>
      <c r="P238" s="43">
        <v>0.33819444444444446</v>
      </c>
      <c r="Q238" s="44">
        <v>62986</v>
      </c>
      <c r="R238" s="44">
        <v>63170</v>
      </c>
      <c r="S238" s="45">
        <f t="shared" si="9"/>
        <v>184</v>
      </c>
      <c r="T238" s="46">
        <f>IFERROR(S238/L238,"0")</f>
        <v>20</v>
      </c>
      <c r="U238" s="2"/>
      <c r="V238" s="2"/>
      <c r="W238" s="2"/>
      <c r="X238" s="2"/>
      <c r="Y238" s="2"/>
      <c r="Z238" s="2"/>
      <c r="AA238" s="2"/>
    </row>
    <row r="239" spans="1:27" customFormat="1" ht="18" x14ac:dyDescent="0.35">
      <c r="A239" s="36">
        <v>44835</v>
      </c>
      <c r="B239" s="37">
        <v>61551</v>
      </c>
      <c r="C239" s="37" t="s">
        <v>19</v>
      </c>
      <c r="D239" s="37" t="s">
        <v>515</v>
      </c>
      <c r="E239" s="23" t="s">
        <v>529</v>
      </c>
      <c r="F239" s="37" t="s">
        <v>20</v>
      </c>
      <c r="G239" s="40">
        <v>950</v>
      </c>
      <c r="H239" s="40">
        <v>950</v>
      </c>
      <c r="I239" s="41">
        <f t="shared" si="8"/>
        <v>1</v>
      </c>
      <c r="J239" s="39">
        <v>1</v>
      </c>
      <c r="K239" s="39">
        <v>0</v>
      </c>
      <c r="L239" s="40">
        <v>0.99999999999999989</v>
      </c>
      <c r="M239" s="42">
        <v>0.63888888888888895</v>
      </c>
      <c r="N239" s="38">
        <v>1680</v>
      </c>
      <c r="O239" s="42">
        <v>0.78402777777777777</v>
      </c>
      <c r="P239" s="43">
        <v>0.1451388888888889</v>
      </c>
      <c r="Q239" s="44">
        <v>63170</v>
      </c>
      <c r="R239" s="44">
        <v>63190</v>
      </c>
      <c r="S239" s="45">
        <f t="shared" si="9"/>
        <v>20</v>
      </c>
      <c r="T239" s="46">
        <f>IFERROR(S239/L239,"0")</f>
        <v>20.000000000000004</v>
      </c>
      <c r="U239" s="2"/>
      <c r="V239" s="2"/>
      <c r="W239" s="2"/>
      <c r="X239" s="2"/>
      <c r="Y239" s="2"/>
      <c r="Z239" s="2"/>
      <c r="AA239" s="2"/>
    </row>
    <row r="240" spans="1:27" customFormat="1" ht="18" x14ac:dyDescent="0.35">
      <c r="A240" s="36">
        <v>44835</v>
      </c>
      <c r="B240" s="37">
        <v>61551</v>
      </c>
      <c r="C240" s="37" t="s">
        <v>19</v>
      </c>
      <c r="D240" s="37" t="s">
        <v>512</v>
      </c>
      <c r="E240" s="23" t="s">
        <v>530</v>
      </c>
      <c r="F240" s="37" t="s">
        <v>20</v>
      </c>
      <c r="G240" s="40">
        <v>950</v>
      </c>
      <c r="H240" s="40">
        <v>950</v>
      </c>
      <c r="I240" s="41">
        <f t="shared" si="8"/>
        <v>1</v>
      </c>
      <c r="J240" s="39">
        <v>1</v>
      </c>
      <c r="K240" s="39">
        <v>0</v>
      </c>
      <c r="L240" s="40">
        <v>0.95850000000000002</v>
      </c>
      <c r="M240" s="42">
        <v>0.64583333333333337</v>
      </c>
      <c r="N240" s="38">
        <v>1680</v>
      </c>
      <c r="O240" s="42">
        <v>0.78819444444444453</v>
      </c>
      <c r="P240" s="43">
        <v>0.1423611111111111</v>
      </c>
      <c r="Q240" s="44">
        <v>94125</v>
      </c>
      <c r="R240" s="44">
        <v>94146</v>
      </c>
      <c r="S240" s="45">
        <f t="shared" si="9"/>
        <v>21</v>
      </c>
      <c r="T240" s="46">
        <v>21.909233176838811</v>
      </c>
      <c r="U240" s="2"/>
      <c r="V240" s="2"/>
      <c r="W240" s="2"/>
      <c r="X240" s="2"/>
      <c r="Y240" s="2"/>
      <c r="Z240" s="2"/>
      <c r="AA240" s="2"/>
    </row>
    <row r="241" spans="1:27" customFormat="1" ht="18" x14ac:dyDescent="0.35">
      <c r="A241" s="36">
        <v>44835</v>
      </c>
      <c r="B241" s="37">
        <v>61505</v>
      </c>
      <c r="C241" s="37" t="s">
        <v>19</v>
      </c>
      <c r="D241" s="37" t="s">
        <v>514</v>
      </c>
      <c r="E241" s="23" t="s">
        <v>531</v>
      </c>
      <c r="F241" s="37" t="s">
        <v>20</v>
      </c>
      <c r="G241" s="40">
        <v>1509.45</v>
      </c>
      <c r="H241" s="40">
        <v>1509.45</v>
      </c>
      <c r="I241" s="41">
        <f t="shared" si="8"/>
        <v>1</v>
      </c>
      <c r="J241" s="39">
        <v>8</v>
      </c>
      <c r="K241" s="39">
        <v>0</v>
      </c>
      <c r="L241" s="49">
        <v>2.95</v>
      </c>
      <c r="M241" s="42">
        <v>0.35347222222222219</v>
      </c>
      <c r="N241" s="38">
        <v>536.55999999999995</v>
      </c>
      <c r="O241" s="42">
        <v>0.54027777777777775</v>
      </c>
      <c r="P241" s="43">
        <v>0.18680555555555556</v>
      </c>
      <c r="Q241" s="44">
        <v>172090</v>
      </c>
      <c r="R241" s="44">
        <v>172129</v>
      </c>
      <c r="S241" s="45">
        <f t="shared" si="9"/>
        <v>39</v>
      </c>
      <c r="T241" s="46">
        <v>13.220338983050846</v>
      </c>
      <c r="U241" s="2"/>
      <c r="V241" s="2"/>
      <c r="W241" s="2"/>
      <c r="X241" s="2"/>
      <c r="Y241" s="2"/>
      <c r="Z241" s="2"/>
      <c r="AA241" s="2"/>
    </row>
    <row r="242" spans="1:27" customFormat="1" ht="18" x14ac:dyDescent="0.35">
      <c r="A242" s="36">
        <v>44835</v>
      </c>
      <c r="B242" s="37">
        <v>61502</v>
      </c>
      <c r="C242" s="37" t="s">
        <v>19</v>
      </c>
      <c r="D242" s="37" t="s">
        <v>517</v>
      </c>
      <c r="E242" s="23" t="s">
        <v>532</v>
      </c>
      <c r="F242" s="37" t="s">
        <v>20</v>
      </c>
      <c r="G242" s="40">
        <v>1983.79</v>
      </c>
      <c r="H242" s="40">
        <v>1887.84</v>
      </c>
      <c r="I242" s="41">
        <f t="shared" si="8"/>
        <v>0.9516329853462312</v>
      </c>
      <c r="J242" s="39">
        <v>20</v>
      </c>
      <c r="K242" s="39">
        <v>1</v>
      </c>
      <c r="L242" s="40">
        <v>1.8272957746478873</v>
      </c>
      <c r="M242" s="42">
        <v>0.39166666666666666</v>
      </c>
      <c r="N242" s="38">
        <v>763.17</v>
      </c>
      <c r="O242" s="42">
        <v>0.53125</v>
      </c>
      <c r="P242" s="43">
        <v>0.13958333333333334</v>
      </c>
      <c r="Q242" s="44">
        <v>71697</v>
      </c>
      <c r="R242" s="44">
        <v>71739</v>
      </c>
      <c r="S242" s="45">
        <f t="shared" si="9"/>
        <v>42</v>
      </c>
      <c r="T242" s="46">
        <f>IFERROR(S242/L242,"0")</f>
        <v>22.984784719974101</v>
      </c>
      <c r="U242" s="2"/>
      <c r="V242" s="2"/>
      <c r="W242" s="2"/>
      <c r="X242" s="2"/>
      <c r="Y242" s="2"/>
      <c r="Z242" s="2"/>
      <c r="AA242" s="2"/>
    </row>
    <row r="243" spans="1:27" customFormat="1" ht="18" x14ac:dyDescent="0.35">
      <c r="A243" s="36">
        <v>44835</v>
      </c>
      <c r="B243" s="37">
        <v>61506</v>
      </c>
      <c r="C243" s="37" t="s">
        <v>19</v>
      </c>
      <c r="D243" s="37" t="s">
        <v>511</v>
      </c>
      <c r="E243" s="23" t="s">
        <v>533</v>
      </c>
      <c r="F243" s="37" t="s">
        <v>20</v>
      </c>
      <c r="G243" s="40">
        <v>500</v>
      </c>
      <c r="H243" s="40">
        <v>500</v>
      </c>
      <c r="I243" s="41">
        <f t="shared" si="8"/>
        <v>1</v>
      </c>
      <c r="J243" s="39">
        <v>1</v>
      </c>
      <c r="K243" s="39">
        <v>0</v>
      </c>
      <c r="L243" s="40">
        <v>2.415</v>
      </c>
      <c r="M243" s="42">
        <v>0.48055555555555557</v>
      </c>
      <c r="N243" s="38">
        <v>0</v>
      </c>
      <c r="O243" s="42">
        <v>0.5625</v>
      </c>
      <c r="P243" s="43">
        <v>8.1944444444444445E-2</v>
      </c>
      <c r="Q243" s="44">
        <v>139649</v>
      </c>
      <c r="R243" s="44">
        <v>139684</v>
      </c>
      <c r="S243" s="45">
        <f t="shared" si="9"/>
        <v>35</v>
      </c>
      <c r="T243" s="46">
        <f>IFERROR(S243/L243,"0")</f>
        <v>14.492753623188406</v>
      </c>
      <c r="U243" s="2"/>
      <c r="V243" s="2"/>
      <c r="W243" s="2"/>
      <c r="X243" s="2"/>
      <c r="Y243" s="2"/>
      <c r="Z243" s="2"/>
      <c r="AA243" s="2"/>
    </row>
    <row r="244" spans="1:27" customFormat="1" ht="18" x14ac:dyDescent="0.35">
      <c r="A244" s="36">
        <v>44835</v>
      </c>
      <c r="B244" s="37">
        <v>61568</v>
      </c>
      <c r="C244" s="37" t="s">
        <v>19</v>
      </c>
      <c r="D244" s="37" t="s">
        <v>517</v>
      </c>
      <c r="E244" s="23" t="s">
        <v>534</v>
      </c>
      <c r="F244" s="37" t="s">
        <v>20</v>
      </c>
      <c r="G244" s="40">
        <v>2206</v>
      </c>
      <c r="H244" s="40">
        <v>2151</v>
      </c>
      <c r="I244" s="41">
        <f t="shared" si="8"/>
        <v>0.9750679963735267</v>
      </c>
      <c r="J244" s="39">
        <v>13</v>
      </c>
      <c r="K244" s="39">
        <v>2</v>
      </c>
      <c r="L244" s="40">
        <v>1.2617042253521127</v>
      </c>
      <c r="M244" s="42">
        <v>0.67013888888888884</v>
      </c>
      <c r="N244" s="38">
        <v>1185.48</v>
      </c>
      <c r="O244" s="42">
        <v>0.78611111111111109</v>
      </c>
      <c r="P244" s="43">
        <v>0.11597222222222221</v>
      </c>
      <c r="Q244" s="44">
        <v>71739</v>
      </c>
      <c r="R244" s="44">
        <v>71768</v>
      </c>
      <c r="S244" s="45">
        <f t="shared" si="9"/>
        <v>29</v>
      </c>
      <c r="T244" s="46">
        <f>IFERROR(S244/L244,"0")</f>
        <v>22.984784719974101</v>
      </c>
      <c r="U244" s="2"/>
      <c r="V244" s="2"/>
      <c r="W244" s="2"/>
      <c r="X244" s="2"/>
      <c r="Y244" s="2"/>
      <c r="Z244" s="2"/>
      <c r="AA244" s="2"/>
    </row>
    <row r="245" spans="1:27" customFormat="1" ht="28.2" customHeight="1" x14ac:dyDescent="0.35">
      <c r="A245" s="36">
        <v>44835</v>
      </c>
      <c r="B245" s="37">
        <v>61518</v>
      </c>
      <c r="C245" s="37" t="s">
        <v>21</v>
      </c>
      <c r="D245" s="37" t="s">
        <v>516</v>
      </c>
      <c r="E245" s="23" t="s">
        <v>535</v>
      </c>
      <c r="F245" s="37" t="s">
        <v>20</v>
      </c>
      <c r="G245" s="40">
        <v>9540</v>
      </c>
      <c r="H245" s="40">
        <v>9540</v>
      </c>
      <c r="I245" s="41">
        <f t="shared" si="8"/>
        <v>1</v>
      </c>
      <c r="J245" s="39">
        <v>1</v>
      </c>
      <c r="K245" s="39">
        <v>0</v>
      </c>
      <c r="L245" s="49">
        <v>23.416</v>
      </c>
      <c r="M245" s="42">
        <v>0.26597222222222222</v>
      </c>
      <c r="N245" s="38">
        <v>4102.18</v>
      </c>
      <c r="O245" s="42">
        <v>0.62152777777777779</v>
      </c>
      <c r="P245" s="43">
        <v>0.35555555555555557</v>
      </c>
      <c r="Q245" s="44">
        <v>563229</v>
      </c>
      <c r="R245" s="44">
        <v>563543</v>
      </c>
      <c r="S245" s="45">
        <f t="shared" si="9"/>
        <v>314</v>
      </c>
      <c r="T245" s="46">
        <f>IFERROR(S245/L245,"0")</f>
        <v>13.409634437991118</v>
      </c>
      <c r="U245" s="2"/>
      <c r="V245" s="2"/>
      <c r="W245" s="2"/>
      <c r="X245" s="2"/>
      <c r="Y245" s="2"/>
      <c r="Z245" s="2"/>
      <c r="AA245" s="2"/>
    </row>
    <row r="246" spans="1:27" customFormat="1" ht="18" x14ac:dyDescent="0.35">
      <c r="A246" s="36">
        <v>44835</v>
      </c>
      <c r="B246" s="37">
        <v>61570</v>
      </c>
      <c r="C246" s="37" t="s">
        <v>26</v>
      </c>
      <c r="D246" s="37" t="s">
        <v>513</v>
      </c>
      <c r="E246" s="23" t="s">
        <v>536</v>
      </c>
      <c r="F246" s="37" t="s">
        <v>20</v>
      </c>
      <c r="G246" s="40">
        <v>4870.3500000000004</v>
      </c>
      <c r="H246" s="40">
        <v>4870.3500000000004</v>
      </c>
      <c r="I246" s="41">
        <f t="shared" si="8"/>
        <v>1</v>
      </c>
      <c r="J246" s="39">
        <v>0</v>
      </c>
      <c r="K246" s="39">
        <v>0</v>
      </c>
      <c r="L246" s="49">
        <v>8.5329999999999995</v>
      </c>
      <c r="M246" s="42">
        <v>0</v>
      </c>
      <c r="N246" s="38">
        <v>0</v>
      </c>
      <c r="O246" s="42">
        <v>0</v>
      </c>
      <c r="P246" s="43">
        <v>0</v>
      </c>
      <c r="Q246" s="44">
        <v>183792</v>
      </c>
      <c r="R246" s="44">
        <v>183819</v>
      </c>
      <c r="S246" s="45">
        <f t="shared" si="9"/>
        <v>27</v>
      </c>
      <c r="T246" s="50">
        <f>IFERROR(S246/L246,"0")</f>
        <v>3.1641861010195713</v>
      </c>
      <c r="U246" s="2"/>
      <c r="V246" s="2"/>
      <c r="W246" s="2"/>
      <c r="X246" s="2"/>
      <c r="Y246" s="2"/>
      <c r="Z246" s="2"/>
      <c r="AA246" s="2"/>
    </row>
    <row r="247" spans="1:27" customFormat="1" ht="23.4" customHeight="1" x14ac:dyDescent="0.35">
      <c r="A247" s="36">
        <v>44837</v>
      </c>
      <c r="B247" s="37">
        <v>61657</v>
      </c>
      <c r="C247" s="37" t="s">
        <v>21</v>
      </c>
      <c r="D247" s="37" t="s">
        <v>513</v>
      </c>
      <c r="E247" s="23" t="s">
        <v>537</v>
      </c>
      <c r="F247" s="37" t="s">
        <v>20</v>
      </c>
      <c r="G247" s="40">
        <v>1500</v>
      </c>
      <c r="H247" s="40">
        <v>1500</v>
      </c>
      <c r="I247" s="41">
        <f t="shared" si="8"/>
        <v>1</v>
      </c>
      <c r="J247" s="39">
        <v>1</v>
      </c>
      <c r="K247" s="39">
        <v>0</v>
      </c>
      <c r="L247" s="49">
        <v>2.2440000000000002</v>
      </c>
      <c r="M247" s="42">
        <v>0.61388888888888882</v>
      </c>
      <c r="N247" s="38">
        <v>644.99</v>
      </c>
      <c r="O247" s="42">
        <v>0.76527777777777783</v>
      </c>
      <c r="P247" s="43">
        <v>0.15138888888888888</v>
      </c>
      <c r="Q247" s="44">
        <v>183819</v>
      </c>
      <c r="R247" s="44">
        <v>183843</v>
      </c>
      <c r="S247" s="45">
        <f t="shared" si="9"/>
        <v>24</v>
      </c>
      <c r="T247" s="50">
        <f>IFERROR(S247/L247,"0")</f>
        <v>10.695187165775399</v>
      </c>
      <c r="U247" s="2"/>
      <c r="V247" s="2"/>
      <c r="W247" s="2"/>
      <c r="X247" s="2"/>
      <c r="Y247" s="2"/>
      <c r="Z247" s="2"/>
      <c r="AA247" s="2"/>
    </row>
    <row r="248" spans="1:27" customFormat="1" ht="27.6" customHeight="1" x14ac:dyDescent="0.35">
      <c r="A248" s="36">
        <v>44837</v>
      </c>
      <c r="B248" s="37">
        <v>61622</v>
      </c>
      <c r="C248" s="37" t="s">
        <v>21</v>
      </c>
      <c r="D248" s="37" t="s">
        <v>516</v>
      </c>
      <c r="E248" s="23" t="s">
        <v>519</v>
      </c>
      <c r="F248" s="37" t="s">
        <v>20</v>
      </c>
      <c r="G248" s="40">
        <v>10000</v>
      </c>
      <c r="H248" s="40">
        <v>10000</v>
      </c>
      <c r="I248" s="41">
        <f t="shared" si="8"/>
        <v>1</v>
      </c>
      <c r="J248" s="39">
        <v>1</v>
      </c>
      <c r="K248" s="39">
        <v>0</v>
      </c>
      <c r="L248" s="49">
        <v>20.463999999999999</v>
      </c>
      <c r="M248" s="42">
        <v>0.24305555555555555</v>
      </c>
      <c r="N248" s="38">
        <v>0</v>
      </c>
      <c r="O248" s="42">
        <v>0.27777777777777779</v>
      </c>
      <c r="P248" s="43">
        <v>3.4722222222222224E-2</v>
      </c>
      <c r="Q248" s="44">
        <v>563543</v>
      </c>
      <c r="R248" s="44">
        <v>563830</v>
      </c>
      <c r="S248" s="45">
        <f t="shared" si="9"/>
        <v>287</v>
      </c>
      <c r="T248" s="46">
        <f>IFERROR(S248/L248,"0")</f>
        <v>14.024628616106334</v>
      </c>
      <c r="U248" s="2"/>
      <c r="V248" s="2"/>
      <c r="W248" s="2"/>
      <c r="X248" s="2"/>
      <c r="Y248" s="2"/>
      <c r="Z248" s="2"/>
      <c r="AA248" s="2"/>
    </row>
    <row r="249" spans="1:27" customFormat="1" ht="18" x14ac:dyDescent="0.35">
      <c r="A249" s="36">
        <v>44837</v>
      </c>
      <c r="B249" s="37">
        <v>61619</v>
      </c>
      <c r="C249" s="37" t="s">
        <v>21</v>
      </c>
      <c r="D249" s="37" t="s">
        <v>515</v>
      </c>
      <c r="E249" s="23" t="s">
        <v>538</v>
      </c>
      <c r="F249" s="37" t="s">
        <v>20</v>
      </c>
      <c r="G249" s="40">
        <v>1003</v>
      </c>
      <c r="H249" s="40">
        <v>1003</v>
      </c>
      <c r="I249" s="41">
        <f t="shared" si="8"/>
        <v>1</v>
      </c>
      <c r="J249" s="39">
        <v>1</v>
      </c>
      <c r="K249" s="39">
        <v>0</v>
      </c>
      <c r="L249" s="49">
        <v>3.1209677419354835</v>
      </c>
      <c r="M249" s="42">
        <v>0.2951388888888889</v>
      </c>
      <c r="N249" s="38">
        <v>551.65</v>
      </c>
      <c r="O249" s="42">
        <v>0.46597222222222223</v>
      </c>
      <c r="P249" s="43">
        <v>0.17083333333333331</v>
      </c>
      <c r="Q249" s="44">
        <v>63190</v>
      </c>
      <c r="R249" s="44">
        <v>63290</v>
      </c>
      <c r="S249" s="45">
        <f t="shared" si="9"/>
        <v>100</v>
      </c>
      <c r="T249" s="46">
        <f>IFERROR(S249/L249,"0")</f>
        <v>32.041343669250651</v>
      </c>
      <c r="U249" s="2"/>
      <c r="V249" s="2"/>
      <c r="W249" s="2"/>
      <c r="X249" s="2"/>
      <c r="Y249" s="2"/>
      <c r="Z249" s="2"/>
      <c r="AA249" s="2"/>
    </row>
    <row r="250" spans="1:27" customFormat="1" ht="18" x14ac:dyDescent="0.35">
      <c r="A250" s="36">
        <v>44837</v>
      </c>
      <c r="B250" s="37">
        <v>61665</v>
      </c>
      <c r="C250" s="37" t="s">
        <v>19</v>
      </c>
      <c r="D250" s="37" t="s">
        <v>515</v>
      </c>
      <c r="E250" s="23" t="s">
        <v>539</v>
      </c>
      <c r="F250" s="37" t="s">
        <v>20</v>
      </c>
      <c r="G250" s="40">
        <v>2067.8000000000002</v>
      </c>
      <c r="H250" s="40">
        <v>1887.8</v>
      </c>
      <c r="I250" s="41">
        <f t="shared" si="8"/>
        <v>0.91295096237547146</v>
      </c>
      <c r="J250" s="39">
        <v>31</v>
      </c>
      <c r="K250" s="39">
        <v>4</v>
      </c>
      <c r="L250" s="49">
        <v>0.74903225806451612</v>
      </c>
      <c r="M250" s="42">
        <v>0.65138888888888891</v>
      </c>
      <c r="N250" s="38">
        <v>1020.98</v>
      </c>
      <c r="O250" s="42">
        <v>0.79513888888888884</v>
      </c>
      <c r="P250" s="43">
        <v>0.14375000000000002</v>
      </c>
      <c r="Q250" s="44">
        <v>63291</v>
      </c>
      <c r="R250" s="44">
        <v>63315</v>
      </c>
      <c r="S250" s="45">
        <f t="shared" si="9"/>
        <v>24</v>
      </c>
      <c r="T250" s="46">
        <f>IFERROR(S250/L250,"0")</f>
        <v>32.041343669250644</v>
      </c>
      <c r="U250" s="2"/>
      <c r="V250" s="2"/>
      <c r="W250" s="2"/>
      <c r="X250" s="2"/>
      <c r="Y250" s="2"/>
      <c r="Z250" s="2"/>
      <c r="AA250" s="2"/>
    </row>
    <row r="251" spans="1:27" customFormat="1" ht="18" x14ac:dyDescent="0.35">
      <c r="A251" s="36">
        <v>44837</v>
      </c>
      <c r="B251" s="37">
        <v>61605</v>
      </c>
      <c r="C251" s="37" t="s">
        <v>19</v>
      </c>
      <c r="D251" s="37" t="s">
        <v>511</v>
      </c>
      <c r="E251" s="23" t="s">
        <v>540</v>
      </c>
      <c r="F251" s="37" t="s">
        <v>20</v>
      </c>
      <c r="G251" s="40">
        <v>4910</v>
      </c>
      <c r="H251" s="40">
        <v>4910</v>
      </c>
      <c r="I251" s="41">
        <f t="shared" si="8"/>
        <v>1</v>
      </c>
      <c r="J251" s="39">
        <v>4</v>
      </c>
      <c r="K251" s="39">
        <v>9</v>
      </c>
      <c r="L251" s="40">
        <v>1.3800000000000001</v>
      </c>
      <c r="M251" s="42">
        <v>0.37847222222222227</v>
      </c>
      <c r="N251" s="38">
        <v>1755.84</v>
      </c>
      <c r="O251" s="42">
        <v>0.45833333333333331</v>
      </c>
      <c r="P251" s="43">
        <v>7.9861111111111105E-2</v>
      </c>
      <c r="Q251" s="44">
        <v>139685</v>
      </c>
      <c r="R251" s="44">
        <v>139705</v>
      </c>
      <c r="S251" s="45">
        <f t="shared" si="9"/>
        <v>20</v>
      </c>
      <c r="T251" s="46">
        <f>IFERROR(S251/L251,"0")</f>
        <v>14.492753623188404</v>
      </c>
      <c r="U251" s="2"/>
      <c r="V251" s="2"/>
      <c r="W251" s="2"/>
      <c r="X251" s="2"/>
      <c r="Y251" s="2"/>
      <c r="Z251" s="2"/>
      <c r="AA251" s="2"/>
    </row>
    <row r="252" spans="1:27" s="6" customFormat="1" ht="18" x14ac:dyDescent="0.35">
      <c r="A252" s="36">
        <v>44837</v>
      </c>
      <c r="B252" s="37">
        <v>61654</v>
      </c>
      <c r="C252" s="37" t="s">
        <v>19</v>
      </c>
      <c r="D252" s="37" t="s">
        <v>511</v>
      </c>
      <c r="E252" s="23" t="s">
        <v>541</v>
      </c>
      <c r="F252" s="37" t="s">
        <v>20</v>
      </c>
      <c r="G252" s="40">
        <v>3634.95</v>
      </c>
      <c r="H252" s="40">
        <v>3617.95</v>
      </c>
      <c r="I252" s="41">
        <f t="shared" si="8"/>
        <v>0.99532318188695856</v>
      </c>
      <c r="J252" s="39">
        <v>28</v>
      </c>
      <c r="K252" s="39">
        <v>1</v>
      </c>
      <c r="L252" s="40">
        <v>2.2092307692307691</v>
      </c>
      <c r="M252" s="42">
        <v>0.59861111111111109</v>
      </c>
      <c r="N252" s="38">
        <v>1522.08</v>
      </c>
      <c r="O252" s="42">
        <v>0.81180555555555556</v>
      </c>
      <c r="P252" s="43">
        <v>0.21319444444444444</v>
      </c>
      <c r="Q252" s="44">
        <v>139706</v>
      </c>
      <c r="R252" s="44">
        <v>139738</v>
      </c>
      <c r="S252" s="45">
        <f t="shared" si="9"/>
        <v>32</v>
      </c>
      <c r="T252" s="46">
        <f>IFERROR(S252/L252,"0")</f>
        <v>14.484679665738163</v>
      </c>
      <c r="U252" s="8"/>
      <c r="V252" s="8"/>
      <c r="W252" s="8"/>
      <c r="X252" s="8"/>
      <c r="Y252" s="8"/>
      <c r="Z252" s="8"/>
      <c r="AA252" s="8"/>
    </row>
    <row r="253" spans="1:27" customFormat="1" ht="18" x14ac:dyDescent="0.35">
      <c r="A253" s="36">
        <v>44837</v>
      </c>
      <c r="B253" s="37">
        <v>61607</v>
      </c>
      <c r="C253" s="37" t="s">
        <v>19</v>
      </c>
      <c r="D253" s="37" t="s">
        <v>512</v>
      </c>
      <c r="E253" s="23" t="s">
        <v>542</v>
      </c>
      <c r="F253" s="37" t="s">
        <v>20</v>
      </c>
      <c r="G253" s="40">
        <v>2673.3</v>
      </c>
      <c r="H253" s="40">
        <v>2673.3</v>
      </c>
      <c r="I253" s="41">
        <f t="shared" si="8"/>
        <v>1</v>
      </c>
      <c r="J253" s="39">
        <v>6</v>
      </c>
      <c r="K253" s="39">
        <v>0</v>
      </c>
      <c r="L253" s="40">
        <v>0.78900000000000003</v>
      </c>
      <c r="M253" s="42">
        <v>0.39583333333333331</v>
      </c>
      <c r="N253" s="38">
        <v>1134.9000000000001</v>
      </c>
      <c r="O253" s="42">
        <v>0.55347222222222225</v>
      </c>
      <c r="P253" s="43">
        <v>0.15763888888888888</v>
      </c>
      <c r="Q253" s="44">
        <v>94146</v>
      </c>
      <c r="R253" s="44">
        <v>94166</v>
      </c>
      <c r="S253" s="45">
        <f t="shared" si="9"/>
        <v>20</v>
      </c>
      <c r="T253" s="46">
        <f>IFERROR(S253/L253,"0")</f>
        <v>25.348542458808616</v>
      </c>
      <c r="U253" s="2"/>
      <c r="V253" s="2"/>
      <c r="W253" s="2"/>
      <c r="X253" s="2"/>
      <c r="Y253" s="2"/>
      <c r="Z253" s="2"/>
      <c r="AA253" s="2"/>
    </row>
    <row r="254" spans="1:27" customFormat="1" ht="18" x14ac:dyDescent="0.35">
      <c r="A254" s="36">
        <v>44837</v>
      </c>
      <c r="B254" s="37">
        <v>61551</v>
      </c>
      <c r="C254" s="37" t="s">
        <v>19</v>
      </c>
      <c r="D254" s="37" t="s">
        <v>512</v>
      </c>
      <c r="E254" s="23" t="s">
        <v>543</v>
      </c>
      <c r="F254" s="37" t="s">
        <v>20</v>
      </c>
      <c r="G254" s="40">
        <v>950</v>
      </c>
      <c r="H254" s="40">
        <v>950</v>
      </c>
      <c r="I254" s="41">
        <f t="shared" si="8"/>
        <v>1</v>
      </c>
      <c r="J254" s="39">
        <v>1</v>
      </c>
      <c r="K254" s="39">
        <v>0</v>
      </c>
      <c r="L254" s="40">
        <v>0.78900000000000003</v>
      </c>
      <c r="M254" s="42">
        <v>0.65347222222222223</v>
      </c>
      <c r="N254" s="38">
        <v>1680</v>
      </c>
      <c r="O254" s="42">
        <v>0.8208333333333333</v>
      </c>
      <c r="P254" s="43">
        <v>0.1673611111111111</v>
      </c>
      <c r="Q254" s="44">
        <v>94166</v>
      </c>
      <c r="R254" s="44">
        <v>94186</v>
      </c>
      <c r="S254" s="45">
        <f t="shared" si="9"/>
        <v>20</v>
      </c>
      <c r="T254" s="46">
        <f>IFERROR(S254/L254,"0")</f>
        <v>25.348542458808616</v>
      </c>
      <c r="U254" s="2"/>
      <c r="V254" s="2"/>
      <c r="W254" s="2"/>
      <c r="X254" s="2"/>
      <c r="Y254" s="2"/>
      <c r="Z254" s="2"/>
      <c r="AA254" s="2"/>
    </row>
    <row r="255" spans="1:27" customFormat="1" ht="18" x14ac:dyDescent="0.35">
      <c r="A255" s="36">
        <v>44837</v>
      </c>
      <c r="B255" s="37">
        <v>61551</v>
      </c>
      <c r="C255" s="37" t="s">
        <v>19</v>
      </c>
      <c r="D255" s="37" t="s">
        <v>517</v>
      </c>
      <c r="E255" s="23" t="s">
        <v>544</v>
      </c>
      <c r="F255" s="37" t="s">
        <v>20</v>
      </c>
      <c r="G255" s="40">
        <v>950</v>
      </c>
      <c r="H255" s="40">
        <v>950</v>
      </c>
      <c r="I255" s="41">
        <f t="shared" si="8"/>
        <v>1</v>
      </c>
      <c r="J255" s="39">
        <v>1</v>
      </c>
      <c r="K255" s="39">
        <v>0</v>
      </c>
      <c r="L255" s="49">
        <v>1.395</v>
      </c>
      <c r="M255" s="42">
        <v>0.65347222222222223</v>
      </c>
      <c r="N255" s="38">
        <v>1680</v>
      </c>
      <c r="O255" s="42">
        <v>0.8208333333333333</v>
      </c>
      <c r="P255" s="43">
        <v>0.1673611111111111</v>
      </c>
      <c r="Q255" s="44">
        <v>71768</v>
      </c>
      <c r="R255" s="44">
        <v>71790</v>
      </c>
      <c r="S255" s="45">
        <f t="shared" si="9"/>
        <v>22</v>
      </c>
      <c r="T255" s="46">
        <f>IFERROR(S255/L255,"0")</f>
        <v>15.770609318996415</v>
      </c>
      <c r="U255" s="2"/>
      <c r="V255" s="2"/>
      <c r="W255" s="2"/>
      <c r="X255" s="2"/>
      <c r="Y255" s="2"/>
      <c r="Z255" s="2"/>
      <c r="AA255" s="2"/>
    </row>
    <row r="256" spans="1:27" customFormat="1" ht="18" x14ac:dyDescent="0.35">
      <c r="A256" s="36">
        <v>44837</v>
      </c>
      <c r="B256" s="37">
        <v>61616</v>
      </c>
      <c r="C256" s="37" t="s">
        <v>19</v>
      </c>
      <c r="D256" s="37" t="s">
        <v>514</v>
      </c>
      <c r="E256" s="23" t="s">
        <v>545</v>
      </c>
      <c r="F256" s="37" t="s">
        <v>20</v>
      </c>
      <c r="G256" s="40">
        <v>3479</v>
      </c>
      <c r="H256" s="40">
        <v>3479</v>
      </c>
      <c r="I256" s="41">
        <f t="shared" si="8"/>
        <v>1</v>
      </c>
      <c r="J256" s="39">
        <v>8</v>
      </c>
      <c r="K256" s="39">
        <v>0</v>
      </c>
      <c r="L256" s="49">
        <v>3.55</v>
      </c>
      <c r="M256" s="42">
        <v>0.43055555555555558</v>
      </c>
      <c r="N256" s="38">
        <v>1504.02</v>
      </c>
      <c r="O256" s="42">
        <v>0.56041666666666667</v>
      </c>
      <c r="P256" s="43">
        <v>0.12986111111111112</v>
      </c>
      <c r="Q256" s="44">
        <v>172129</v>
      </c>
      <c r="R256" s="44">
        <v>172176</v>
      </c>
      <c r="S256" s="45">
        <f t="shared" si="9"/>
        <v>47</v>
      </c>
      <c r="T256" s="46">
        <f>+S256/L256</f>
        <v>13.23943661971831</v>
      </c>
      <c r="U256" s="2"/>
      <c r="V256" s="2"/>
      <c r="W256" s="2"/>
      <c r="X256" s="2"/>
      <c r="Y256" s="2"/>
      <c r="Z256" s="2"/>
      <c r="AA256" s="2"/>
    </row>
    <row r="257" spans="1:27" customFormat="1" ht="18" x14ac:dyDescent="0.35">
      <c r="A257" s="36">
        <v>44837</v>
      </c>
      <c r="B257" s="37">
        <v>61664</v>
      </c>
      <c r="C257" s="37" t="s">
        <v>19</v>
      </c>
      <c r="D257" s="37" t="s">
        <v>514</v>
      </c>
      <c r="E257" s="23" t="s">
        <v>546</v>
      </c>
      <c r="F257" s="37" t="s">
        <v>20</v>
      </c>
      <c r="G257" s="40">
        <v>1296</v>
      </c>
      <c r="H257" s="40">
        <v>1284</v>
      </c>
      <c r="I257" s="41">
        <f t="shared" si="8"/>
        <v>0.9907407407407407</v>
      </c>
      <c r="J257" s="39">
        <v>10</v>
      </c>
      <c r="K257" s="39">
        <v>2</v>
      </c>
      <c r="L257" s="49">
        <v>2.04</v>
      </c>
      <c r="M257" s="42">
        <v>0.13680555555555554</v>
      </c>
      <c r="N257" s="38">
        <v>705.08</v>
      </c>
      <c r="O257" s="42">
        <v>0.25347222222222221</v>
      </c>
      <c r="P257" s="43">
        <v>0.11666666666666665</v>
      </c>
      <c r="Q257" s="44">
        <v>172176</v>
      </c>
      <c r="R257" s="44">
        <v>172203</v>
      </c>
      <c r="S257" s="45">
        <f t="shared" si="9"/>
        <v>27</v>
      </c>
      <c r="T257" s="46">
        <v>13.235294117647058</v>
      </c>
      <c r="U257" s="2"/>
      <c r="V257" s="2"/>
      <c r="W257" s="2"/>
      <c r="X257" s="2"/>
      <c r="Y257" s="2"/>
      <c r="Z257" s="2"/>
      <c r="AA257" s="2"/>
    </row>
    <row r="258" spans="1:27" customFormat="1" ht="18" x14ac:dyDescent="0.35">
      <c r="A258" s="36">
        <v>44838</v>
      </c>
      <c r="B258" s="37">
        <v>61738</v>
      </c>
      <c r="C258" s="37" t="s">
        <v>19</v>
      </c>
      <c r="D258" s="37" t="s">
        <v>511</v>
      </c>
      <c r="E258" s="23" t="s">
        <v>547</v>
      </c>
      <c r="F258" s="37" t="s">
        <v>20</v>
      </c>
      <c r="G258" s="40">
        <v>5194.8999999999996</v>
      </c>
      <c r="H258" s="40">
        <v>5173.8999999999996</v>
      </c>
      <c r="I258" s="41">
        <f t="shared" ref="I258:I319" si="10">IFERROR((H258/G258)*100%,"0%")</f>
        <v>0.99595757377427863</v>
      </c>
      <c r="J258" s="39">
        <v>15</v>
      </c>
      <c r="K258" s="39">
        <v>1</v>
      </c>
      <c r="L258" s="40">
        <v>1.9962962962962962</v>
      </c>
      <c r="M258" s="43">
        <v>0.37847222222222227</v>
      </c>
      <c r="N258" s="38">
        <v>1470.32</v>
      </c>
      <c r="O258" s="43">
        <v>0.57847222222222217</v>
      </c>
      <c r="P258" s="43">
        <v>0.19999999999999998</v>
      </c>
      <c r="Q258" s="44">
        <v>139738</v>
      </c>
      <c r="R258" s="44">
        <v>139760</v>
      </c>
      <c r="S258" s="45">
        <f t="shared" ref="S258:S319" si="11">+R258-Q258</f>
        <v>22</v>
      </c>
      <c r="T258" s="46">
        <f>IFERROR(S258/L258,"0")</f>
        <v>11.020408163265307</v>
      </c>
      <c r="U258" s="2"/>
      <c r="V258" s="2"/>
      <c r="W258" s="2"/>
      <c r="X258" s="2"/>
      <c r="Y258" s="2"/>
      <c r="Z258" s="2"/>
      <c r="AA258" s="2"/>
    </row>
    <row r="259" spans="1:27" customFormat="1" ht="18" x14ac:dyDescent="0.35">
      <c r="A259" s="36">
        <v>44838</v>
      </c>
      <c r="B259" s="37">
        <v>61734</v>
      </c>
      <c r="C259" s="37" t="s">
        <v>19</v>
      </c>
      <c r="D259" s="37" t="s">
        <v>512</v>
      </c>
      <c r="E259" s="23" t="s">
        <v>548</v>
      </c>
      <c r="F259" s="37" t="s">
        <v>20</v>
      </c>
      <c r="G259" s="40">
        <v>3760</v>
      </c>
      <c r="H259" s="40">
        <v>3760</v>
      </c>
      <c r="I259" s="41">
        <f t="shared" si="10"/>
        <v>1</v>
      </c>
      <c r="J259" s="39">
        <v>4</v>
      </c>
      <c r="K259" s="39">
        <v>0</v>
      </c>
      <c r="L259" s="49">
        <v>0.5680277777777778</v>
      </c>
      <c r="M259" s="43">
        <v>0.34236111111111112</v>
      </c>
      <c r="N259" s="38">
        <v>939.98</v>
      </c>
      <c r="O259" s="43">
        <v>0.43055555555555558</v>
      </c>
      <c r="P259" s="43">
        <v>8.819444444444445E-2</v>
      </c>
      <c r="Q259" s="44">
        <v>94186</v>
      </c>
      <c r="R259" s="44">
        <v>94199</v>
      </c>
      <c r="S259" s="45">
        <f t="shared" si="11"/>
        <v>13</v>
      </c>
      <c r="T259" s="46">
        <f>IFERROR(S259/L259,"0")</f>
        <v>22.886204704386522</v>
      </c>
      <c r="U259" s="2"/>
      <c r="V259" s="2"/>
      <c r="W259" s="2"/>
      <c r="X259" s="2"/>
      <c r="Y259" s="2"/>
      <c r="Z259" s="2"/>
      <c r="AA259" s="2"/>
    </row>
    <row r="260" spans="1:27" customFormat="1" ht="18" x14ac:dyDescent="0.35">
      <c r="A260" s="36">
        <v>44838</v>
      </c>
      <c r="B260" s="37">
        <v>61735</v>
      </c>
      <c r="C260" s="37" t="s">
        <v>19</v>
      </c>
      <c r="D260" s="37" t="s">
        <v>517</v>
      </c>
      <c r="E260" s="23" t="s">
        <v>549</v>
      </c>
      <c r="F260" s="37" t="s">
        <v>20</v>
      </c>
      <c r="G260" s="40">
        <v>3306</v>
      </c>
      <c r="H260" s="40">
        <v>3306</v>
      </c>
      <c r="I260" s="41">
        <f t="shared" si="10"/>
        <v>1</v>
      </c>
      <c r="J260" s="39">
        <v>5</v>
      </c>
      <c r="K260" s="39">
        <v>0</v>
      </c>
      <c r="L260" s="49">
        <v>2.4300000000000002</v>
      </c>
      <c r="M260" s="43">
        <v>0.36527777777777781</v>
      </c>
      <c r="N260" s="38">
        <v>838</v>
      </c>
      <c r="O260" s="43">
        <v>0.55694444444444446</v>
      </c>
      <c r="P260" s="43">
        <v>0.19166666666666665</v>
      </c>
      <c r="Q260" s="44">
        <v>71790</v>
      </c>
      <c r="R260" s="44">
        <v>71847</v>
      </c>
      <c r="S260" s="45">
        <f t="shared" si="11"/>
        <v>57</v>
      </c>
      <c r="T260" s="46">
        <f>IFERROR(S260/L260,"0")</f>
        <v>23.456790123456788</v>
      </c>
      <c r="U260" s="2"/>
      <c r="V260" s="2"/>
      <c r="W260" s="2"/>
      <c r="X260" s="2"/>
      <c r="Y260" s="2"/>
      <c r="Z260" s="2"/>
      <c r="AA260" s="2"/>
    </row>
    <row r="261" spans="1:27" customFormat="1" ht="18" x14ac:dyDescent="0.35">
      <c r="A261" s="36">
        <v>44838</v>
      </c>
      <c r="B261" s="37">
        <v>61794</v>
      </c>
      <c r="C261" s="37" t="s">
        <v>19</v>
      </c>
      <c r="D261" s="37" t="s">
        <v>517</v>
      </c>
      <c r="E261" s="23" t="s">
        <v>550</v>
      </c>
      <c r="F261" s="37" t="s">
        <v>20</v>
      </c>
      <c r="G261" s="40">
        <v>1437.5</v>
      </c>
      <c r="H261" s="40">
        <v>1427.5</v>
      </c>
      <c r="I261" s="41">
        <f t="shared" si="10"/>
        <v>0.99304347826086958</v>
      </c>
      <c r="J261" s="39">
        <v>7</v>
      </c>
      <c r="K261" s="39">
        <v>2</v>
      </c>
      <c r="L261" s="49">
        <v>1.19</v>
      </c>
      <c r="M261" s="43">
        <v>0.27569444444444446</v>
      </c>
      <c r="N261" s="38">
        <v>805.43</v>
      </c>
      <c r="O261" s="43">
        <v>0.8208333333333333</v>
      </c>
      <c r="P261" s="43">
        <v>0.54513888888888895</v>
      </c>
      <c r="Q261" s="44">
        <v>71847</v>
      </c>
      <c r="R261" s="44">
        <v>71875</v>
      </c>
      <c r="S261" s="45">
        <f t="shared" si="11"/>
        <v>28</v>
      </c>
      <c r="T261" s="46">
        <f>IFERROR(S261/L261,"0")</f>
        <v>23.529411764705884</v>
      </c>
      <c r="U261" s="2"/>
      <c r="V261" s="2"/>
      <c r="W261" s="2"/>
      <c r="X261" s="2"/>
      <c r="Y261" s="2"/>
      <c r="Z261" s="2"/>
      <c r="AA261" s="2"/>
    </row>
    <row r="262" spans="1:27" customFormat="1" ht="18" x14ac:dyDescent="0.35">
      <c r="A262" s="36">
        <v>44838</v>
      </c>
      <c r="B262" s="37">
        <v>61737</v>
      </c>
      <c r="C262" s="37" t="s">
        <v>19</v>
      </c>
      <c r="D262" s="37" t="s">
        <v>515</v>
      </c>
      <c r="E262" s="23" t="s">
        <v>551</v>
      </c>
      <c r="F262" s="37" t="s">
        <v>20</v>
      </c>
      <c r="G262" s="40">
        <v>3993.5</v>
      </c>
      <c r="H262" s="40">
        <v>3993.5</v>
      </c>
      <c r="I262" s="41">
        <f t="shared" si="10"/>
        <v>1</v>
      </c>
      <c r="J262" s="39">
        <v>17</v>
      </c>
      <c r="K262" s="39">
        <v>0</v>
      </c>
      <c r="L262" s="40">
        <v>1.3</v>
      </c>
      <c r="M262" s="43">
        <v>0.37847222222222227</v>
      </c>
      <c r="N262" s="38">
        <v>799.15</v>
      </c>
      <c r="O262" s="43">
        <v>0.53749999999999998</v>
      </c>
      <c r="P262" s="43">
        <v>0.15902777777777777</v>
      </c>
      <c r="Q262" s="44">
        <v>63315</v>
      </c>
      <c r="R262" s="44">
        <v>63335</v>
      </c>
      <c r="S262" s="45">
        <f t="shared" si="11"/>
        <v>20</v>
      </c>
      <c r="T262" s="46">
        <f>IFERROR(S262/L262,"0")</f>
        <v>15.384615384615383</v>
      </c>
      <c r="U262" s="2"/>
      <c r="V262" s="2"/>
      <c r="W262" s="2"/>
      <c r="X262" s="2"/>
      <c r="Y262" s="2"/>
      <c r="Z262" s="2"/>
      <c r="AA262" s="2"/>
    </row>
    <row r="263" spans="1:27" customFormat="1" ht="18" x14ac:dyDescent="0.35">
      <c r="A263" s="36">
        <v>44838</v>
      </c>
      <c r="B263" s="37">
        <v>61812</v>
      </c>
      <c r="C263" s="37" t="s">
        <v>19</v>
      </c>
      <c r="D263" s="37" t="s">
        <v>511</v>
      </c>
      <c r="E263" s="23" t="s">
        <v>552</v>
      </c>
      <c r="F263" s="37" t="s">
        <v>20</v>
      </c>
      <c r="G263" s="40">
        <v>3107.2</v>
      </c>
      <c r="H263" s="40">
        <v>2437.35</v>
      </c>
      <c r="I263" s="41">
        <f t="shared" si="10"/>
        <v>0.78442005664263648</v>
      </c>
      <c r="J263" s="39">
        <v>13</v>
      </c>
      <c r="K263" s="39">
        <v>10</v>
      </c>
      <c r="L263" s="40">
        <v>2.9037037037037039</v>
      </c>
      <c r="M263" s="43">
        <v>0.66805555555555562</v>
      </c>
      <c r="N263" s="38">
        <v>1286.4100000000001</v>
      </c>
      <c r="O263" s="43">
        <v>0.80833333333333324</v>
      </c>
      <c r="P263" s="43">
        <v>0.14027777777777778</v>
      </c>
      <c r="Q263" s="44">
        <v>139760</v>
      </c>
      <c r="R263" s="44">
        <v>139792</v>
      </c>
      <c r="S263" s="45">
        <f t="shared" si="11"/>
        <v>32</v>
      </c>
      <c r="T263" s="46">
        <f>IFERROR(S263/L263,"0")</f>
        <v>11.020408163265305</v>
      </c>
      <c r="U263" s="2"/>
      <c r="V263" s="2"/>
      <c r="W263" s="2"/>
      <c r="X263" s="2"/>
      <c r="Y263" s="2"/>
      <c r="Z263" s="2"/>
      <c r="AA263" s="2"/>
    </row>
    <row r="264" spans="1:27" customFormat="1" ht="18" x14ac:dyDescent="0.35">
      <c r="A264" s="36">
        <v>44838</v>
      </c>
      <c r="B264" s="37">
        <v>61740</v>
      </c>
      <c r="C264" s="37" t="s">
        <v>19</v>
      </c>
      <c r="D264" s="37" t="s">
        <v>516</v>
      </c>
      <c r="E264" s="23" t="s">
        <v>553</v>
      </c>
      <c r="F264" s="37" t="s">
        <v>20</v>
      </c>
      <c r="G264" s="40">
        <v>6867</v>
      </c>
      <c r="H264" s="40">
        <v>6867</v>
      </c>
      <c r="I264" s="41">
        <f t="shared" si="10"/>
        <v>1</v>
      </c>
      <c r="J264" s="39">
        <v>7</v>
      </c>
      <c r="K264" s="39">
        <v>0</v>
      </c>
      <c r="L264" s="49">
        <v>5.200925925925926</v>
      </c>
      <c r="M264" s="43">
        <v>0.39166666666666666</v>
      </c>
      <c r="N264" s="38">
        <v>2426.77</v>
      </c>
      <c r="O264" s="43">
        <v>0.56527777777777777</v>
      </c>
      <c r="P264" s="43">
        <v>0.17361111111111113</v>
      </c>
      <c r="Q264" s="44">
        <v>563830</v>
      </c>
      <c r="R264" s="44">
        <v>563872</v>
      </c>
      <c r="S264" s="45">
        <f t="shared" si="11"/>
        <v>42</v>
      </c>
      <c r="T264" s="46">
        <f>IFERROR(S264/L264,"0")</f>
        <v>8.0754851344133876</v>
      </c>
      <c r="U264" s="2"/>
      <c r="V264" s="2"/>
      <c r="W264" s="2"/>
      <c r="X264" s="2"/>
      <c r="Y264" s="2"/>
      <c r="Z264" s="2"/>
      <c r="AA264" s="2"/>
    </row>
    <row r="265" spans="1:27" customFormat="1" ht="18" x14ac:dyDescent="0.35">
      <c r="A265" s="36">
        <v>44838</v>
      </c>
      <c r="B265" s="37">
        <v>61802</v>
      </c>
      <c r="C265" s="37" t="s">
        <v>19</v>
      </c>
      <c r="D265" s="37" t="s">
        <v>516</v>
      </c>
      <c r="E265" s="23" t="s">
        <v>554</v>
      </c>
      <c r="F265" s="37" t="s">
        <v>20</v>
      </c>
      <c r="G265" s="40">
        <v>5660</v>
      </c>
      <c r="H265" s="40">
        <v>5660</v>
      </c>
      <c r="I265" s="41">
        <f t="shared" si="10"/>
        <v>1</v>
      </c>
      <c r="J265" s="39">
        <v>11</v>
      </c>
      <c r="K265" s="39">
        <v>0</v>
      </c>
      <c r="L265" s="49">
        <v>1.6490740740740739</v>
      </c>
      <c r="M265" s="43">
        <v>0.65833333333333333</v>
      </c>
      <c r="N265" s="38">
        <v>1665.08</v>
      </c>
      <c r="O265" s="43">
        <v>0.75347222222222221</v>
      </c>
      <c r="P265" s="43">
        <v>9.5138888888888884E-2</v>
      </c>
      <c r="Q265" s="44">
        <v>563872</v>
      </c>
      <c r="R265" s="44">
        <v>563885</v>
      </c>
      <c r="S265" s="45">
        <f t="shared" si="11"/>
        <v>13</v>
      </c>
      <c r="T265" s="46">
        <f>IFERROR(S265/L265,"0")</f>
        <v>7.8832116788321178</v>
      </c>
      <c r="U265" s="2"/>
      <c r="V265" s="2"/>
      <c r="W265" s="2"/>
      <c r="X265" s="2"/>
      <c r="Y265" s="2"/>
      <c r="Z265" s="2"/>
      <c r="AA265" s="2"/>
    </row>
    <row r="266" spans="1:27" customFormat="1" ht="18" x14ac:dyDescent="0.35">
      <c r="A266" s="36">
        <v>44838</v>
      </c>
      <c r="B266" s="37">
        <v>61815</v>
      </c>
      <c r="C266" s="37" t="s">
        <v>19</v>
      </c>
      <c r="D266" s="37" t="s">
        <v>513</v>
      </c>
      <c r="E266" s="23" t="s">
        <v>555</v>
      </c>
      <c r="F266" s="37" t="s">
        <v>20</v>
      </c>
      <c r="G266" s="40">
        <v>6633.7</v>
      </c>
      <c r="H266" s="40">
        <v>6628.7</v>
      </c>
      <c r="I266" s="41">
        <f t="shared" si="10"/>
        <v>0.9992462728190904</v>
      </c>
      <c r="J266" s="39">
        <v>9</v>
      </c>
      <c r="K266" s="39">
        <v>1</v>
      </c>
      <c r="L266" s="49">
        <v>1.774</v>
      </c>
      <c r="M266" s="43">
        <v>0.67499999999999993</v>
      </c>
      <c r="N266" s="38">
        <v>2555.44</v>
      </c>
      <c r="O266" s="43">
        <v>0.78541666666666676</v>
      </c>
      <c r="P266" s="43">
        <v>0.11041666666666666</v>
      </c>
      <c r="Q266" s="44">
        <v>183843</v>
      </c>
      <c r="R266" s="44">
        <v>183882</v>
      </c>
      <c r="S266" s="45">
        <f t="shared" si="11"/>
        <v>39</v>
      </c>
      <c r="T266" s="50">
        <f>IFERROR(S266/L266,"0")</f>
        <v>21.984216459977453</v>
      </c>
      <c r="U266" s="2"/>
      <c r="V266" s="2"/>
      <c r="W266" s="2"/>
      <c r="X266" s="2"/>
      <c r="Y266" s="2"/>
      <c r="Z266" s="2"/>
      <c r="AA266" s="2"/>
    </row>
    <row r="267" spans="1:27" customFormat="1" ht="18" x14ac:dyDescent="0.35">
      <c r="A267" s="36">
        <v>44838</v>
      </c>
      <c r="B267" s="37">
        <v>61792</v>
      </c>
      <c r="C267" s="37" t="s">
        <v>19</v>
      </c>
      <c r="D267" s="37" t="s">
        <v>515</v>
      </c>
      <c r="E267" s="23" t="s">
        <v>556</v>
      </c>
      <c r="F267" s="37" t="s">
        <v>20</v>
      </c>
      <c r="G267" s="40">
        <v>3779</v>
      </c>
      <c r="H267" s="40">
        <v>3753</v>
      </c>
      <c r="I267" s="41">
        <f t="shared" si="10"/>
        <v>0.99311987298227045</v>
      </c>
      <c r="J267" s="39">
        <v>11</v>
      </c>
      <c r="K267" s="39">
        <v>1</v>
      </c>
      <c r="L267" s="40">
        <v>1.36</v>
      </c>
      <c r="M267" s="43">
        <v>0.63888888888888895</v>
      </c>
      <c r="N267" s="38">
        <v>1228.8399999999999</v>
      </c>
      <c r="O267" s="43">
        <v>0.77847222222222223</v>
      </c>
      <c r="P267" s="43">
        <v>0.13958333333333334</v>
      </c>
      <c r="Q267" s="44">
        <v>63336</v>
      </c>
      <c r="R267" s="44">
        <v>63357</v>
      </c>
      <c r="S267" s="45">
        <f t="shared" si="11"/>
        <v>21</v>
      </c>
      <c r="T267" s="46">
        <f>IFERROR(S267/L267,"0")</f>
        <v>15.441176470588234</v>
      </c>
      <c r="U267" s="2"/>
      <c r="V267" s="2"/>
      <c r="W267" s="2"/>
      <c r="X267" s="2"/>
      <c r="Y267" s="2"/>
      <c r="Z267" s="2"/>
      <c r="AA267" s="2"/>
    </row>
    <row r="268" spans="1:27" customFormat="1" ht="18" x14ac:dyDescent="0.35">
      <c r="A268" s="36">
        <v>44838</v>
      </c>
      <c r="B268" s="37">
        <v>61736</v>
      </c>
      <c r="C268" s="37" t="s">
        <v>21</v>
      </c>
      <c r="D268" s="37" t="s">
        <v>514</v>
      </c>
      <c r="E268" s="23" t="s">
        <v>557</v>
      </c>
      <c r="F268" s="37" t="s">
        <v>20</v>
      </c>
      <c r="G268" s="40">
        <v>523</v>
      </c>
      <c r="H268" s="40">
        <v>523</v>
      </c>
      <c r="I268" s="41">
        <f t="shared" si="10"/>
        <v>1</v>
      </c>
      <c r="J268" s="39">
        <v>1</v>
      </c>
      <c r="K268" s="39">
        <v>0</v>
      </c>
      <c r="L268" s="49">
        <v>6.6269999999999998</v>
      </c>
      <c r="M268" s="43">
        <v>0.27777777777777779</v>
      </c>
      <c r="N268" s="38">
        <v>210.12</v>
      </c>
      <c r="O268" s="43">
        <v>0.48125000000000001</v>
      </c>
      <c r="P268" s="43">
        <v>0.20347222222222219</v>
      </c>
      <c r="Q268" s="44">
        <v>172203</v>
      </c>
      <c r="R268" s="44">
        <v>172343</v>
      </c>
      <c r="S268" s="45">
        <f t="shared" si="11"/>
        <v>140</v>
      </c>
      <c r="T268" s="46">
        <f>IFERROR(S268/L268,"0")</f>
        <v>21.125697902519995</v>
      </c>
      <c r="U268" s="2"/>
      <c r="V268" s="2"/>
      <c r="W268" s="2"/>
      <c r="X268" s="2"/>
      <c r="Y268" s="2"/>
      <c r="Z268" s="2"/>
      <c r="AA268" s="2"/>
    </row>
    <row r="269" spans="1:27" customFormat="1" ht="18" x14ac:dyDescent="0.35">
      <c r="A269" s="36">
        <v>44838</v>
      </c>
      <c r="B269" s="37">
        <v>61748</v>
      </c>
      <c r="C269" s="37" t="s">
        <v>21</v>
      </c>
      <c r="D269" s="37" t="s">
        <v>514</v>
      </c>
      <c r="E269" s="23" t="s">
        <v>558</v>
      </c>
      <c r="F269" s="37" t="s">
        <v>20</v>
      </c>
      <c r="G269" s="40">
        <v>3414</v>
      </c>
      <c r="H269" s="40">
        <v>3414</v>
      </c>
      <c r="I269" s="41">
        <f t="shared" si="10"/>
        <v>1</v>
      </c>
      <c r="J269" s="39">
        <v>2</v>
      </c>
      <c r="K269" s="39">
        <v>0</v>
      </c>
      <c r="L269" s="49">
        <v>6.6269999999999998</v>
      </c>
      <c r="M269" s="43">
        <v>0.50208333333333333</v>
      </c>
      <c r="N269" s="38">
        <v>0</v>
      </c>
      <c r="O269" s="43">
        <v>0.7368055555555556</v>
      </c>
      <c r="P269" s="43">
        <v>0.23472222222222219</v>
      </c>
      <c r="Q269" s="44">
        <v>172343</v>
      </c>
      <c r="R269" s="44">
        <v>172482</v>
      </c>
      <c r="S269" s="45">
        <f t="shared" si="11"/>
        <v>139</v>
      </c>
      <c r="T269" s="46">
        <f>IFERROR(S269/L269,"0")</f>
        <v>20.974800060359136</v>
      </c>
      <c r="U269" s="2"/>
      <c r="V269" s="2"/>
      <c r="W269" s="2"/>
      <c r="X269" s="2"/>
      <c r="Y269" s="2"/>
      <c r="Z269" s="2"/>
      <c r="AA269" s="2"/>
    </row>
    <row r="270" spans="1:27" customFormat="1" ht="18" x14ac:dyDescent="0.35">
      <c r="A270" s="36">
        <v>44839</v>
      </c>
      <c r="B270" s="37">
        <v>61896</v>
      </c>
      <c r="C270" s="37" t="s">
        <v>21</v>
      </c>
      <c r="D270" s="37" t="s">
        <v>516</v>
      </c>
      <c r="E270" s="23" t="s">
        <v>559</v>
      </c>
      <c r="F270" s="37" t="s">
        <v>20</v>
      </c>
      <c r="G270" s="40">
        <v>10000</v>
      </c>
      <c r="H270" s="40">
        <v>10000</v>
      </c>
      <c r="I270" s="41">
        <f t="shared" si="10"/>
        <v>1</v>
      </c>
      <c r="J270" s="39">
        <v>1</v>
      </c>
      <c r="K270" s="39">
        <v>0</v>
      </c>
      <c r="L270" s="49">
        <v>21.774000000000001</v>
      </c>
      <c r="M270" s="43">
        <v>0.21249999999999999</v>
      </c>
      <c r="N270" s="38">
        <v>0</v>
      </c>
      <c r="O270" s="43">
        <v>0.81666666666666676</v>
      </c>
      <c r="P270" s="43">
        <v>0.60416666666666663</v>
      </c>
      <c r="Q270" s="44">
        <v>563885</v>
      </c>
      <c r="R270" s="44">
        <v>564205</v>
      </c>
      <c r="S270" s="45">
        <f t="shared" si="11"/>
        <v>320</v>
      </c>
      <c r="T270" s="46">
        <f>IFERROR(S270/L270,"0")</f>
        <v>14.696426931202351</v>
      </c>
    </row>
    <row r="271" spans="1:27" customFormat="1" ht="18" x14ac:dyDescent="0.35">
      <c r="A271" s="36">
        <v>44839</v>
      </c>
      <c r="B271" s="37">
        <v>61891</v>
      </c>
      <c r="C271" s="37" t="s">
        <v>19</v>
      </c>
      <c r="D271" s="37" t="s">
        <v>513</v>
      </c>
      <c r="E271" s="23" t="s">
        <v>560</v>
      </c>
      <c r="F271" s="37" t="s">
        <v>20</v>
      </c>
      <c r="G271" s="40">
        <v>2709.13</v>
      </c>
      <c r="H271" s="40">
        <v>2709.13</v>
      </c>
      <c r="I271" s="41">
        <f t="shared" si="10"/>
        <v>1</v>
      </c>
      <c r="J271" s="39">
        <v>8</v>
      </c>
      <c r="K271" s="39">
        <v>0</v>
      </c>
      <c r="L271" s="49">
        <v>2.481411111111111</v>
      </c>
      <c r="M271" s="43">
        <v>0.38958333333333334</v>
      </c>
      <c r="N271" s="38">
        <v>1338.53</v>
      </c>
      <c r="O271" s="43">
        <v>0.53749999999999998</v>
      </c>
      <c r="P271" s="43">
        <v>0.14791666666666667</v>
      </c>
      <c r="Q271" s="44">
        <v>183883</v>
      </c>
      <c r="R271" s="44">
        <v>183924</v>
      </c>
      <c r="S271" s="45">
        <f t="shared" si="11"/>
        <v>41</v>
      </c>
      <c r="T271" s="50">
        <f>IFERROR(S271/L271,"0")</f>
        <v>16.522856618322013</v>
      </c>
    </row>
    <row r="272" spans="1:27" customFormat="1" ht="18" x14ac:dyDescent="0.35">
      <c r="A272" s="36">
        <v>44839</v>
      </c>
      <c r="B272" s="37">
        <v>61936</v>
      </c>
      <c r="C272" s="37" t="s">
        <v>19</v>
      </c>
      <c r="D272" s="37" t="s">
        <v>513</v>
      </c>
      <c r="E272" s="23" t="s">
        <v>561</v>
      </c>
      <c r="F272" s="37" t="s">
        <v>20</v>
      </c>
      <c r="G272" s="40">
        <v>1830.85</v>
      </c>
      <c r="H272" s="40">
        <v>1830.85</v>
      </c>
      <c r="I272" s="41">
        <f t="shared" si="10"/>
        <v>1</v>
      </c>
      <c r="J272" s="39">
        <v>6</v>
      </c>
      <c r="K272" s="39">
        <v>0</v>
      </c>
      <c r="L272" s="49">
        <v>2.9655888888888886</v>
      </c>
      <c r="M272" s="43">
        <v>0.61319444444444449</v>
      </c>
      <c r="N272" s="38">
        <v>644.1</v>
      </c>
      <c r="O272" s="43">
        <v>0.76736111111111116</v>
      </c>
      <c r="P272" s="43">
        <v>0.15416666666666667</v>
      </c>
      <c r="Q272" s="44">
        <v>183924</v>
      </c>
      <c r="R272" s="44">
        <v>183973</v>
      </c>
      <c r="S272" s="45">
        <f t="shared" si="11"/>
        <v>49</v>
      </c>
      <c r="T272" s="50">
        <f>IFERROR(S272/L272,"0")</f>
        <v>16.522856618322013</v>
      </c>
    </row>
    <row r="273" spans="1:29" customFormat="1" ht="18" x14ac:dyDescent="0.35">
      <c r="A273" s="36">
        <v>44839</v>
      </c>
      <c r="B273" s="37">
        <v>61897</v>
      </c>
      <c r="C273" s="37" t="s">
        <v>21</v>
      </c>
      <c r="D273" s="37" t="s">
        <v>515</v>
      </c>
      <c r="E273" s="23" t="s">
        <v>562</v>
      </c>
      <c r="F273" s="37" t="s">
        <v>20</v>
      </c>
      <c r="G273" s="40">
        <v>1640</v>
      </c>
      <c r="H273" s="40">
        <v>1640</v>
      </c>
      <c r="I273" s="41">
        <f t="shared" si="10"/>
        <v>1</v>
      </c>
      <c r="J273" s="39">
        <v>1</v>
      </c>
      <c r="K273" s="39">
        <v>0</v>
      </c>
      <c r="L273" s="40">
        <v>9.9863413173652695</v>
      </c>
      <c r="M273" s="43">
        <v>0.21527777777777779</v>
      </c>
      <c r="N273" s="38">
        <v>0</v>
      </c>
      <c r="O273" s="43">
        <v>0.48125000000000001</v>
      </c>
      <c r="P273" s="43">
        <v>0.26597222222222222</v>
      </c>
      <c r="Q273" s="44">
        <v>63357</v>
      </c>
      <c r="R273" s="44">
        <v>63640</v>
      </c>
      <c r="S273" s="45">
        <f t="shared" si="11"/>
        <v>283</v>
      </c>
      <c r="T273" s="46">
        <f>IFERROR(S273/L273,"0")</f>
        <v>28.338706940437806</v>
      </c>
    </row>
    <row r="274" spans="1:29" customFormat="1" ht="18" x14ac:dyDescent="0.35">
      <c r="A274" s="36">
        <v>44839</v>
      </c>
      <c r="B274" s="37">
        <v>61914</v>
      </c>
      <c r="C274" s="37" t="s">
        <v>19</v>
      </c>
      <c r="D274" s="37" t="s">
        <v>515</v>
      </c>
      <c r="E274" s="23" t="s">
        <v>563</v>
      </c>
      <c r="F274" s="37" t="s">
        <v>20</v>
      </c>
      <c r="G274" s="40">
        <v>77</v>
      </c>
      <c r="H274" s="40">
        <v>77</v>
      </c>
      <c r="I274" s="41">
        <f t="shared" si="10"/>
        <v>1</v>
      </c>
      <c r="J274" s="39">
        <v>2</v>
      </c>
      <c r="K274" s="39">
        <v>0</v>
      </c>
      <c r="L274" s="40">
        <v>0.6704610778443113</v>
      </c>
      <c r="M274" s="43">
        <v>0.51597222222222217</v>
      </c>
      <c r="N274" s="38">
        <v>41.99</v>
      </c>
      <c r="O274" s="43">
        <v>0.56180555555555556</v>
      </c>
      <c r="P274" s="43">
        <v>4.5833333333333337E-2</v>
      </c>
      <c r="Q274" s="44">
        <v>63640</v>
      </c>
      <c r="R274" s="44">
        <v>63659</v>
      </c>
      <c r="S274" s="45">
        <f t="shared" si="11"/>
        <v>19</v>
      </c>
      <c r="T274" s="46">
        <f>IFERROR(S274/L274,"0")</f>
        <v>28.33870694043781</v>
      </c>
    </row>
    <row r="275" spans="1:29" customFormat="1" ht="18" x14ac:dyDescent="0.35">
      <c r="A275" s="36">
        <v>44839</v>
      </c>
      <c r="B275" s="37">
        <v>61930</v>
      </c>
      <c r="C275" s="37" t="s">
        <v>21</v>
      </c>
      <c r="D275" s="37" t="s">
        <v>515</v>
      </c>
      <c r="E275" s="23" t="s">
        <v>564</v>
      </c>
      <c r="F275" s="37" t="s">
        <v>20</v>
      </c>
      <c r="G275" s="40">
        <v>250</v>
      </c>
      <c r="H275" s="40">
        <v>250</v>
      </c>
      <c r="I275" s="41">
        <f t="shared" si="10"/>
        <v>1</v>
      </c>
      <c r="J275" s="39">
        <v>1</v>
      </c>
      <c r="K275" s="39">
        <v>0</v>
      </c>
      <c r="L275" s="40">
        <v>1.1291976047904191</v>
      </c>
      <c r="M275" s="43">
        <v>0.60277777777777775</v>
      </c>
      <c r="N275" s="38">
        <v>124.99</v>
      </c>
      <c r="O275" s="43">
        <v>0.68055555555555547</v>
      </c>
      <c r="P275" s="43">
        <v>7.7777777777777779E-2</v>
      </c>
      <c r="Q275" s="44">
        <v>63659</v>
      </c>
      <c r="R275" s="44">
        <v>63691</v>
      </c>
      <c r="S275" s="45">
        <f t="shared" si="11"/>
        <v>32</v>
      </c>
      <c r="T275" s="46">
        <f>IFERROR(S275/L275,"0")</f>
        <v>28.33870694043781</v>
      </c>
    </row>
    <row r="276" spans="1:29" customFormat="1" ht="18" x14ac:dyDescent="0.35">
      <c r="A276" s="36">
        <v>44839</v>
      </c>
      <c r="B276" s="37">
        <v>61898</v>
      </c>
      <c r="C276" s="37" t="s">
        <v>21</v>
      </c>
      <c r="D276" s="37" t="s">
        <v>514</v>
      </c>
      <c r="E276" s="23" t="s">
        <v>565</v>
      </c>
      <c r="F276" s="37" t="s">
        <v>20</v>
      </c>
      <c r="G276" s="40">
        <v>4126</v>
      </c>
      <c r="H276" s="40">
        <v>4126</v>
      </c>
      <c r="I276" s="41">
        <f t="shared" si="10"/>
        <v>1</v>
      </c>
      <c r="J276" s="39">
        <v>3</v>
      </c>
      <c r="K276" s="39">
        <v>0</v>
      </c>
      <c r="L276" s="49">
        <v>7.7249999999999996</v>
      </c>
      <c r="M276" s="43">
        <v>0.28194444444444444</v>
      </c>
      <c r="N276" s="38">
        <v>722.14</v>
      </c>
      <c r="O276" s="43">
        <v>0.60138888888888886</v>
      </c>
      <c r="P276" s="43">
        <v>0.31944444444444448</v>
      </c>
      <c r="Q276" s="44">
        <v>172483</v>
      </c>
      <c r="R276" s="44">
        <v>172687</v>
      </c>
      <c r="S276" s="45">
        <f t="shared" si="11"/>
        <v>204</v>
      </c>
      <c r="T276" s="46">
        <f>IFERROR(S276/L276,"0")</f>
        <v>26.407766990291265</v>
      </c>
    </row>
    <row r="277" spans="1:29" customFormat="1" ht="51.6" customHeight="1" x14ac:dyDescent="0.35">
      <c r="A277" s="36">
        <v>44839</v>
      </c>
      <c r="B277" s="37">
        <v>61890</v>
      </c>
      <c r="C277" s="37" t="s">
        <v>19</v>
      </c>
      <c r="D277" s="37" t="s">
        <v>511</v>
      </c>
      <c r="E277" s="23" t="s">
        <v>566</v>
      </c>
      <c r="F277" s="37" t="s">
        <v>20</v>
      </c>
      <c r="G277" s="40">
        <v>2563.75</v>
      </c>
      <c r="H277" s="40">
        <v>2563.25</v>
      </c>
      <c r="I277" s="41">
        <f t="shared" si="10"/>
        <v>0.99980497318381278</v>
      </c>
      <c r="J277" s="39">
        <v>23</v>
      </c>
      <c r="K277" s="39">
        <v>1</v>
      </c>
      <c r="L277" s="49">
        <v>2.7959999999999998</v>
      </c>
      <c r="M277" s="43">
        <v>0.39583333333333331</v>
      </c>
      <c r="N277" s="38">
        <v>1078.8499999999999</v>
      </c>
      <c r="O277" s="43">
        <v>0.56111111111111112</v>
      </c>
      <c r="P277" s="43">
        <v>0.16527777777777777</v>
      </c>
      <c r="Q277" s="44">
        <v>139792</v>
      </c>
      <c r="R277" s="44">
        <v>139834</v>
      </c>
      <c r="S277" s="45">
        <f t="shared" si="11"/>
        <v>42</v>
      </c>
      <c r="T277" s="46">
        <f>IFERROR(S277/L277,"0")</f>
        <v>15.021459227467812</v>
      </c>
    </row>
    <row r="278" spans="1:29" customFormat="1" ht="18" x14ac:dyDescent="0.35">
      <c r="A278" s="36">
        <v>44839</v>
      </c>
      <c r="B278" s="37">
        <v>61893</v>
      </c>
      <c r="C278" s="37" t="s">
        <v>19</v>
      </c>
      <c r="D278" s="37" t="s">
        <v>517</v>
      </c>
      <c r="E278" s="23" t="s">
        <v>567</v>
      </c>
      <c r="F278" s="37" t="s">
        <v>20</v>
      </c>
      <c r="G278" s="40">
        <v>2906.5</v>
      </c>
      <c r="H278" s="40">
        <v>2906.5</v>
      </c>
      <c r="I278" s="41">
        <f t="shared" si="10"/>
        <v>1</v>
      </c>
      <c r="J278" s="39">
        <v>11</v>
      </c>
      <c r="K278" s="39">
        <v>0</v>
      </c>
      <c r="L278" s="49">
        <v>1.1078703703703703</v>
      </c>
      <c r="M278" s="43">
        <v>0.39930555555555558</v>
      </c>
      <c r="N278" s="38">
        <v>1170.3</v>
      </c>
      <c r="O278" s="43">
        <v>0.5541666666666667</v>
      </c>
      <c r="P278" s="43">
        <v>0.15486111111111112</v>
      </c>
      <c r="Q278" s="44">
        <v>71875</v>
      </c>
      <c r="R278" s="44">
        <v>71900</v>
      </c>
      <c r="S278" s="45">
        <f t="shared" si="11"/>
        <v>25</v>
      </c>
      <c r="T278" s="46">
        <f>IFERROR(S278/L278,"0")</f>
        <v>22.565816966151278</v>
      </c>
    </row>
    <row r="279" spans="1:29" customFormat="1" ht="18" x14ac:dyDescent="0.35">
      <c r="A279" s="36">
        <v>44839</v>
      </c>
      <c r="B279" s="37">
        <v>61935</v>
      </c>
      <c r="C279" s="37" t="s">
        <v>19</v>
      </c>
      <c r="D279" s="37" t="s">
        <v>517</v>
      </c>
      <c r="E279" s="23" t="s">
        <v>568</v>
      </c>
      <c r="F279" s="37" t="s">
        <v>20</v>
      </c>
      <c r="G279" s="40">
        <v>758</v>
      </c>
      <c r="H279" s="40">
        <v>758</v>
      </c>
      <c r="I279" s="41">
        <f t="shared" si="10"/>
        <v>1</v>
      </c>
      <c r="J279" s="39">
        <v>7</v>
      </c>
      <c r="K279" s="39">
        <v>0</v>
      </c>
      <c r="L279" s="49">
        <v>1.2851296296296297</v>
      </c>
      <c r="M279" s="43">
        <v>0.61319444444444449</v>
      </c>
      <c r="N279" s="38">
        <v>268.82</v>
      </c>
      <c r="O279" s="43">
        <v>0.74652777777777779</v>
      </c>
      <c r="P279" s="43">
        <v>0.13333333333333333</v>
      </c>
      <c r="Q279" s="44">
        <v>71900</v>
      </c>
      <c r="R279" s="44">
        <v>71929</v>
      </c>
      <c r="S279" s="45">
        <f t="shared" si="11"/>
        <v>29</v>
      </c>
      <c r="T279" s="46">
        <f>IFERROR(S279/L279,"0")</f>
        <v>22.565816966151274</v>
      </c>
    </row>
    <row r="280" spans="1:29" customFormat="1" ht="18" x14ac:dyDescent="0.35">
      <c r="A280" s="36">
        <v>44839</v>
      </c>
      <c r="B280" s="37">
        <v>61906</v>
      </c>
      <c r="C280" s="37" t="s">
        <v>19</v>
      </c>
      <c r="D280" s="37" t="s">
        <v>512</v>
      </c>
      <c r="E280" s="23" t="s">
        <v>520</v>
      </c>
      <c r="F280" s="37" t="s">
        <v>20</v>
      </c>
      <c r="G280" s="40">
        <v>1460</v>
      </c>
      <c r="H280" s="40">
        <v>1460</v>
      </c>
      <c r="I280" s="41">
        <f t="shared" si="10"/>
        <v>1</v>
      </c>
      <c r="J280" s="39">
        <v>1</v>
      </c>
      <c r="K280" s="39">
        <v>0</v>
      </c>
      <c r="L280" s="49">
        <v>1.0049722222222222</v>
      </c>
      <c r="M280" s="43">
        <v>0.46666666666666662</v>
      </c>
      <c r="N280" s="38">
        <v>364.99</v>
      </c>
      <c r="O280" s="43">
        <v>0.54513888888888895</v>
      </c>
      <c r="P280" s="43">
        <v>7.8472222222222221E-2</v>
      </c>
      <c r="Q280" s="44">
        <v>94199</v>
      </c>
      <c r="R280" s="44">
        <v>94222</v>
      </c>
      <c r="S280" s="45">
        <f t="shared" si="11"/>
        <v>23</v>
      </c>
      <c r="T280" s="46">
        <f>IFERROR(S280/L280,"0")</f>
        <v>22.886204704386525</v>
      </c>
    </row>
    <row r="281" spans="1:29" customFormat="1" ht="18" x14ac:dyDescent="0.35">
      <c r="A281" s="36">
        <v>44840</v>
      </c>
      <c r="B281" s="37">
        <v>61995</v>
      </c>
      <c r="C281" s="37" t="s">
        <v>21</v>
      </c>
      <c r="D281" s="37" t="s">
        <v>512</v>
      </c>
      <c r="E281" s="23" t="s">
        <v>520</v>
      </c>
      <c r="F281" s="37" t="s">
        <v>20</v>
      </c>
      <c r="G281" s="40">
        <v>203</v>
      </c>
      <c r="H281" s="40">
        <v>203</v>
      </c>
      <c r="I281" s="41">
        <f t="shared" si="10"/>
        <v>1</v>
      </c>
      <c r="J281" s="39">
        <v>1</v>
      </c>
      <c r="K281" s="39">
        <v>0</v>
      </c>
      <c r="L281" s="40">
        <v>11.48374315068493</v>
      </c>
      <c r="M281" s="43">
        <v>0.20486111111111113</v>
      </c>
      <c r="N281" s="38">
        <v>0</v>
      </c>
      <c r="O281" s="43">
        <v>0.46527777777777773</v>
      </c>
      <c r="P281" s="43">
        <v>0.26041666666666669</v>
      </c>
      <c r="Q281" s="44">
        <v>94222</v>
      </c>
      <c r="R281" s="44">
        <v>94489</v>
      </c>
      <c r="S281" s="45">
        <f t="shared" si="11"/>
        <v>267</v>
      </c>
      <c r="T281" s="46">
        <f>IFERROR(S281/L281,"0")</f>
        <v>23.250258778565176</v>
      </c>
    </row>
    <row r="282" spans="1:29" customFormat="1" ht="18" x14ac:dyDescent="0.35">
      <c r="A282" s="36">
        <v>44840</v>
      </c>
      <c r="B282" s="37">
        <v>62079</v>
      </c>
      <c r="C282" s="37" t="s">
        <v>19</v>
      </c>
      <c r="D282" s="37" t="s">
        <v>512</v>
      </c>
      <c r="E282" s="23" t="s">
        <v>520</v>
      </c>
      <c r="F282" s="37" t="s">
        <v>20</v>
      </c>
      <c r="G282" s="40">
        <v>881</v>
      </c>
      <c r="H282" s="40">
        <v>881</v>
      </c>
      <c r="I282" s="41">
        <f t="shared" si="10"/>
        <v>1</v>
      </c>
      <c r="J282" s="39">
        <v>9</v>
      </c>
      <c r="K282" s="39">
        <v>0</v>
      </c>
      <c r="L282" s="40">
        <v>1.0752568493150683</v>
      </c>
      <c r="M282" s="43">
        <v>0.66180555555555554</v>
      </c>
      <c r="N282" s="38">
        <v>546.39</v>
      </c>
      <c r="O282" s="43">
        <v>0.76180555555555562</v>
      </c>
      <c r="P282" s="43">
        <v>9.9999999999999992E-2</v>
      </c>
      <c r="Q282" s="44">
        <v>94489</v>
      </c>
      <c r="R282" s="44">
        <v>94514</v>
      </c>
      <c r="S282" s="45">
        <f t="shared" si="11"/>
        <v>25</v>
      </c>
      <c r="T282" s="46">
        <f>IFERROR(S282/L282,"0")</f>
        <v>23.250258778565179</v>
      </c>
    </row>
    <row r="283" spans="1:29" customFormat="1" ht="18" x14ac:dyDescent="0.35">
      <c r="A283" s="36">
        <v>44840</v>
      </c>
      <c r="B283" s="37">
        <v>62024</v>
      </c>
      <c r="C283" s="37" t="s">
        <v>19</v>
      </c>
      <c r="D283" s="37" t="s">
        <v>517</v>
      </c>
      <c r="E283" s="23" t="s">
        <v>521</v>
      </c>
      <c r="F283" s="37" t="s">
        <v>20</v>
      </c>
      <c r="G283" s="40">
        <v>3060.85</v>
      </c>
      <c r="H283" s="40">
        <v>2539.85</v>
      </c>
      <c r="I283" s="41">
        <f t="shared" si="10"/>
        <v>0.8297858438015584</v>
      </c>
      <c r="J283" s="39">
        <v>18</v>
      </c>
      <c r="K283" s="39">
        <v>1</v>
      </c>
      <c r="L283" s="49">
        <v>1.1750588235294117</v>
      </c>
      <c r="M283" s="43">
        <v>0.40972222222222227</v>
      </c>
      <c r="N283" s="38">
        <v>1399.23</v>
      </c>
      <c r="O283" s="43">
        <v>0.55625000000000002</v>
      </c>
      <c r="P283" s="43">
        <v>0.14652777777777778</v>
      </c>
      <c r="Q283" s="44">
        <v>71929</v>
      </c>
      <c r="R283" s="44">
        <v>71953</v>
      </c>
      <c r="S283" s="45">
        <f t="shared" si="11"/>
        <v>24</v>
      </c>
      <c r="T283" s="46">
        <f>IFERROR(S283/L283,"0")</f>
        <v>20.424509411293553</v>
      </c>
    </row>
    <row r="284" spans="1:29" customFormat="1" ht="18" x14ac:dyDescent="0.35">
      <c r="A284" s="36">
        <v>44840</v>
      </c>
      <c r="B284" s="37">
        <v>62072</v>
      </c>
      <c r="C284" s="37" t="s">
        <v>19</v>
      </c>
      <c r="D284" s="37" t="s">
        <v>517</v>
      </c>
      <c r="E284" s="23" t="s">
        <v>521</v>
      </c>
      <c r="F284" s="37" t="s">
        <v>20</v>
      </c>
      <c r="G284" s="40">
        <v>1794.45</v>
      </c>
      <c r="H284" s="40">
        <v>1794.45</v>
      </c>
      <c r="I284" s="41">
        <f t="shared" si="10"/>
        <v>1</v>
      </c>
      <c r="J284" s="39">
        <v>19</v>
      </c>
      <c r="K284" s="39">
        <v>0</v>
      </c>
      <c r="L284" s="49">
        <v>1.3219411764705882</v>
      </c>
      <c r="M284" s="43">
        <v>0.63055555555555554</v>
      </c>
      <c r="N284" s="38">
        <v>1016.64</v>
      </c>
      <c r="O284" s="43">
        <v>0.78611111111111109</v>
      </c>
      <c r="P284" s="43">
        <v>0.15555555555555556</v>
      </c>
      <c r="Q284" s="44">
        <v>71953</v>
      </c>
      <c r="R284" s="44">
        <v>71980</v>
      </c>
      <c r="S284" s="45">
        <f t="shared" si="11"/>
        <v>27</v>
      </c>
      <c r="T284" s="46">
        <f>IFERROR(S284/L284,"0")</f>
        <v>20.424509411293553</v>
      </c>
    </row>
    <row r="285" spans="1:29" s="7" customFormat="1" ht="18" x14ac:dyDescent="0.35">
      <c r="A285" s="36">
        <v>44840</v>
      </c>
      <c r="B285" s="37">
        <v>61994</v>
      </c>
      <c r="C285" s="37" t="s">
        <v>21</v>
      </c>
      <c r="D285" s="37" t="s">
        <v>515</v>
      </c>
      <c r="E285" s="23" t="s">
        <v>519</v>
      </c>
      <c r="F285" s="37" t="s">
        <v>20</v>
      </c>
      <c r="G285" s="40">
        <v>195</v>
      </c>
      <c r="H285" s="40">
        <v>195</v>
      </c>
      <c r="I285" s="41">
        <f t="shared" si="10"/>
        <v>1</v>
      </c>
      <c r="J285" s="39">
        <v>1</v>
      </c>
      <c r="K285" s="39">
        <v>0</v>
      </c>
      <c r="L285" s="40">
        <v>7.72</v>
      </c>
      <c r="M285" s="43">
        <v>0.23263888888888887</v>
      </c>
      <c r="N285" s="38">
        <v>77.989999999999995</v>
      </c>
      <c r="O285" s="43">
        <v>0.45833333333333331</v>
      </c>
      <c r="P285" s="43">
        <v>0.22569444444444445</v>
      </c>
      <c r="Q285" s="44">
        <v>63691</v>
      </c>
      <c r="R285" s="44">
        <v>63838</v>
      </c>
      <c r="S285" s="45">
        <f t="shared" si="11"/>
        <v>147</v>
      </c>
      <c r="T285" s="46">
        <f>IFERROR(S285/L285,"0")</f>
        <v>19.041450777202073</v>
      </c>
      <c r="U285"/>
      <c r="V285"/>
      <c r="W285"/>
      <c r="X285"/>
      <c r="Y285"/>
      <c r="Z285"/>
      <c r="AA285"/>
      <c r="AB285"/>
      <c r="AC285"/>
    </row>
    <row r="286" spans="1:29" s="7" customFormat="1" ht="18" x14ac:dyDescent="0.35">
      <c r="A286" s="36">
        <v>44840</v>
      </c>
      <c r="B286" s="37">
        <v>62032</v>
      </c>
      <c r="C286" s="37" t="s">
        <v>19</v>
      </c>
      <c r="D286" s="37" t="s">
        <v>511</v>
      </c>
      <c r="E286" s="23" t="s">
        <v>523</v>
      </c>
      <c r="F286" s="37" t="s">
        <v>20</v>
      </c>
      <c r="G286" s="40">
        <v>2704.14</v>
      </c>
      <c r="H286" s="40">
        <v>2649.14</v>
      </c>
      <c r="I286" s="41">
        <f t="shared" si="10"/>
        <v>0.9796608163778503</v>
      </c>
      <c r="J286" s="39">
        <v>26</v>
      </c>
      <c r="K286" s="39">
        <v>1</v>
      </c>
      <c r="L286" s="49">
        <v>2.9567045454545458</v>
      </c>
      <c r="M286" s="43">
        <v>0.41875000000000001</v>
      </c>
      <c r="N286" s="38">
        <v>1409.29</v>
      </c>
      <c r="O286" s="43">
        <v>0.60277777777777775</v>
      </c>
      <c r="P286" s="43">
        <v>0.18402777777777779</v>
      </c>
      <c r="Q286" s="44">
        <v>139834</v>
      </c>
      <c r="R286" s="44">
        <v>139876</v>
      </c>
      <c r="S286" s="45">
        <f t="shared" si="11"/>
        <v>42</v>
      </c>
      <c r="T286" s="46">
        <f>IFERROR(S286/L286,"0")</f>
        <v>14.205004035512509</v>
      </c>
      <c r="U286"/>
      <c r="V286"/>
      <c r="W286"/>
      <c r="X286"/>
      <c r="Y286"/>
      <c r="Z286"/>
      <c r="AA286"/>
      <c r="AB286"/>
      <c r="AC286"/>
    </row>
    <row r="287" spans="1:29" s="7" customFormat="1" ht="18" x14ac:dyDescent="0.35">
      <c r="A287" s="36">
        <v>44840</v>
      </c>
      <c r="B287" s="37">
        <v>62081</v>
      </c>
      <c r="C287" s="37" t="s">
        <v>19</v>
      </c>
      <c r="D287" s="37" t="s">
        <v>511</v>
      </c>
      <c r="E287" s="23" t="s">
        <v>523</v>
      </c>
      <c r="F287" s="37" t="s">
        <v>20</v>
      </c>
      <c r="G287" s="40">
        <v>5030</v>
      </c>
      <c r="H287" s="40">
        <v>4963</v>
      </c>
      <c r="I287" s="41">
        <f t="shared" si="10"/>
        <v>0.98667992047713715</v>
      </c>
      <c r="J287" s="39">
        <v>14</v>
      </c>
      <c r="K287" s="39">
        <v>2</v>
      </c>
      <c r="L287" s="49">
        <v>3.2382954545454545</v>
      </c>
      <c r="M287" s="43">
        <v>0.68472222222222223</v>
      </c>
      <c r="N287" s="38">
        <v>2018.59</v>
      </c>
      <c r="O287" s="43">
        <v>0.84722222222222221</v>
      </c>
      <c r="P287" s="43">
        <v>0.16250000000000001</v>
      </c>
      <c r="Q287" s="44">
        <v>139876</v>
      </c>
      <c r="R287" s="44">
        <v>139922</v>
      </c>
      <c r="S287" s="45">
        <f t="shared" si="11"/>
        <v>46</v>
      </c>
      <c r="T287" s="46">
        <f>IFERROR(S287/L287,"0")</f>
        <v>14.205004035512511</v>
      </c>
      <c r="U287"/>
      <c r="V287"/>
      <c r="W287"/>
      <c r="X287"/>
      <c r="Y287"/>
      <c r="Z287"/>
      <c r="AA287"/>
      <c r="AB287"/>
      <c r="AC287"/>
    </row>
    <row r="288" spans="1:29" s="7" customFormat="1" ht="18" x14ac:dyDescent="0.35">
      <c r="A288" s="36">
        <v>44840</v>
      </c>
      <c r="B288" s="37">
        <v>61996</v>
      </c>
      <c r="C288" s="37" t="s">
        <v>21</v>
      </c>
      <c r="D288" s="37" t="s">
        <v>514</v>
      </c>
      <c r="E288" s="23" t="s">
        <v>520</v>
      </c>
      <c r="F288" s="37" t="s">
        <v>20</v>
      </c>
      <c r="G288" s="40">
        <v>992</v>
      </c>
      <c r="H288" s="40">
        <v>992</v>
      </c>
      <c r="I288" s="41">
        <f t="shared" si="10"/>
        <v>1</v>
      </c>
      <c r="J288" s="39">
        <v>1</v>
      </c>
      <c r="K288" s="39">
        <v>0</v>
      </c>
      <c r="L288" s="49">
        <v>3.4089843750000002</v>
      </c>
      <c r="M288" s="43">
        <v>0.83333333333333337</v>
      </c>
      <c r="N288" s="38">
        <v>545.54</v>
      </c>
      <c r="O288" s="43">
        <v>0.52361111111111114</v>
      </c>
      <c r="P288" s="43">
        <v>0.69027777777777777</v>
      </c>
      <c r="Q288" s="44">
        <v>172687</v>
      </c>
      <c r="R288" s="44">
        <v>172787</v>
      </c>
      <c r="S288" s="45">
        <f t="shared" si="11"/>
        <v>100</v>
      </c>
      <c r="T288" s="46">
        <f>IFERROR(S288/L288,"0")</f>
        <v>29.334250028646728</v>
      </c>
      <c r="U288"/>
      <c r="V288"/>
      <c r="W288"/>
      <c r="X288"/>
      <c r="Y288"/>
      <c r="Z288"/>
      <c r="AA288"/>
      <c r="AB288"/>
      <c r="AC288"/>
    </row>
    <row r="289" spans="1:29" s="7" customFormat="1" ht="18" x14ac:dyDescent="0.35">
      <c r="A289" s="36">
        <v>44840</v>
      </c>
      <c r="B289" s="37">
        <v>62068</v>
      </c>
      <c r="C289" s="37" t="s">
        <v>21</v>
      </c>
      <c r="D289" s="37" t="s">
        <v>514</v>
      </c>
      <c r="E289" s="23" t="s">
        <v>520</v>
      </c>
      <c r="F289" s="37" t="s">
        <v>20</v>
      </c>
      <c r="G289" s="40">
        <v>2913</v>
      </c>
      <c r="H289" s="40">
        <v>1913</v>
      </c>
      <c r="I289" s="41">
        <f t="shared" si="10"/>
        <v>0.65671129419842089</v>
      </c>
      <c r="J289" s="39">
        <v>1</v>
      </c>
      <c r="K289" s="39">
        <v>0</v>
      </c>
      <c r="L289" s="49">
        <v>5.3180156250000001</v>
      </c>
      <c r="M289" s="43">
        <v>0.54722222222222217</v>
      </c>
      <c r="N289" s="38">
        <v>1602.14</v>
      </c>
      <c r="O289" s="43">
        <v>0.78472222222222221</v>
      </c>
      <c r="P289" s="43">
        <v>0.23750000000000002</v>
      </c>
      <c r="Q289" s="44">
        <v>172787</v>
      </c>
      <c r="R289" s="44">
        <v>172943</v>
      </c>
      <c r="S289" s="45">
        <f t="shared" si="11"/>
        <v>156</v>
      </c>
      <c r="T289" s="46">
        <f>IFERROR(S289/L289,"0")</f>
        <v>29.334250028646728</v>
      </c>
      <c r="U289"/>
      <c r="V289"/>
      <c r="W289"/>
      <c r="X289"/>
      <c r="Y289"/>
      <c r="Z289"/>
      <c r="AA289"/>
      <c r="AB289"/>
      <c r="AC289"/>
    </row>
    <row r="290" spans="1:29" s="7" customFormat="1" ht="18" x14ac:dyDescent="0.35">
      <c r="A290" s="36">
        <v>44840</v>
      </c>
      <c r="B290" s="37">
        <v>62036</v>
      </c>
      <c r="C290" s="37" t="s">
        <v>19</v>
      </c>
      <c r="D290" s="37" t="s">
        <v>513</v>
      </c>
      <c r="E290" s="23" t="s">
        <v>520</v>
      </c>
      <c r="F290" s="37" t="s">
        <v>20</v>
      </c>
      <c r="G290" s="40">
        <v>4629</v>
      </c>
      <c r="H290" s="40">
        <v>4629</v>
      </c>
      <c r="I290" s="41">
        <f t="shared" si="10"/>
        <v>1</v>
      </c>
      <c r="J290" s="39">
        <v>10</v>
      </c>
      <c r="K290" s="39">
        <v>0</v>
      </c>
      <c r="L290" s="49">
        <v>2.8387878787878789</v>
      </c>
      <c r="M290" s="43">
        <v>0.42777777777777781</v>
      </c>
      <c r="N290" s="38">
        <v>1644.61</v>
      </c>
      <c r="O290" s="43">
        <v>0.56041666666666667</v>
      </c>
      <c r="P290" s="43">
        <v>0.13263888888888889</v>
      </c>
      <c r="Q290" s="44">
        <v>183973</v>
      </c>
      <c r="R290" s="44">
        <v>184021</v>
      </c>
      <c r="S290" s="45">
        <f t="shared" si="11"/>
        <v>48</v>
      </c>
      <c r="T290" s="50">
        <f>IFERROR(S290/L290,"0")</f>
        <v>16.908625106746371</v>
      </c>
      <c r="U290"/>
      <c r="V290"/>
      <c r="W290"/>
      <c r="X290"/>
      <c r="Y290"/>
      <c r="Z290"/>
      <c r="AA290"/>
      <c r="AB290"/>
      <c r="AC290"/>
    </row>
    <row r="291" spans="1:29" s="7" customFormat="1" ht="18" x14ac:dyDescent="0.35">
      <c r="A291" s="36">
        <v>44840</v>
      </c>
      <c r="B291" s="37">
        <v>62070</v>
      </c>
      <c r="C291" s="37" t="s">
        <v>19</v>
      </c>
      <c r="D291" s="37" t="s">
        <v>513</v>
      </c>
      <c r="E291" s="23" t="s">
        <v>520</v>
      </c>
      <c r="F291" s="37" t="s">
        <v>20</v>
      </c>
      <c r="G291" s="40">
        <v>1187.5</v>
      </c>
      <c r="H291" s="40">
        <v>120.5</v>
      </c>
      <c r="I291" s="41">
        <f t="shared" si="10"/>
        <v>0.10147368421052631</v>
      </c>
      <c r="J291" s="39">
        <v>2</v>
      </c>
      <c r="K291" s="39">
        <v>2</v>
      </c>
      <c r="L291" s="49">
        <v>3.0162121212121216</v>
      </c>
      <c r="M291" s="43">
        <v>0.61875000000000002</v>
      </c>
      <c r="N291" s="38">
        <v>442.14</v>
      </c>
      <c r="O291" s="43">
        <v>0.79513888888888884</v>
      </c>
      <c r="P291" s="43">
        <v>0.1763888888888889</v>
      </c>
      <c r="Q291" s="44">
        <v>184021</v>
      </c>
      <c r="R291" s="44">
        <v>184072</v>
      </c>
      <c r="S291" s="45">
        <f t="shared" si="11"/>
        <v>51</v>
      </c>
      <c r="T291" s="50">
        <f>IFERROR(S291/L291,"0")</f>
        <v>16.908625106746367</v>
      </c>
      <c r="U291"/>
      <c r="V291"/>
      <c r="W291"/>
      <c r="X291"/>
      <c r="Y291"/>
      <c r="Z291"/>
      <c r="AA291"/>
      <c r="AB291"/>
      <c r="AC291"/>
    </row>
    <row r="292" spans="1:29" s="7" customFormat="1" ht="18" x14ac:dyDescent="0.35">
      <c r="A292" s="36">
        <v>44840</v>
      </c>
      <c r="B292" s="37">
        <v>62040</v>
      </c>
      <c r="C292" s="37" t="s">
        <v>19</v>
      </c>
      <c r="D292" s="37" t="s">
        <v>516</v>
      </c>
      <c r="E292" s="23" t="s">
        <v>521</v>
      </c>
      <c r="F292" s="37" t="s">
        <v>20</v>
      </c>
      <c r="G292" s="40">
        <v>4271.5</v>
      </c>
      <c r="H292" s="40">
        <v>3361.5</v>
      </c>
      <c r="I292" s="41">
        <f t="shared" si="10"/>
        <v>0.78696008427952713</v>
      </c>
      <c r="J292" s="39">
        <v>12</v>
      </c>
      <c r="K292" s="39">
        <v>1</v>
      </c>
      <c r="L292" s="49">
        <v>3.0983050847457627</v>
      </c>
      <c r="M292" s="43">
        <v>0.57222222222222219</v>
      </c>
      <c r="N292" s="38">
        <v>2684.79</v>
      </c>
      <c r="O292" s="43">
        <v>0.38750000000000001</v>
      </c>
      <c r="P292" s="43">
        <v>0.81527777777777777</v>
      </c>
      <c r="Q292" s="44">
        <v>564205</v>
      </c>
      <c r="R292" s="44">
        <v>564230</v>
      </c>
      <c r="S292" s="45">
        <f t="shared" si="11"/>
        <v>25</v>
      </c>
      <c r="T292" s="46">
        <f>IFERROR(S292/L292,"0")</f>
        <v>8.0689277899343548</v>
      </c>
      <c r="U292"/>
      <c r="V292"/>
      <c r="W292"/>
      <c r="X292"/>
      <c r="Y292"/>
      <c r="Z292"/>
      <c r="AA292"/>
      <c r="AB292"/>
      <c r="AC292"/>
    </row>
    <row r="293" spans="1:29" s="7" customFormat="1" ht="18" x14ac:dyDescent="0.35">
      <c r="A293" s="36">
        <v>44841</v>
      </c>
      <c r="B293" s="37">
        <v>62151</v>
      </c>
      <c r="C293" s="37" t="s">
        <v>19</v>
      </c>
      <c r="D293" s="37" t="s">
        <v>512</v>
      </c>
      <c r="E293" s="23" t="s">
        <v>520</v>
      </c>
      <c r="F293" s="37" t="s">
        <v>20</v>
      </c>
      <c r="G293" s="40">
        <v>5120</v>
      </c>
      <c r="H293" s="40">
        <v>5120</v>
      </c>
      <c r="I293" s="41">
        <f t="shared" si="10"/>
        <v>1</v>
      </c>
      <c r="J293" s="39">
        <v>7</v>
      </c>
      <c r="K293" s="39">
        <v>0</v>
      </c>
      <c r="L293" s="40">
        <v>2.189778947368421</v>
      </c>
      <c r="M293" s="43">
        <v>0.35902777777777778</v>
      </c>
      <c r="N293" s="38">
        <v>1280</v>
      </c>
      <c r="O293" s="43">
        <v>0.54166666666666663</v>
      </c>
      <c r="P293" s="43">
        <v>0.18263888888888891</v>
      </c>
      <c r="Q293" s="44">
        <v>94514</v>
      </c>
      <c r="R293" s="44">
        <v>94565</v>
      </c>
      <c r="S293" s="45">
        <f t="shared" si="11"/>
        <v>51</v>
      </c>
      <c r="T293" s="46">
        <f>IFERROR(S293/L293,"0")</f>
        <v>23.29002206423143</v>
      </c>
      <c r="U293"/>
      <c r="V293"/>
      <c r="W293"/>
      <c r="X293"/>
      <c r="Y293"/>
      <c r="Z293"/>
      <c r="AA293"/>
      <c r="AB293"/>
      <c r="AC293"/>
    </row>
    <row r="294" spans="1:29" s="7" customFormat="1" ht="18" x14ac:dyDescent="0.35">
      <c r="A294" s="36">
        <v>44841</v>
      </c>
      <c r="B294" s="37">
        <v>62182</v>
      </c>
      <c r="C294" s="37" t="s">
        <v>19</v>
      </c>
      <c r="D294" s="37" t="s">
        <v>512</v>
      </c>
      <c r="E294" s="23" t="s">
        <v>520</v>
      </c>
      <c r="F294" s="37" t="s">
        <v>20</v>
      </c>
      <c r="G294" s="40">
        <v>666</v>
      </c>
      <c r="H294" s="40">
        <v>569</v>
      </c>
      <c r="I294" s="41">
        <f t="shared" si="10"/>
        <v>0.85435435435435436</v>
      </c>
      <c r="J294" s="39">
        <v>3</v>
      </c>
      <c r="K294" s="39">
        <v>1</v>
      </c>
      <c r="L294" s="40">
        <v>0.90167368421052618</v>
      </c>
      <c r="M294" s="43">
        <v>0.60902777777777783</v>
      </c>
      <c r="N294" s="38">
        <v>697.59</v>
      </c>
      <c r="O294" s="43">
        <v>0.7006944444444444</v>
      </c>
      <c r="P294" s="43">
        <v>9.1666666666666674E-2</v>
      </c>
      <c r="Q294" s="44">
        <v>94565</v>
      </c>
      <c r="R294" s="44">
        <v>94586</v>
      </c>
      <c r="S294" s="45">
        <f t="shared" si="11"/>
        <v>21</v>
      </c>
      <c r="T294" s="46">
        <f>IFERROR(S294/L294,"0")</f>
        <v>23.290022064231433</v>
      </c>
      <c r="U294"/>
      <c r="V294"/>
      <c r="W294"/>
      <c r="X294"/>
      <c r="Y294"/>
      <c r="Z294"/>
      <c r="AA294"/>
      <c r="AB294"/>
      <c r="AC294"/>
    </row>
    <row r="295" spans="1:29" s="7" customFormat="1" ht="18" x14ac:dyDescent="0.35">
      <c r="A295" s="36">
        <v>44841</v>
      </c>
      <c r="B295" s="37">
        <v>62215</v>
      </c>
      <c r="C295" s="37" t="s">
        <v>19</v>
      </c>
      <c r="D295" s="37" t="s">
        <v>512</v>
      </c>
      <c r="E295" s="23" t="s">
        <v>520</v>
      </c>
      <c r="F295" s="37" t="s">
        <v>20</v>
      </c>
      <c r="G295" s="40">
        <v>10</v>
      </c>
      <c r="H295" s="40">
        <v>10</v>
      </c>
      <c r="I295" s="41">
        <f t="shared" si="10"/>
        <v>1</v>
      </c>
      <c r="J295" s="39">
        <v>1</v>
      </c>
      <c r="K295" s="39">
        <v>0</v>
      </c>
      <c r="L295" s="40">
        <v>0.98754736842105262</v>
      </c>
      <c r="M295" s="43">
        <v>0.70486111111111116</v>
      </c>
      <c r="N295" s="38">
        <v>60</v>
      </c>
      <c r="O295" s="43">
        <v>0.7729166666666667</v>
      </c>
      <c r="P295" s="43">
        <v>6.805555555555555E-2</v>
      </c>
      <c r="Q295" s="44">
        <v>94586</v>
      </c>
      <c r="R295" s="44">
        <v>94609</v>
      </c>
      <c r="S295" s="45">
        <f t="shared" si="11"/>
        <v>23</v>
      </c>
      <c r="T295" s="46">
        <f>IFERROR(S295/L295,"0")</f>
        <v>23.29002206423143</v>
      </c>
      <c r="U295"/>
      <c r="V295"/>
      <c r="W295"/>
      <c r="X295"/>
      <c r="Y295"/>
      <c r="Z295"/>
      <c r="AA295"/>
      <c r="AB295"/>
      <c r="AC295"/>
    </row>
    <row r="296" spans="1:29" s="7" customFormat="1" ht="18" x14ac:dyDescent="0.35">
      <c r="A296" s="36">
        <v>44841</v>
      </c>
      <c r="B296" s="37">
        <v>62156</v>
      </c>
      <c r="C296" s="37" t="s">
        <v>19</v>
      </c>
      <c r="D296" s="37" t="s">
        <v>517</v>
      </c>
      <c r="E296" s="23" t="s">
        <v>521</v>
      </c>
      <c r="F296" s="37" t="s">
        <v>20</v>
      </c>
      <c r="G296" s="40">
        <v>3621.25</v>
      </c>
      <c r="H296" s="40">
        <v>3621.25</v>
      </c>
      <c r="I296" s="41">
        <f t="shared" si="10"/>
        <v>1</v>
      </c>
      <c r="J296" s="39">
        <v>21</v>
      </c>
      <c r="K296" s="39">
        <v>0</v>
      </c>
      <c r="L296" s="49">
        <v>1.7</v>
      </c>
      <c r="M296" s="43">
        <v>0.38541666666666669</v>
      </c>
      <c r="N296" s="38">
        <v>1689.97</v>
      </c>
      <c r="O296" s="43">
        <v>0.56458333333333333</v>
      </c>
      <c r="P296" s="43">
        <v>0.17916666666666667</v>
      </c>
      <c r="Q296" s="44">
        <v>71980</v>
      </c>
      <c r="R296" s="44">
        <v>72001</v>
      </c>
      <c r="S296" s="45">
        <f t="shared" si="11"/>
        <v>21</v>
      </c>
      <c r="T296" s="46">
        <f>IFERROR(S296/L296,"0")</f>
        <v>12.352941176470589</v>
      </c>
      <c r="U296"/>
      <c r="V296"/>
      <c r="W296"/>
      <c r="X296"/>
      <c r="Y296"/>
      <c r="Z296"/>
      <c r="AA296"/>
      <c r="AB296"/>
      <c r="AC296"/>
    </row>
    <row r="297" spans="1:29" customFormat="1" ht="18" x14ac:dyDescent="0.35">
      <c r="A297" s="36">
        <v>44841</v>
      </c>
      <c r="B297" s="37">
        <v>62170</v>
      </c>
      <c r="C297" s="37" t="s">
        <v>21</v>
      </c>
      <c r="D297" s="37" t="s">
        <v>515</v>
      </c>
      <c r="E297" s="23" t="s">
        <v>519</v>
      </c>
      <c r="F297" s="37" t="s">
        <v>20</v>
      </c>
      <c r="G297" s="40">
        <v>2599.9</v>
      </c>
      <c r="H297" s="40">
        <v>2588.9</v>
      </c>
      <c r="I297" s="41">
        <f t="shared" si="10"/>
        <v>0.99576906804107845</v>
      </c>
      <c r="J297" s="39">
        <v>26</v>
      </c>
      <c r="K297" s="39">
        <v>1</v>
      </c>
      <c r="L297" s="40">
        <v>8.7833594470046066</v>
      </c>
      <c r="M297" s="43">
        <v>0.23263888888888887</v>
      </c>
      <c r="N297" s="38">
        <v>1442.18</v>
      </c>
      <c r="O297" s="43">
        <v>0.60902777777777783</v>
      </c>
      <c r="P297" s="43">
        <v>0.37638888888888888</v>
      </c>
      <c r="Q297" s="44">
        <v>63838</v>
      </c>
      <c r="R297" s="44">
        <v>64029</v>
      </c>
      <c r="S297" s="45">
        <f t="shared" si="11"/>
        <v>191</v>
      </c>
      <c r="T297" s="46">
        <f>IFERROR(S297/L297,"0")</f>
        <v>21.745665898386616</v>
      </c>
    </row>
    <row r="298" spans="1:29" customFormat="1" ht="18" x14ac:dyDescent="0.35">
      <c r="A298" s="36">
        <v>44841</v>
      </c>
      <c r="B298" s="37">
        <v>62187</v>
      </c>
      <c r="C298" s="37" t="s">
        <v>19</v>
      </c>
      <c r="D298" s="37" t="s">
        <v>515</v>
      </c>
      <c r="E298" s="23" t="s">
        <v>519</v>
      </c>
      <c r="F298" s="37" t="s">
        <v>20</v>
      </c>
      <c r="G298" s="40">
        <v>1215.2</v>
      </c>
      <c r="H298" s="40">
        <v>1205.2</v>
      </c>
      <c r="I298" s="41">
        <f t="shared" si="10"/>
        <v>0.99177090190915074</v>
      </c>
      <c r="J298" s="39">
        <v>14</v>
      </c>
      <c r="K298" s="39">
        <v>1</v>
      </c>
      <c r="L298" s="40">
        <v>1.1956405529953915</v>
      </c>
      <c r="M298" s="43">
        <v>0.6479166666666667</v>
      </c>
      <c r="N298" s="38">
        <v>503.55</v>
      </c>
      <c r="O298" s="43">
        <v>0.78125</v>
      </c>
      <c r="P298" s="43">
        <v>0.13333333333333333</v>
      </c>
      <c r="Q298" s="44">
        <v>64029</v>
      </c>
      <c r="R298" s="44">
        <v>64055</v>
      </c>
      <c r="S298" s="45">
        <f t="shared" si="11"/>
        <v>26</v>
      </c>
      <c r="T298" s="46">
        <f>IFERROR(S298/L298,"0")</f>
        <v>21.745665898386616</v>
      </c>
    </row>
    <row r="299" spans="1:29" customFormat="1" ht="18" x14ac:dyDescent="0.35">
      <c r="A299" s="36">
        <v>44841</v>
      </c>
      <c r="B299" s="37">
        <v>62160</v>
      </c>
      <c r="C299" s="37" t="s">
        <v>19</v>
      </c>
      <c r="D299" s="37" t="s">
        <v>511</v>
      </c>
      <c r="E299" s="23" t="s">
        <v>523</v>
      </c>
      <c r="F299" s="37" t="s">
        <v>20</v>
      </c>
      <c r="G299" s="40">
        <v>4203.25</v>
      </c>
      <c r="H299" s="40">
        <v>4111.25</v>
      </c>
      <c r="I299" s="41">
        <f t="shared" si="10"/>
        <v>0.97811217510259918</v>
      </c>
      <c r="J299" s="39">
        <v>15</v>
      </c>
      <c r="K299" s="39">
        <v>3</v>
      </c>
      <c r="L299" s="49">
        <v>2.722</v>
      </c>
      <c r="M299" s="43">
        <v>0.38750000000000001</v>
      </c>
      <c r="N299" s="38">
        <v>1213.47</v>
      </c>
      <c r="O299" s="43">
        <v>0.57916666666666672</v>
      </c>
      <c r="P299" s="43">
        <v>0.19166666666666665</v>
      </c>
      <c r="Q299" s="44">
        <v>139922</v>
      </c>
      <c r="R299" s="44">
        <v>139955</v>
      </c>
      <c r="S299" s="45">
        <f t="shared" si="11"/>
        <v>33</v>
      </c>
      <c r="T299" s="46">
        <f>IFERROR(S299/L299,"0")</f>
        <v>12.123438648052902</v>
      </c>
    </row>
    <row r="300" spans="1:29" customFormat="1" ht="18" x14ac:dyDescent="0.35">
      <c r="A300" s="36">
        <v>44841</v>
      </c>
      <c r="B300" s="37">
        <v>62148</v>
      </c>
      <c r="C300" s="37" t="s">
        <v>21</v>
      </c>
      <c r="D300" s="37" t="s">
        <v>513</v>
      </c>
      <c r="E300" s="23" t="s">
        <v>520</v>
      </c>
      <c r="F300" s="37" t="s">
        <v>20</v>
      </c>
      <c r="G300" s="40">
        <v>2918.3</v>
      </c>
      <c r="H300" s="40">
        <v>2918.3</v>
      </c>
      <c r="I300" s="41">
        <f t="shared" si="10"/>
        <v>1</v>
      </c>
      <c r="J300" s="39">
        <v>2</v>
      </c>
      <c r="K300" s="39">
        <v>0</v>
      </c>
      <c r="L300" s="49">
        <v>11.25752888888889</v>
      </c>
      <c r="M300" s="43">
        <v>0.25347222222222221</v>
      </c>
      <c r="N300" s="38">
        <v>874.67</v>
      </c>
      <c r="O300" s="43">
        <v>0.60902777777777783</v>
      </c>
      <c r="P300" s="43">
        <v>0.35555555555555557</v>
      </c>
      <c r="Q300" s="44">
        <v>184072</v>
      </c>
      <c r="R300" s="44">
        <v>184256</v>
      </c>
      <c r="S300" s="45">
        <f t="shared" si="11"/>
        <v>184</v>
      </c>
      <c r="T300" s="50">
        <f>IFERROR(S300/L300,"0")</f>
        <v>16.344617172744442</v>
      </c>
    </row>
    <row r="301" spans="1:29" customFormat="1" ht="18" x14ac:dyDescent="0.35">
      <c r="A301" s="36">
        <v>44841</v>
      </c>
      <c r="B301" s="37">
        <v>62190</v>
      </c>
      <c r="C301" s="37" t="s">
        <v>19</v>
      </c>
      <c r="D301" s="37" t="s">
        <v>513</v>
      </c>
      <c r="E301" s="23" t="s">
        <v>520</v>
      </c>
      <c r="F301" s="37" t="s">
        <v>20</v>
      </c>
      <c r="G301" s="40">
        <v>3385.6</v>
      </c>
      <c r="H301" s="40">
        <v>3385.6</v>
      </c>
      <c r="I301" s="41">
        <f t="shared" si="10"/>
        <v>1</v>
      </c>
      <c r="J301" s="39">
        <v>10</v>
      </c>
      <c r="K301" s="39">
        <v>0</v>
      </c>
      <c r="L301" s="49">
        <v>2.5084711111111111</v>
      </c>
      <c r="M301" s="43">
        <v>0.66041666666666665</v>
      </c>
      <c r="N301" s="38">
        <v>1224.48</v>
      </c>
      <c r="O301" s="43">
        <v>0.80555555555555547</v>
      </c>
      <c r="P301" s="43">
        <v>0.1451388888888889</v>
      </c>
      <c r="Q301" s="44">
        <v>184256</v>
      </c>
      <c r="R301" s="44">
        <v>184297</v>
      </c>
      <c r="S301" s="45">
        <f t="shared" si="11"/>
        <v>41</v>
      </c>
      <c r="T301" s="50">
        <f>IFERROR(S301/L301,"0")</f>
        <v>16.344617172744442</v>
      </c>
    </row>
    <row r="302" spans="1:29" customFormat="1" ht="18" x14ac:dyDescent="0.35">
      <c r="A302" s="36">
        <v>44841</v>
      </c>
      <c r="B302" s="37">
        <v>62150</v>
      </c>
      <c r="C302" s="37" t="s">
        <v>21</v>
      </c>
      <c r="D302" s="37" t="s">
        <v>516</v>
      </c>
      <c r="E302" s="23" t="s">
        <v>521</v>
      </c>
      <c r="F302" s="37" t="s">
        <v>20</v>
      </c>
      <c r="G302" s="40">
        <v>910</v>
      </c>
      <c r="H302" s="40">
        <v>910</v>
      </c>
      <c r="I302" s="41">
        <f t="shared" si="10"/>
        <v>1</v>
      </c>
      <c r="J302" s="39">
        <v>1</v>
      </c>
      <c r="K302" s="39">
        <v>0</v>
      </c>
      <c r="L302" s="49">
        <v>2.6025762711864409</v>
      </c>
      <c r="M302" s="43">
        <v>0</v>
      </c>
      <c r="N302" s="38">
        <v>409.49</v>
      </c>
      <c r="O302" s="43">
        <v>0</v>
      </c>
      <c r="P302" s="43">
        <v>0</v>
      </c>
      <c r="Q302" s="44">
        <v>564230</v>
      </c>
      <c r="R302" s="44">
        <v>564251</v>
      </c>
      <c r="S302" s="45">
        <f t="shared" si="11"/>
        <v>21</v>
      </c>
      <c r="T302" s="46">
        <f>IFERROR(S302/L302,"0")</f>
        <v>8.0689277899343548</v>
      </c>
    </row>
    <row r="303" spans="1:29" customFormat="1" ht="18" x14ac:dyDescent="0.35">
      <c r="A303" s="36">
        <v>44841</v>
      </c>
      <c r="B303" s="37">
        <v>62181</v>
      </c>
      <c r="C303" s="37" t="s">
        <v>19</v>
      </c>
      <c r="D303" s="37" t="s">
        <v>516</v>
      </c>
      <c r="E303" s="23" t="s">
        <v>521</v>
      </c>
      <c r="F303" s="37" t="s">
        <v>20</v>
      </c>
      <c r="G303" s="40">
        <v>12447</v>
      </c>
      <c r="H303" s="40">
        <v>9873</v>
      </c>
      <c r="I303" s="41">
        <f t="shared" si="10"/>
        <v>0.79320318148951552</v>
      </c>
      <c r="J303" s="39">
        <v>3</v>
      </c>
      <c r="K303" s="39">
        <v>2</v>
      </c>
      <c r="L303" s="49">
        <v>1.6111186440677967</v>
      </c>
      <c r="M303" s="43">
        <v>0.64236111111111105</v>
      </c>
      <c r="N303" s="38">
        <v>3485.17</v>
      </c>
      <c r="O303" s="43">
        <v>0.73263888888888884</v>
      </c>
      <c r="P303" s="43">
        <v>9.0277777777777776E-2</v>
      </c>
      <c r="Q303" s="44">
        <v>564251</v>
      </c>
      <c r="R303" s="44">
        <v>564264</v>
      </c>
      <c r="S303" s="45">
        <f t="shared" si="11"/>
        <v>13</v>
      </c>
      <c r="T303" s="46">
        <f>IFERROR(S303/L303,"0")</f>
        <v>8.0689277899343548</v>
      </c>
    </row>
    <row r="304" spans="1:29" customFormat="1" ht="34.799999999999997" customHeight="1" x14ac:dyDescent="0.35">
      <c r="A304" s="36">
        <v>44844</v>
      </c>
      <c r="B304" s="37">
        <v>62339</v>
      </c>
      <c r="C304" s="37" t="s">
        <v>21</v>
      </c>
      <c r="D304" s="37" t="s">
        <v>512</v>
      </c>
      <c r="E304" s="23" t="s">
        <v>520</v>
      </c>
      <c r="F304" s="37" t="s">
        <v>20</v>
      </c>
      <c r="G304" s="40">
        <v>2469</v>
      </c>
      <c r="H304" s="40">
        <v>2469</v>
      </c>
      <c r="I304" s="41">
        <f t="shared" si="10"/>
        <v>1</v>
      </c>
      <c r="J304" s="39">
        <v>2</v>
      </c>
      <c r="K304" s="39">
        <v>0</v>
      </c>
      <c r="L304" s="49">
        <v>14.26625386996904</v>
      </c>
      <c r="M304" s="43">
        <v>0.34027777777777773</v>
      </c>
      <c r="N304" s="38">
        <v>587.94000000000005</v>
      </c>
      <c r="O304" s="43">
        <v>0.64722222222222225</v>
      </c>
      <c r="P304" s="43">
        <v>0.30694444444444441</v>
      </c>
      <c r="Q304" s="44">
        <v>94609</v>
      </c>
      <c r="R304" s="44">
        <v>94909</v>
      </c>
      <c r="S304" s="45">
        <f t="shared" si="11"/>
        <v>300</v>
      </c>
      <c r="T304" s="46">
        <f>IFERROR(S304/L304,"0")</f>
        <v>21.028645833333336</v>
      </c>
    </row>
    <row r="305" spans="1:20" customFormat="1" ht="18" x14ac:dyDescent="0.35">
      <c r="A305" s="36">
        <v>44844</v>
      </c>
      <c r="B305" s="37">
        <v>62351</v>
      </c>
      <c r="C305" s="37" t="s">
        <v>19</v>
      </c>
      <c r="D305" s="37" t="s">
        <v>512</v>
      </c>
      <c r="E305" s="23" t="s">
        <v>520</v>
      </c>
      <c r="F305" s="37" t="s">
        <v>20</v>
      </c>
      <c r="G305" s="40">
        <v>968</v>
      </c>
      <c r="H305" s="40">
        <v>968</v>
      </c>
      <c r="I305" s="41">
        <f t="shared" si="10"/>
        <v>1</v>
      </c>
      <c r="J305" s="39">
        <v>3</v>
      </c>
      <c r="K305" s="39">
        <v>0</v>
      </c>
      <c r="L305" s="49">
        <v>1.0937461300309597</v>
      </c>
      <c r="M305" s="43">
        <v>0.59166666666666667</v>
      </c>
      <c r="N305" s="38">
        <v>394.68</v>
      </c>
      <c r="O305" s="43">
        <v>0.76388888888888884</v>
      </c>
      <c r="P305" s="43">
        <v>0.17222222222222225</v>
      </c>
      <c r="Q305" s="44">
        <v>94909</v>
      </c>
      <c r="R305" s="44">
        <v>94932</v>
      </c>
      <c r="S305" s="45">
        <f t="shared" si="11"/>
        <v>23</v>
      </c>
      <c r="T305" s="46">
        <f>IFERROR(S305/L305,"0")</f>
        <v>21.028645833333336</v>
      </c>
    </row>
    <row r="306" spans="1:20" customFormat="1" ht="18" x14ac:dyDescent="0.35">
      <c r="A306" s="36">
        <v>44844</v>
      </c>
      <c r="B306" s="37">
        <v>62287</v>
      </c>
      <c r="C306" s="37" t="s">
        <v>19</v>
      </c>
      <c r="D306" s="37" t="s">
        <v>517</v>
      </c>
      <c r="E306" s="23" t="s">
        <v>521</v>
      </c>
      <c r="F306" s="37" t="s">
        <v>20</v>
      </c>
      <c r="G306" s="40">
        <v>2010.35</v>
      </c>
      <c r="H306" s="40">
        <v>2010.35</v>
      </c>
      <c r="I306" s="41">
        <f t="shared" si="10"/>
        <v>1</v>
      </c>
      <c r="J306" s="39">
        <v>12</v>
      </c>
      <c r="K306" s="39">
        <v>0</v>
      </c>
      <c r="L306" s="49">
        <v>1.3443333333333334</v>
      </c>
      <c r="M306" s="43">
        <v>0.38611111111111113</v>
      </c>
      <c r="N306" s="38">
        <v>799.94</v>
      </c>
      <c r="O306" s="43">
        <v>0.54166666666666663</v>
      </c>
      <c r="P306" s="43">
        <v>0.15555555555555556</v>
      </c>
      <c r="Q306" s="44">
        <v>72001</v>
      </c>
      <c r="R306" s="44">
        <v>72038</v>
      </c>
      <c r="S306" s="45">
        <f t="shared" si="11"/>
        <v>37</v>
      </c>
      <c r="T306" s="46">
        <f>IFERROR(S306/L306,"0")</f>
        <v>27.522935779816514</v>
      </c>
    </row>
    <row r="307" spans="1:20" customFormat="1" ht="18" x14ac:dyDescent="0.35">
      <c r="A307" s="36">
        <v>44844</v>
      </c>
      <c r="B307" s="37">
        <v>62336</v>
      </c>
      <c r="C307" s="37" t="s">
        <v>19</v>
      </c>
      <c r="D307" s="37" t="s">
        <v>517</v>
      </c>
      <c r="E307" s="23" t="s">
        <v>521</v>
      </c>
      <c r="F307" s="37" t="s">
        <v>20</v>
      </c>
      <c r="G307" s="40">
        <v>1942.75</v>
      </c>
      <c r="H307" s="40">
        <v>448.55</v>
      </c>
      <c r="I307" s="41">
        <f t="shared" si="10"/>
        <v>0.23088405610603527</v>
      </c>
      <c r="J307" s="39">
        <v>13</v>
      </c>
      <c r="K307" s="39">
        <v>3</v>
      </c>
      <c r="L307" s="49">
        <v>1.0536666666666668</v>
      </c>
      <c r="M307" s="43">
        <v>0.65416666666666667</v>
      </c>
      <c r="N307" s="38">
        <v>766.11</v>
      </c>
      <c r="O307" s="43">
        <v>0.79999999999999993</v>
      </c>
      <c r="P307" s="43">
        <v>0.14583333333333334</v>
      </c>
      <c r="Q307" s="44">
        <v>72038</v>
      </c>
      <c r="R307" s="44">
        <v>72067</v>
      </c>
      <c r="S307" s="45">
        <f t="shared" si="11"/>
        <v>29</v>
      </c>
      <c r="T307" s="46">
        <f>IFERROR(S307/L307,"0")</f>
        <v>27.52293577981651</v>
      </c>
    </row>
    <row r="308" spans="1:20" customFormat="1" ht="18" x14ac:dyDescent="0.35">
      <c r="A308" s="36">
        <v>44844</v>
      </c>
      <c r="B308" s="37">
        <v>62326</v>
      </c>
      <c r="C308" s="37" t="s">
        <v>21</v>
      </c>
      <c r="D308" s="37" t="s">
        <v>515</v>
      </c>
      <c r="E308" s="23" t="s">
        <v>519</v>
      </c>
      <c r="F308" s="37" t="s">
        <v>20</v>
      </c>
      <c r="G308" s="40">
        <v>725</v>
      </c>
      <c r="H308" s="40">
        <v>725</v>
      </c>
      <c r="I308" s="41">
        <f t="shared" si="10"/>
        <v>1</v>
      </c>
      <c r="J308" s="39">
        <v>2</v>
      </c>
      <c r="K308" s="39">
        <v>0</v>
      </c>
      <c r="L308" s="49">
        <v>10.397568627450982</v>
      </c>
      <c r="M308" s="43">
        <v>0.22916666666666666</v>
      </c>
      <c r="N308" s="38">
        <v>322.02</v>
      </c>
      <c r="O308" s="43">
        <v>0.61111111111111105</v>
      </c>
      <c r="P308" s="43">
        <v>0.38194444444444442</v>
      </c>
      <c r="Q308" s="44">
        <v>64055</v>
      </c>
      <c r="R308" s="44">
        <v>64270</v>
      </c>
      <c r="S308" s="45">
        <f t="shared" si="11"/>
        <v>215</v>
      </c>
      <c r="T308" s="46">
        <f>IFERROR(S308/L308,"0")</f>
        <v>20.677911125527082</v>
      </c>
    </row>
    <row r="309" spans="1:20" customFormat="1" ht="18" x14ac:dyDescent="0.35">
      <c r="A309" s="36">
        <v>44844</v>
      </c>
      <c r="B309" s="37">
        <v>62337</v>
      </c>
      <c r="C309" s="37" t="s">
        <v>19</v>
      </c>
      <c r="D309" s="37" t="s">
        <v>515</v>
      </c>
      <c r="E309" s="23" t="s">
        <v>519</v>
      </c>
      <c r="F309" s="37" t="s">
        <v>20</v>
      </c>
      <c r="G309" s="40">
        <v>961.8</v>
      </c>
      <c r="H309" s="40">
        <v>961.8</v>
      </c>
      <c r="I309" s="41">
        <f t="shared" si="10"/>
        <v>1</v>
      </c>
      <c r="J309" s="39">
        <v>9</v>
      </c>
      <c r="K309" s="39">
        <v>0</v>
      </c>
      <c r="L309" s="49">
        <v>1.9344313725490196</v>
      </c>
      <c r="M309" s="43">
        <v>0.65625</v>
      </c>
      <c r="N309" s="38">
        <v>375.95</v>
      </c>
      <c r="O309" s="43">
        <v>0.77777777777777779</v>
      </c>
      <c r="P309" s="43">
        <v>0.12152777777777778</v>
      </c>
      <c r="Q309" s="44">
        <v>64270</v>
      </c>
      <c r="R309" s="44">
        <v>64310</v>
      </c>
      <c r="S309" s="45">
        <f t="shared" si="11"/>
        <v>40</v>
      </c>
      <c r="T309" s="46">
        <f>IFERROR(S309/L309,"0")</f>
        <v>20.677911125527082</v>
      </c>
    </row>
    <row r="310" spans="1:20" s="6" customFormat="1" ht="18" x14ac:dyDescent="0.35">
      <c r="A310" s="36">
        <v>44844</v>
      </c>
      <c r="B310" s="37">
        <v>62292</v>
      </c>
      <c r="C310" s="37" t="s">
        <v>19</v>
      </c>
      <c r="D310" s="37" t="s">
        <v>511</v>
      </c>
      <c r="E310" s="23" t="s">
        <v>523</v>
      </c>
      <c r="F310" s="37" t="s">
        <v>20</v>
      </c>
      <c r="G310" s="40">
        <v>4630</v>
      </c>
      <c r="H310" s="40">
        <v>4630</v>
      </c>
      <c r="I310" s="41">
        <f t="shared" si="10"/>
        <v>1</v>
      </c>
      <c r="J310" s="39">
        <v>4</v>
      </c>
      <c r="K310" s="39">
        <v>0</v>
      </c>
      <c r="L310" s="49">
        <v>1.9524032258064516</v>
      </c>
      <c r="M310" s="43">
        <v>0.4069444444444445</v>
      </c>
      <c r="N310" s="38">
        <v>1952.14</v>
      </c>
      <c r="O310" s="43">
        <v>0.49583333333333335</v>
      </c>
      <c r="P310" s="43">
        <v>8.8888888888888892E-2</v>
      </c>
      <c r="Q310" s="44">
        <v>139963</v>
      </c>
      <c r="R310" s="44">
        <v>139986</v>
      </c>
      <c r="S310" s="45">
        <f t="shared" si="11"/>
        <v>23</v>
      </c>
      <c r="T310" s="46">
        <f>IFERROR(S310/L310,"0")</f>
        <v>11.780353410602318</v>
      </c>
    </row>
    <row r="311" spans="1:20" customFormat="1" ht="18" x14ac:dyDescent="0.35">
      <c r="A311" s="36">
        <v>44844</v>
      </c>
      <c r="B311" s="37">
        <v>62330</v>
      </c>
      <c r="C311" s="37" t="s">
        <v>19</v>
      </c>
      <c r="D311" s="37" t="s">
        <v>511</v>
      </c>
      <c r="E311" s="23" t="s">
        <v>523</v>
      </c>
      <c r="F311" s="37" t="s">
        <v>20</v>
      </c>
      <c r="G311" s="40">
        <v>2998.05</v>
      </c>
      <c r="H311" s="40">
        <v>2965.05</v>
      </c>
      <c r="I311" s="41">
        <f t="shared" si="10"/>
        <v>0.98899284534947718</v>
      </c>
      <c r="J311" s="39">
        <v>35</v>
      </c>
      <c r="K311" s="39">
        <v>1</v>
      </c>
      <c r="L311" s="49">
        <v>3.3105967741935483</v>
      </c>
      <c r="M311" s="43">
        <v>0.13680555555555554</v>
      </c>
      <c r="N311" s="38">
        <v>1206.21</v>
      </c>
      <c r="O311" s="43">
        <v>0.82916666666666661</v>
      </c>
      <c r="P311" s="43">
        <v>0.69236111111111109</v>
      </c>
      <c r="Q311" s="44">
        <v>139986</v>
      </c>
      <c r="R311" s="44">
        <v>140025</v>
      </c>
      <c r="S311" s="45">
        <f t="shared" si="11"/>
        <v>39</v>
      </c>
      <c r="T311" s="46">
        <f>IFERROR(S311/L311,"0")</f>
        <v>11.780353410602318</v>
      </c>
    </row>
    <row r="312" spans="1:20" customFormat="1" ht="18" x14ac:dyDescent="0.35">
      <c r="A312" s="36">
        <v>44844</v>
      </c>
      <c r="B312" s="37">
        <v>62335</v>
      </c>
      <c r="C312" s="37" t="s">
        <v>19</v>
      </c>
      <c r="D312" s="37" t="s">
        <v>513</v>
      </c>
      <c r="E312" s="23" t="s">
        <v>520</v>
      </c>
      <c r="F312" s="37" t="s">
        <v>20</v>
      </c>
      <c r="G312" s="40">
        <v>1805</v>
      </c>
      <c r="H312" s="40">
        <v>1805</v>
      </c>
      <c r="I312" s="41">
        <f t="shared" si="10"/>
        <v>1</v>
      </c>
      <c r="J312" s="39">
        <v>1</v>
      </c>
      <c r="K312" s="39">
        <v>0</v>
      </c>
      <c r="L312" s="49">
        <v>5.3479999999999999</v>
      </c>
      <c r="M312" s="43">
        <v>0.6743055555555556</v>
      </c>
      <c r="N312" s="38">
        <v>1632.5</v>
      </c>
      <c r="O312" s="43">
        <v>0.73472222222222217</v>
      </c>
      <c r="P312" s="43">
        <v>6.0416666666666667E-2</v>
      </c>
      <c r="Q312" s="44">
        <v>184297</v>
      </c>
      <c r="R312" s="44">
        <v>184319</v>
      </c>
      <c r="S312" s="45">
        <f t="shared" si="11"/>
        <v>22</v>
      </c>
      <c r="T312" s="50">
        <f>IFERROR(S312/L312,"0")</f>
        <v>4.1136873597606582</v>
      </c>
    </row>
    <row r="313" spans="1:20" customFormat="1" ht="18" x14ac:dyDescent="0.35">
      <c r="A313" s="36">
        <v>44844</v>
      </c>
      <c r="B313" s="37">
        <v>62314</v>
      </c>
      <c r="C313" s="37" t="s">
        <v>19</v>
      </c>
      <c r="D313" s="37" t="s">
        <v>516</v>
      </c>
      <c r="E313" s="23" t="s">
        <v>521</v>
      </c>
      <c r="F313" s="37" t="s">
        <v>20</v>
      </c>
      <c r="G313" s="40">
        <v>6102.3</v>
      </c>
      <c r="H313" s="40">
        <v>6102.3</v>
      </c>
      <c r="I313" s="41">
        <f t="shared" si="10"/>
        <v>1</v>
      </c>
      <c r="J313" s="39">
        <v>5</v>
      </c>
      <c r="K313" s="39">
        <v>0</v>
      </c>
      <c r="L313" s="49">
        <v>0.99</v>
      </c>
      <c r="M313" s="43">
        <v>0.49444444444444446</v>
      </c>
      <c r="N313" s="38">
        <v>3265</v>
      </c>
      <c r="O313" s="43">
        <v>0.55902777777777779</v>
      </c>
      <c r="P313" s="43">
        <v>6.458333333333334E-2</v>
      </c>
      <c r="Q313" s="44">
        <v>564264</v>
      </c>
      <c r="R313" s="44">
        <v>564287</v>
      </c>
      <c r="S313" s="45">
        <f t="shared" si="11"/>
        <v>23</v>
      </c>
      <c r="T313" s="46">
        <f>IFERROR(S313/L313,"0")</f>
        <v>23.232323232323232</v>
      </c>
    </row>
    <row r="314" spans="1:20" customFormat="1" ht="18" x14ac:dyDescent="0.35">
      <c r="A314" s="36">
        <v>44844</v>
      </c>
      <c r="B314" s="37">
        <v>62335</v>
      </c>
      <c r="C314" s="37" t="s">
        <v>19</v>
      </c>
      <c r="D314" s="37" t="s">
        <v>516</v>
      </c>
      <c r="E314" s="23" t="s">
        <v>521</v>
      </c>
      <c r="F314" s="37" t="s">
        <v>20</v>
      </c>
      <c r="G314" s="40">
        <v>1805</v>
      </c>
      <c r="H314" s="40">
        <v>1805</v>
      </c>
      <c r="I314" s="41">
        <f t="shared" si="10"/>
        <v>1</v>
      </c>
      <c r="J314" s="39">
        <v>1</v>
      </c>
      <c r="K314" s="39">
        <v>0</v>
      </c>
      <c r="L314" s="49">
        <v>16.48</v>
      </c>
      <c r="M314" s="43">
        <v>0.67361111111111116</v>
      </c>
      <c r="N314" s="38">
        <v>1632.5</v>
      </c>
      <c r="O314" s="43">
        <v>0.73402777777777783</v>
      </c>
      <c r="P314" s="43">
        <v>6.0416666666666667E-2</v>
      </c>
      <c r="Q314" s="44">
        <v>564287</v>
      </c>
      <c r="R314" s="44">
        <v>564671</v>
      </c>
      <c r="S314" s="45">
        <f t="shared" si="11"/>
        <v>384</v>
      </c>
      <c r="T314" s="46">
        <f>IFERROR(S314/L314,"0")</f>
        <v>23.300970873786408</v>
      </c>
    </row>
    <row r="315" spans="1:20" customFormat="1" ht="18" x14ac:dyDescent="0.35">
      <c r="A315" s="36">
        <v>44845</v>
      </c>
      <c r="B315" s="37">
        <v>62700</v>
      </c>
      <c r="C315" s="37" t="s">
        <v>19</v>
      </c>
      <c r="D315" s="37" t="s">
        <v>512</v>
      </c>
      <c r="E315" s="23" t="s">
        <v>520</v>
      </c>
      <c r="F315" s="37" t="s">
        <v>20</v>
      </c>
      <c r="G315" s="40">
        <v>3765</v>
      </c>
      <c r="H315" s="40">
        <v>3765</v>
      </c>
      <c r="I315" s="41">
        <f t="shared" si="10"/>
        <v>1</v>
      </c>
      <c r="J315" s="39">
        <v>5</v>
      </c>
      <c r="K315" s="39">
        <v>0</v>
      </c>
      <c r="L315" s="40">
        <v>2.5566521739130432</v>
      </c>
      <c r="M315" s="43">
        <v>0.34583333333333338</v>
      </c>
      <c r="N315" s="38">
        <v>0</v>
      </c>
      <c r="O315" s="43">
        <v>0.5</v>
      </c>
      <c r="P315" s="43">
        <v>0.15416666666666667</v>
      </c>
      <c r="Q315" s="44">
        <v>94932</v>
      </c>
      <c r="R315" s="44">
        <v>94983</v>
      </c>
      <c r="S315" s="45">
        <f t="shared" si="11"/>
        <v>51</v>
      </c>
      <c r="T315" s="46">
        <f>IFERROR(S315/L315,"0")</f>
        <v>19.947961838681703</v>
      </c>
    </row>
    <row r="316" spans="1:20" customFormat="1" ht="18" x14ac:dyDescent="0.35">
      <c r="A316" s="36">
        <v>44845</v>
      </c>
      <c r="B316" s="37">
        <v>62483</v>
      </c>
      <c r="C316" s="37" t="s">
        <v>19</v>
      </c>
      <c r="D316" s="37" t="s">
        <v>512</v>
      </c>
      <c r="E316" s="23" t="s">
        <v>520</v>
      </c>
      <c r="F316" s="37" t="s">
        <v>20</v>
      </c>
      <c r="G316" s="40">
        <v>1311.55</v>
      </c>
      <c r="H316" s="40">
        <v>1311.55</v>
      </c>
      <c r="I316" s="41">
        <f t="shared" si="10"/>
        <v>1</v>
      </c>
      <c r="J316" s="39">
        <v>11</v>
      </c>
      <c r="K316" s="39">
        <v>0</v>
      </c>
      <c r="L316" s="40">
        <v>0.90234782608695652</v>
      </c>
      <c r="M316" s="43">
        <v>0.69236111111111109</v>
      </c>
      <c r="N316" s="38">
        <v>774.05</v>
      </c>
      <c r="O316" s="43">
        <v>0.75694444444444453</v>
      </c>
      <c r="P316" s="43">
        <v>6.458333333333334E-2</v>
      </c>
      <c r="Q316" s="44">
        <v>94983</v>
      </c>
      <c r="R316" s="44">
        <v>95001</v>
      </c>
      <c r="S316" s="45">
        <f t="shared" si="11"/>
        <v>18</v>
      </c>
      <c r="T316" s="46">
        <f>IFERROR(S316/L316,"0")</f>
        <v>19.947961838681699</v>
      </c>
    </row>
    <row r="317" spans="1:20" customFormat="1" ht="18" x14ac:dyDescent="0.35">
      <c r="A317" s="36">
        <v>44845</v>
      </c>
      <c r="B317" s="37">
        <v>62701</v>
      </c>
      <c r="C317" s="37" t="s">
        <v>19</v>
      </c>
      <c r="D317" s="37" t="s">
        <v>517</v>
      </c>
      <c r="E317" s="23" t="s">
        <v>521</v>
      </c>
      <c r="F317" s="37" t="s">
        <v>20</v>
      </c>
      <c r="G317" s="40">
        <v>5000</v>
      </c>
      <c r="H317" s="40">
        <v>5000</v>
      </c>
      <c r="I317" s="41">
        <f t="shared" si="10"/>
        <v>1</v>
      </c>
      <c r="J317" s="39">
        <v>6</v>
      </c>
      <c r="K317" s="39">
        <v>0</v>
      </c>
      <c r="L317" s="49">
        <v>0.95879104477611932</v>
      </c>
      <c r="M317" s="43">
        <v>0.35138888888888892</v>
      </c>
      <c r="N317" s="38">
        <v>0</v>
      </c>
      <c r="O317" s="43">
        <v>0.50347222222222221</v>
      </c>
      <c r="P317" s="43">
        <v>0.15208333333333332</v>
      </c>
      <c r="Q317" s="44">
        <v>72067</v>
      </c>
      <c r="R317" s="44">
        <v>72086</v>
      </c>
      <c r="S317" s="45">
        <f t="shared" si="11"/>
        <v>19</v>
      </c>
      <c r="T317" s="46">
        <f>IFERROR(S317/L317,"0")</f>
        <v>19.816622301094352</v>
      </c>
    </row>
    <row r="318" spans="1:20" customFormat="1" ht="18" x14ac:dyDescent="0.35">
      <c r="A318" s="36">
        <v>44845</v>
      </c>
      <c r="B318" s="37">
        <v>62449</v>
      </c>
      <c r="C318" s="37" t="s">
        <v>19</v>
      </c>
      <c r="D318" s="37" t="s">
        <v>517</v>
      </c>
      <c r="E318" s="23" t="s">
        <v>521</v>
      </c>
      <c r="F318" s="37" t="s">
        <v>20</v>
      </c>
      <c r="G318" s="40">
        <v>2220.1</v>
      </c>
      <c r="H318" s="40">
        <v>2220.1</v>
      </c>
      <c r="I318" s="41">
        <f t="shared" si="10"/>
        <v>1</v>
      </c>
      <c r="J318" s="39">
        <v>11</v>
      </c>
      <c r="K318" s="39">
        <v>0</v>
      </c>
      <c r="L318" s="49">
        <v>2.4222089552238804</v>
      </c>
      <c r="M318" s="43">
        <v>0.58124999999999993</v>
      </c>
      <c r="N318" s="38">
        <v>864.05</v>
      </c>
      <c r="O318" s="43">
        <v>0.80902777777777779</v>
      </c>
      <c r="P318" s="43">
        <v>0.22777777777777777</v>
      </c>
      <c r="Q318" s="44">
        <v>72086</v>
      </c>
      <c r="R318" s="44">
        <v>72134</v>
      </c>
      <c r="S318" s="45">
        <f t="shared" si="11"/>
        <v>48</v>
      </c>
      <c r="T318" s="46">
        <f>IFERROR(S318/L318,"0")</f>
        <v>19.816622301094352</v>
      </c>
    </row>
    <row r="319" spans="1:20" customFormat="1" ht="58.2" customHeight="1" x14ac:dyDescent="0.35">
      <c r="A319" s="36">
        <v>44845</v>
      </c>
      <c r="B319" s="37">
        <v>62418</v>
      </c>
      <c r="C319" s="37" t="s">
        <v>21</v>
      </c>
      <c r="D319" s="37" t="s">
        <v>515</v>
      </c>
      <c r="E319" s="23" t="s">
        <v>519</v>
      </c>
      <c r="F319" s="37" t="s">
        <v>20</v>
      </c>
      <c r="G319" s="40">
        <v>166</v>
      </c>
      <c r="H319" s="40">
        <v>166</v>
      </c>
      <c r="I319" s="41">
        <f t="shared" si="10"/>
        <v>1</v>
      </c>
      <c r="J319" s="39">
        <v>1</v>
      </c>
      <c r="K319" s="39">
        <v>0</v>
      </c>
      <c r="L319" s="49">
        <v>4.8474056603773583</v>
      </c>
      <c r="M319" s="43">
        <v>0.22708333333333333</v>
      </c>
      <c r="N319" s="38">
        <v>473</v>
      </c>
      <c r="O319" s="43">
        <v>0.45416666666666666</v>
      </c>
      <c r="P319" s="43">
        <v>0.22708333333333333</v>
      </c>
      <c r="Q319" s="44">
        <v>64310</v>
      </c>
      <c r="R319" s="44">
        <v>64460</v>
      </c>
      <c r="S319" s="45">
        <f t="shared" si="11"/>
        <v>150</v>
      </c>
      <c r="T319" s="46">
        <f>IFERROR(S319/L319,"0")</f>
        <v>30.944387680630566</v>
      </c>
    </row>
    <row r="320" spans="1:20" s="6" customFormat="1" ht="18" x14ac:dyDescent="0.35">
      <c r="A320" s="36">
        <v>44845</v>
      </c>
      <c r="B320" s="37">
        <v>62702</v>
      </c>
      <c r="C320" s="37" t="s">
        <v>19</v>
      </c>
      <c r="D320" s="37" t="s">
        <v>515</v>
      </c>
      <c r="E320" s="23" t="s">
        <v>519</v>
      </c>
      <c r="F320" s="37" t="s">
        <v>20</v>
      </c>
      <c r="G320" s="40">
        <v>1020</v>
      </c>
      <c r="H320" s="40">
        <v>1020</v>
      </c>
      <c r="I320" s="41">
        <f t="shared" ref="I320:I383" si="12">IFERROR((H320/G320)*100%,"0%")</f>
        <v>1</v>
      </c>
      <c r="J320" s="39">
        <v>1</v>
      </c>
      <c r="K320" s="39">
        <v>0</v>
      </c>
      <c r="L320" s="49">
        <v>0.22621226415094339</v>
      </c>
      <c r="M320" s="43">
        <v>0.47013888888888888</v>
      </c>
      <c r="N320" s="38">
        <v>0</v>
      </c>
      <c r="O320" s="43">
        <v>0.52569444444444446</v>
      </c>
      <c r="P320" s="43">
        <v>5.5555555555555552E-2</v>
      </c>
      <c r="Q320" s="44">
        <v>64460</v>
      </c>
      <c r="R320" s="44">
        <v>64467</v>
      </c>
      <c r="S320" s="45">
        <f t="shared" ref="S320:S383" si="13">+R320-Q320</f>
        <v>7</v>
      </c>
      <c r="T320" s="46">
        <f>IFERROR(S320/L320,"0")</f>
        <v>30.944387680630566</v>
      </c>
    </row>
    <row r="321" spans="1:20" s="6" customFormat="1" ht="18" x14ac:dyDescent="0.35">
      <c r="A321" s="36">
        <v>44845</v>
      </c>
      <c r="B321" s="37">
        <v>62699</v>
      </c>
      <c r="C321" s="37" t="s">
        <v>19</v>
      </c>
      <c r="D321" s="37" t="s">
        <v>515</v>
      </c>
      <c r="E321" s="23" t="s">
        <v>519</v>
      </c>
      <c r="F321" s="37" t="s">
        <v>20</v>
      </c>
      <c r="G321" s="40">
        <v>2120</v>
      </c>
      <c r="H321" s="40">
        <v>2120</v>
      </c>
      <c r="I321" s="41">
        <f t="shared" si="12"/>
        <v>1</v>
      </c>
      <c r="J321" s="39">
        <v>2</v>
      </c>
      <c r="K321" s="39">
        <v>0</v>
      </c>
      <c r="L321" s="49">
        <v>0.67863679245283026</v>
      </c>
      <c r="M321" s="43">
        <v>0.58333333333333337</v>
      </c>
      <c r="N321" s="38">
        <v>0</v>
      </c>
      <c r="O321" s="43">
        <v>0.62569444444444444</v>
      </c>
      <c r="P321" s="43">
        <v>4.2361111111111106E-2</v>
      </c>
      <c r="Q321" s="44">
        <v>64467</v>
      </c>
      <c r="R321" s="44">
        <v>64488</v>
      </c>
      <c r="S321" s="45">
        <f t="shared" si="13"/>
        <v>21</v>
      </c>
      <c r="T321" s="46">
        <f>IFERROR(S321/L321,"0")</f>
        <v>30.944387680630562</v>
      </c>
    </row>
    <row r="322" spans="1:20" customFormat="1" ht="18" x14ac:dyDescent="0.35">
      <c r="A322" s="36">
        <v>44845</v>
      </c>
      <c r="B322" s="37">
        <v>62465</v>
      </c>
      <c r="C322" s="37" t="s">
        <v>19</v>
      </c>
      <c r="D322" s="37" t="s">
        <v>515</v>
      </c>
      <c r="E322" s="23" t="s">
        <v>519</v>
      </c>
      <c r="F322" s="37" t="s">
        <v>20</v>
      </c>
      <c r="G322" s="40">
        <v>2699</v>
      </c>
      <c r="H322" s="40">
        <v>2699</v>
      </c>
      <c r="I322" s="41">
        <f t="shared" si="12"/>
        <v>1</v>
      </c>
      <c r="J322" s="39">
        <v>1</v>
      </c>
      <c r="K322" s="39">
        <v>0</v>
      </c>
      <c r="L322" s="49">
        <v>1.0987452830188678</v>
      </c>
      <c r="M322" s="43">
        <v>0.63680555555555551</v>
      </c>
      <c r="N322" s="38">
        <v>700.66</v>
      </c>
      <c r="O322" s="43">
        <v>0.70833333333333337</v>
      </c>
      <c r="P322" s="43">
        <v>7.1527777777777787E-2</v>
      </c>
      <c r="Q322" s="44">
        <v>64488</v>
      </c>
      <c r="R322" s="44">
        <v>64522</v>
      </c>
      <c r="S322" s="45">
        <f t="shared" si="13"/>
        <v>34</v>
      </c>
      <c r="T322" s="46">
        <f>IFERROR(S322/L322,"0")</f>
        <v>30.94438768063057</v>
      </c>
    </row>
    <row r="323" spans="1:20" customFormat="1" ht="18" x14ac:dyDescent="0.35">
      <c r="A323" s="36">
        <v>44845</v>
      </c>
      <c r="B323" s="37">
        <v>62420</v>
      </c>
      <c r="C323" s="37" t="s">
        <v>19</v>
      </c>
      <c r="D323" s="37" t="s">
        <v>511</v>
      </c>
      <c r="E323" s="23" t="s">
        <v>523</v>
      </c>
      <c r="F323" s="37" t="s">
        <v>20</v>
      </c>
      <c r="G323" s="40">
        <v>4292.05</v>
      </c>
      <c r="H323" s="40">
        <v>4271.05</v>
      </c>
      <c r="I323" s="41">
        <f t="shared" si="12"/>
        <v>0.99510723314034089</v>
      </c>
      <c r="J323" s="39">
        <v>26</v>
      </c>
      <c r="K323" s="39">
        <v>2</v>
      </c>
      <c r="L323" s="40">
        <v>2.9881012658227846</v>
      </c>
      <c r="M323" s="43">
        <v>0.37847222222222227</v>
      </c>
      <c r="N323" s="38">
        <v>1603.4</v>
      </c>
      <c r="O323" s="43">
        <v>0.6069444444444444</v>
      </c>
      <c r="P323" s="43">
        <v>0.22847222222222222</v>
      </c>
      <c r="Q323" s="44">
        <v>140025</v>
      </c>
      <c r="R323" s="44">
        <v>140062</v>
      </c>
      <c r="S323" s="45">
        <f t="shared" si="13"/>
        <v>37</v>
      </c>
      <c r="T323" s="46">
        <f>IFERROR(S323/L323,"0")</f>
        <v>12.382445141065832</v>
      </c>
    </row>
    <row r="324" spans="1:20" customFormat="1" ht="18" x14ac:dyDescent="0.35">
      <c r="A324" s="36">
        <v>44845</v>
      </c>
      <c r="B324" s="37">
        <v>62475</v>
      </c>
      <c r="C324" s="37" t="s">
        <v>19</v>
      </c>
      <c r="D324" s="37" t="s">
        <v>511</v>
      </c>
      <c r="E324" s="23" t="s">
        <v>523</v>
      </c>
      <c r="F324" s="37" t="s">
        <v>20</v>
      </c>
      <c r="G324" s="40">
        <v>5079.6000000000004</v>
      </c>
      <c r="H324" s="40">
        <v>5079.6000000000004</v>
      </c>
      <c r="I324" s="41">
        <f t="shared" si="12"/>
        <v>1</v>
      </c>
      <c r="J324" s="39">
        <v>6</v>
      </c>
      <c r="K324" s="39">
        <v>6</v>
      </c>
      <c r="L324" s="40">
        <v>3.3918987341772149</v>
      </c>
      <c r="M324" s="43">
        <v>0.67638888888888893</v>
      </c>
      <c r="N324" s="38">
        <v>2032.97</v>
      </c>
      <c r="O324" s="43">
        <v>0.85138888888888886</v>
      </c>
      <c r="P324" s="43">
        <v>0.17500000000000002</v>
      </c>
      <c r="Q324" s="44">
        <v>140062</v>
      </c>
      <c r="R324" s="44">
        <v>140104</v>
      </c>
      <c r="S324" s="45">
        <f t="shared" si="13"/>
        <v>42</v>
      </c>
      <c r="T324" s="46">
        <f>IFERROR(S324/L324,"0")</f>
        <v>12.382445141065832</v>
      </c>
    </row>
    <row r="325" spans="1:20" customFormat="1" ht="18" x14ac:dyDescent="0.35">
      <c r="A325" s="36">
        <v>44845</v>
      </c>
      <c r="B325" s="37">
        <v>62417</v>
      </c>
      <c r="C325" s="37" t="s">
        <v>21</v>
      </c>
      <c r="D325" s="37" t="s">
        <v>513</v>
      </c>
      <c r="E325" s="23" t="s">
        <v>520</v>
      </c>
      <c r="F325" s="37" t="s">
        <v>20</v>
      </c>
      <c r="G325" s="40">
        <v>4766</v>
      </c>
      <c r="H325" s="40">
        <v>4766</v>
      </c>
      <c r="I325" s="41">
        <f t="shared" si="12"/>
        <v>1</v>
      </c>
      <c r="J325" s="39">
        <v>2</v>
      </c>
      <c r="K325" s="39">
        <v>2</v>
      </c>
      <c r="L325" s="40">
        <v>11.371833333333333</v>
      </c>
      <c r="M325" s="43">
        <v>0.20486111111111113</v>
      </c>
      <c r="N325" s="38">
        <v>4388</v>
      </c>
      <c r="O325" s="43">
        <v>0.66666666666666663</v>
      </c>
      <c r="P325" s="43">
        <v>0.46180555555555558</v>
      </c>
      <c r="Q325" s="44">
        <v>184319</v>
      </c>
      <c r="R325" s="44">
        <v>184505</v>
      </c>
      <c r="S325" s="45">
        <f t="shared" si="13"/>
        <v>186</v>
      </c>
      <c r="T325" s="50">
        <f>IFERROR(S325/L325,"0")</f>
        <v>16.35620172648796</v>
      </c>
    </row>
    <row r="326" spans="1:20" customFormat="1" ht="18" x14ac:dyDescent="0.35">
      <c r="A326" s="36">
        <v>44845</v>
      </c>
      <c r="B326" s="37">
        <v>62484</v>
      </c>
      <c r="C326" s="37" t="s">
        <v>21</v>
      </c>
      <c r="D326" s="37" t="s">
        <v>513</v>
      </c>
      <c r="E326" s="23" t="s">
        <v>520</v>
      </c>
      <c r="F326" s="37" t="s">
        <v>20</v>
      </c>
      <c r="G326" s="40">
        <v>2905</v>
      </c>
      <c r="H326" s="40">
        <v>2905</v>
      </c>
      <c r="I326" s="41">
        <f t="shared" si="12"/>
        <v>1</v>
      </c>
      <c r="J326" s="39">
        <v>1</v>
      </c>
      <c r="K326" s="39">
        <v>1</v>
      </c>
      <c r="L326" s="40">
        <v>1.8341666666666667</v>
      </c>
      <c r="M326" s="43">
        <v>0.70347222222222217</v>
      </c>
      <c r="N326" s="38">
        <v>1220.0899999999999</v>
      </c>
      <c r="O326" s="43">
        <v>0.80555555555555547</v>
      </c>
      <c r="P326" s="43">
        <v>0.10208333333333335</v>
      </c>
      <c r="Q326" s="44">
        <v>184505</v>
      </c>
      <c r="R326" s="44">
        <v>184535</v>
      </c>
      <c r="S326" s="45">
        <f t="shared" si="13"/>
        <v>30</v>
      </c>
      <c r="T326" s="50">
        <f>IFERROR(S326/L326,"0")</f>
        <v>16.35620172648796</v>
      </c>
    </row>
    <row r="327" spans="1:20" customFormat="1" ht="18" x14ac:dyDescent="0.35">
      <c r="A327" s="36">
        <v>44846</v>
      </c>
      <c r="B327" s="37">
        <v>62559</v>
      </c>
      <c r="C327" s="37" t="s">
        <v>22</v>
      </c>
      <c r="D327" s="37" t="s">
        <v>515</v>
      </c>
      <c r="E327" s="23" t="s">
        <v>519</v>
      </c>
      <c r="F327" s="37" t="s">
        <v>20</v>
      </c>
      <c r="G327" s="40">
        <v>5580</v>
      </c>
      <c r="H327" s="40">
        <v>5580</v>
      </c>
      <c r="I327" s="41">
        <f t="shared" si="12"/>
        <v>1</v>
      </c>
      <c r="J327" s="39">
        <v>2</v>
      </c>
      <c r="K327" s="39">
        <v>0</v>
      </c>
      <c r="L327" s="49">
        <v>10.344144542772858</v>
      </c>
      <c r="M327" s="43">
        <v>0.22013888888888888</v>
      </c>
      <c r="N327" s="38">
        <v>1171.79</v>
      </c>
      <c r="O327" s="43">
        <v>0.52638888888888891</v>
      </c>
      <c r="P327" s="43">
        <v>0.30624999999999997</v>
      </c>
      <c r="Q327" s="44">
        <v>64522</v>
      </c>
      <c r="R327" s="44">
        <v>64817</v>
      </c>
      <c r="S327" s="45">
        <f t="shared" si="13"/>
        <v>295</v>
      </c>
      <c r="T327" s="46">
        <f>IFERROR(S327/L327,"0")</f>
        <v>28.518549676116777</v>
      </c>
    </row>
    <row r="328" spans="1:20" customFormat="1" ht="18" x14ac:dyDescent="0.35">
      <c r="A328" s="36">
        <v>44846</v>
      </c>
      <c r="B328" s="37">
        <v>62592</v>
      </c>
      <c r="C328" s="37" t="s">
        <v>19</v>
      </c>
      <c r="D328" s="37" t="s">
        <v>515</v>
      </c>
      <c r="E328" s="23" t="s">
        <v>519</v>
      </c>
      <c r="F328" s="37" t="s">
        <v>20</v>
      </c>
      <c r="G328" s="40">
        <v>2256.75</v>
      </c>
      <c r="H328" s="40">
        <v>2256.75</v>
      </c>
      <c r="I328" s="41">
        <f t="shared" si="12"/>
        <v>1</v>
      </c>
      <c r="J328" s="39">
        <v>10</v>
      </c>
      <c r="K328" s="39">
        <v>0</v>
      </c>
      <c r="L328" s="49">
        <v>1.5428554572271413</v>
      </c>
      <c r="M328" s="43">
        <v>0.60416666666666663</v>
      </c>
      <c r="N328" s="38">
        <v>770.72</v>
      </c>
      <c r="O328" s="43">
        <v>0.75763888888888886</v>
      </c>
      <c r="P328" s="43">
        <v>0.15347222222222223</v>
      </c>
      <c r="Q328" s="44">
        <v>64817</v>
      </c>
      <c r="R328" s="44">
        <v>64861</v>
      </c>
      <c r="S328" s="45">
        <f t="shared" si="13"/>
        <v>44</v>
      </c>
      <c r="T328" s="46">
        <f>IFERROR(S328/L328,"0")</f>
        <v>28.518549676116717</v>
      </c>
    </row>
    <row r="329" spans="1:20" customFormat="1" ht="18" x14ac:dyDescent="0.35">
      <c r="A329" s="36">
        <v>44846</v>
      </c>
      <c r="B329" s="37">
        <v>62555</v>
      </c>
      <c r="C329" s="37" t="s">
        <v>19</v>
      </c>
      <c r="D329" s="37" t="s">
        <v>517</v>
      </c>
      <c r="E329" s="23" t="s">
        <v>521</v>
      </c>
      <c r="F329" s="37" t="s">
        <v>20</v>
      </c>
      <c r="G329" s="40">
        <v>3925.7</v>
      </c>
      <c r="H329" s="40">
        <v>3899.7</v>
      </c>
      <c r="I329" s="41">
        <f t="shared" si="12"/>
        <v>0.99337697735435715</v>
      </c>
      <c r="J329" s="39">
        <v>30</v>
      </c>
      <c r="K329" s="39">
        <v>1</v>
      </c>
      <c r="L329" s="49">
        <v>2.1184931506849312</v>
      </c>
      <c r="M329" s="43">
        <v>0.42152777777777778</v>
      </c>
      <c r="N329" s="38">
        <v>1653.67</v>
      </c>
      <c r="O329" s="43">
        <v>0.62986111111111109</v>
      </c>
      <c r="P329" s="43">
        <v>0.20833333333333334</v>
      </c>
      <c r="Q329" s="44">
        <v>72134</v>
      </c>
      <c r="R329" s="44">
        <v>72184</v>
      </c>
      <c r="S329" s="45">
        <f t="shared" si="13"/>
        <v>50</v>
      </c>
      <c r="T329" s="46">
        <f>IFERROR(S329/L329,"0")</f>
        <v>23.601681215648242</v>
      </c>
    </row>
    <row r="330" spans="1:20" customFormat="1" ht="18" x14ac:dyDescent="0.35">
      <c r="A330" s="36">
        <v>44846</v>
      </c>
      <c r="B330" s="37">
        <v>62640</v>
      </c>
      <c r="C330" s="37" t="s">
        <v>19</v>
      </c>
      <c r="D330" s="37" t="s">
        <v>517</v>
      </c>
      <c r="E330" s="23" t="s">
        <v>521</v>
      </c>
      <c r="F330" s="37" t="s">
        <v>20</v>
      </c>
      <c r="G330" s="40">
        <v>1052.5</v>
      </c>
      <c r="H330" s="40">
        <v>1052.5</v>
      </c>
      <c r="I330" s="41">
        <f t="shared" si="12"/>
        <v>1</v>
      </c>
      <c r="J330" s="39">
        <v>3</v>
      </c>
      <c r="K330" s="39">
        <v>0</v>
      </c>
      <c r="L330" s="49">
        <v>0.97450684931506848</v>
      </c>
      <c r="M330" s="43">
        <v>0.72222222222222221</v>
      </c>
      <c r="N330" s="38">
        <v>441.19</v>
      </c>
      <c r="O330" s="43">
        <v>0.8256944444444444</v>
      </c>
      <c r="P330" s="43">
        <v>0.10347222222222223</v>
      </c>
      <c r="Q330" s="44">
        <v>72184</v>
      </c>
      <c r="R330" s="44">
        <v>72207</v>
      </c>
      <c r="S330" s="45">
        <f t="shared" si="13"/>
        <v>23</v>
      </c>
      <c r="T330" s="46">
        <f>IFERROR(S330/L330,"0")</f>
        <v>23.601681215648238</v>
      </c>
    </row>
    <row r="331" spans="1:20" customFormat="1" ht="18" x14ac:dyDescent="0.35">
      <c r="A331" s="36">
        <v>44846</v>
      </c>
      <c r="B331" s="37">
        <v>62552</v>
      </c>
      <c r="C331" s="37" t="s">
        <v>19</v>
      </c>
      <c r="D331" s="37" t="s">
        <v>512</v>
      </c>
      <c r="E331" s="23" t="s">
        <v>520</v>
      </c>
      <c r="F331" s="37" t="s">
        <v>20</v>
      </c>
      <c r="G331" s="40">
        <v>1512.85</v>
      </c>
      <c r="H331" s="40">
        <v>1512.85</v>
      </c>
      <c r="I331" s="41">
        <f t="shared" si="12"/>
        <v>1</v>
      </c>
      <c r="J331" s="39">
        <v>16</v>
      </c>
      <c r="K331" s="39">
        <v>0</v>
      </c>
      <c r="L331" s="40">
        <v>1.6551803278688519</v>
      </c>
      <c r="M331" s="43">
        <v>0.40625</v>
      </c>
      <c r="N331" s="38">
        <v>377.39</v>
      </c>
      <c r="O331" s="43">
        <v>0.61527777777777781</v>
      </c>
      <c r="P331" s="43">
        <v>0.20902777777777778</v>
      </c>
      <c r="Q331" s="44">
        <v>95001</v>
      </c>
      <c r="R331" s="44">
        <v>95039</v>
      </c>
      <c r="S331" s="45">
        <f t="shared" si="13"/>
        <v>38</v>
      </c>
      <c r="T331" s="46">
        <f>IFERROR(S331/L331,"0")</f>
        <v>22.958223560406481</v>
      </c>
    </row>
    <row r="332" spans="1:20" customFormat="1" ht="18" x14ac:dyDescent="0.35">
      <c r="A332" s="36">
        <v>44846</v>
      </c>
      <c r="B332" s="37">
        <v>62621</v>
      </c>
      <c r="C332" s="37" t="s">
        <v>19</v>
      </c>
      <c r="D332" s="37" t="s">
        <v>512</v>
      </c>
      <c r="E332" s="23" t="s">
        <v>520</v>
      </c>
      <c r="F332" s="37" t="s">
        <v>20</v>
      </c>
      <c r="G332" s="40">
        <v>1384.4</v>
      </c>
      <c r="H332" s="40">
        <v>1384.4</v>
      </c>
      <c r="I332" s="41">
        <f t="shared" si="12"/>
        <v>1</v>
      </c>
      <c r="J332" s="39">
        <v>13</v>
      </c>
      <c r="K332" s="39">
        <v>0</v>
      </c>
      <c r="L332" s="40">
        <v>1.0018196721311479</v>
      </c>
      <c r="M332" s="43">
        <v>0.67013888888888884</v>
      </c>
      <c r="N332" s="38">
        <v>586.1</v>
      </c>
      <c r="O332" s="43">
        <v>0.78611111111111109</v>
      </c>
      <c r="P332" s="43">
        <v>0.11597222222222221</v>
      </c>
      <c r="Q332" s="44">
        <v>95039</v>
      </c>
      <c r="R332" s="44">
        <v>95062</v>
      </c>
      <c r="S332" s="45">
        <f t="shared" si="13"/>
        <v>23</v>
      </c>
      <c r="T332" s="46">
        <f>IFERROR(S332/L332,"0")</f>
        <v>22.958223560406466</v>
      </c>
    </row>
    <row r="333" spans="1:20" customFormat="1" ht="18" x14ac:dyDescent="0.35">
      <c r="A333" s="36">
        <v>44846</v>
      </c>
      <c r="B333" s="37">
        <v>62558</v>
      </c>
      <c r="C333" s="37" t="s">
        <v>21</v>
      </c>
      <c r="D333" s="37" t="s">
        <v>516</v>
      </c>
      <c r="E333" s="23" t="s">
        <v>521</v>
      </c>
      <c r="F333" s="37" t="s">
        <v>20</v>
      </c>
      <c r="G333" s="40">
        <v>11000</v>
      </c>
      <c r="H333" s="40">
        <v>11000</v>
      </c>
      <c r="I333" s="41">
        <f t="shared" si="12"/>
        <v>1</v>
      </c>
      <c r="J333" s="39">
        <v>1</v>
      </c>
      <c r="K333" s="39">
        <v>0</v>
      </c>
      <c r="L333" s="49">
        <v>15.53</v>
      </c>
      <c r="M333" s="43">
        <v>0.21875</v>
      </c>
      <c r="N333" s="38">
        <v>0</v>
      </c>
      <c r="O333" s="43">
        <v>0</v>
      </c>
      <c r="P333" s="43">
        <v>0.78125</v>
      </c>
      <c r="Q333" s="44">
        <v>564309</v>
      </c>
      <c r="R333" s="44">
        <v>564671</v>
      </c>
      <c r="S333" s="45">
        <f t="shared" si="13"/>
        <v>362</v>
      </c>
      <c r="T333" s="46">
        <f>IFERROR(S333/L333,"0")</f>
        <v>23.309723116548618</v>
      </c>
    </row>
    <row r="334" spans="1:20" customFormat="1" ht="18" x14ac:dyDescent="0.35">
      <c r="A334" s="36">
        <v>44846</v>
      </c>
      <c r="B334" s="37">
        <v>62556</v>
      </c>
      <c r="C334" s="37" t="s">
        <v>21</v>
      </c>
      <c r="D334" s="37" t="s">
        <v>511</v>
      </c>
      <c r="E334" s="23" t="s">
        <v>523</v>
      </c>
      <c r="F334" s="37" t="s">
        <v>20</v>
      </c>
      <c r="G334" s="40">
        <v>7816</v>
      </c>
      <c r="H334" s="40">
        <v>7816</v>
      </c>
      <c r="I334" s="41">
        <f t="shared" si="12"/>
        <v>1</v>
      </c>
      <c r="J334" s="39">
        <v>2</v>
      </c>
      <c r="K334" s="39">
        <v>0</v>
      </c>
      <c r="L334" s="49">
        <v>12.754293040293041</v>
      </c>
      <c r="M334" s="43">
        <v>0.19305555555555554</v>
      </c>
      <c r="N334" s="38">
        <v>0</v>
      </c>
      <c r="O334" s="43">
        <v>0</v>
      </c>
      <c r="P334" s="43">
        <v>0.80694444444444446</v>
      </c>
      <c r="Q334" s="44">
        <v>140104</v>
      </c>
      <c r="R334" s="44">
        <v>140315</v>
      </c>
      <c r="S334" s="45">
        <f t="shared" si="13"/>
        <v>211</v>
      </c>
      <c r="T334" s="46">
        <f>IFERROR(S334/L334,"0")</f>
        <v>16.543449278875286</v>
      </c>
    </row>
    <row r="335" spans="1:20" customFormat="1" ht="18" x14ac:dyDescent="0.35">
      <c r="A335" s="36">
        <v>44847</v>
      </c>
      <c r="B335" s="37">
        <v>62696</v>
      </c>
      <c r="C335" s="37" t="s">
        <v>21</v>
      </c>
      <c r="D335" s="37" t="s">
        <v>516</v>
      </c>
      <c r="E335" s="23" t="s">
        <v>521</v>
      </c>
      <c r="F335" s="37" t="s">
        <v>20</v>
      </c>
      <c r="G335" s="40">
        <v>5000</v>
      </c>
      <c r="H335" s="40">
        <v>5000</v>
      </c>
      <c r="I335" s="41">
        <f t="shared" si="12"/>
        <v>1</v>
      </c>
      <c r="J335" s="39">
        <v>1</v>
      </c>
      <c r="K335" s="39">
        <v>0</v>
      </c>
      <c r="L335" s="49">
        <v>19.241</v>
      </c>
      <c r="M335" s="43">
        <v>0.2673611111111111</v>
      </c>
      <c r="N335" s="38">
        <v>0</v>
      </c>
      <c r="O335" s="43">
        <v>0.4236111111111111</v>
      </c>
      <c r="P335" s="43">
        <v>0.15625</v>
      </c>
      <c r="Q335" s="44">
        <v>564671</v>
      </c>
      <c r="R335" s="44">
        <v>564987</v>
      </c>
      <c r="S335" s="45">
        <f t="shared" si="13"/>
        <v>316</v>
      </c>
      <c r="T335" s="46">
        <f>IFERROR(S335/L335,"0")</f>
        <v>16.423262824177538</v>
      </c>
    </row>
    <row r="336" spans="1:20" customFormat="1" ht="18" x14ac:dyDescent="0.35">
      <c r="A336" s="36">
        <v>44847</v>
      </c>
      <c r="B336" s="37">
        <v>62712</v>
      </c>
      <c r="C336" s="37" t="s">
        <v>19</v>
      </c>
      <c r="D336" s="37" t="s">
        <v>517</v>
      </c>
      <c r="E336" s="23" t="s">
        <v>521</v>
      </c>
      <c r="F336" s="37" t="s">
        <v>20</v>
      </c>
      <c r="G336" s="40">
        <v>2899.65</v>
      </c>
      <c r="H336" s="40">
        <v>2848.65</v>
      </c>
      <c r="I336" s="41">
        <f t="shared" si="12"/>
        <v>0.98241167037401067</v>
      </c>
      <c r="J336" s="39">
        <v>30</v>
      </c>
      <c r="K336" s="39">
        <v>1</v>
      </c>
      <c r="L336" s="49">
        <v>1.4090909090909105</v>
      </c>
      <c r="M336" s="43">
        <v>0.4236111111111111</v>
      </c>
      <c r="N336" s="38">
        <v>1209.92</v>
      </c>
      <c r="O336" s="43">
        <v>0.61319444444444449</v>
      </c>
      <c r="P336" s="43">
        <v>0.18958333333333333</v>
      </c>
      <c r="Q336" s="44">
        <v>72207</v>
      </c>
      <c r="R336" s="44">
        <v>72242</v>
      </c>
      <c r="S336" s="45">
        <f t="shared" si="13"/>
        <v>35</v>
      </c>
      <c r="T336" s="46">
        <f>IFERROR(S336/L336,"0")</f>
        <v>24.838709677419331</v>
      </c>
    </row>
    <row r="337" spans="1:20" customFormat="1" ht="18" x14ac:dyDescent="0.35">
      <c r="A337" s="36">
        <v>44847</v>
      </c>
      <c r="B337" s="37">
        <v>62763</v>
      </c>
      <c r="C337" s="37" t="s">
        <v>19</v>
      </c>
      <c r="D337" s="37" t="s">
        <v>517</v>
      </c>
      <c r="E337" s="23" t="s">
        <v>521</v>
      </c>
      <c r="F337" s="37" t="s">
        <v>20</v>
      </c>
      <c r="G337" s="40">
        <v>2033</v>
      </c>
      <c r="H337" s="40">
        <v>1832</v>
      </c>
      <c r="I337" s="41">
        <f t="shared" si="12"/>
        <v>0.90113133300541071</v>
      </c>
      <c r="J337" s="39">
        <v>15</v>
      </c>
      <c r="K337" s="39">
        <v>4</v>
      </c>
      <c r="L337" s="49">
        <v>1.6909090909090894</v>
      </c>
      <c r="M337" s="43">
        <v>0.68125000000000002</v>
      </c>
      <c r="N337" s="38">
        <v>858.42</v>
      </c>
      <c r="O337" s="43">
        <v>0.81388888888888899</v>
      </c>
      <c r="P337" s="43">
        <v>0.13263888888888889</v>
      </c>
      <c r="Q337" s="44">
        <v>72242</v>
      </c>
      <c r="R337" s="44">
        <v>72284</v>
      </c>
      <c r="S337" s="45">
        <f t="shared" si="13"/>
        <v>42</v>
      </c>
      <c r="T337" s="46">
        <f>IFERROR(S337/L337,"0")</f>
        <v>24.838709677419377</v>
      </c>
    </row>
    <row r="338" spans="1:20" customFormat="1" ht="18" x14ac:dyDescent="0.35">
      <c r="A338" s="36">
        <v>44847</v>
      </c>
      <c r="B338" s="37">
        <v>62695</v>
      </c>
      <c r="C338" s="37" t="s">
        <v>21</v>
      </c>
      <c r="D338" s="37" t="s">
        <v>515</v>
      </c>
      <c r="E338" s="23" t="s">
        <v>519</v>
      </c>
      <c r="F338" s="37" t="s">
        <v>20</v>
      </c>
      <c r="G338" s="40">
        <v>869</v>
      </c>
      <c r="H338" s="40">
        <v>869</v>
      </c>
      <c r="I338" s="41">
        <f t="shared" si="12"/>
        <v>1</v>
      </c>
      <c r="J338" s="39">
        <v>2</v>
      </c>
      <c r="K338" s="39">
        <v>0</v>
      </c>
      <c r="L338" s="49">
        <v>3.0946896551724135</v>
      </c>
      <c r="M338" s="43">
        <v>0.30208333333333331</v>
      </c>
      <c r="N338" s="38">
        <v>604.39</v>
      </c>
      <c r="O338" s="43">
        <v>0.41666666666666669</v>
      </c>
      <c r="P338" s="43">
        <v>0.11458333333333333</v>
      </c>
      <c r="Q338" s="44">
        <v>64861</v>
      </c>
      <c r="R338" s="44">
        <v>64953</v>
      </c>
      <c r="S338" s="45">
        <f t="shared" si="13"/>
        <v>92</v>
      </c>
      <c r="T338" s="46">
        <f>IFERROR(S338/L338,"0")</f>
        <v>29.728344438749364</v>
      </c>
    </row>
    <row r="339" spans="1:20" customFormat="1" ht="18" x14ac:dyDescent="0.35">
      <c r="A339" s="36">
        <v>44847</v>
      </c>
      <c r="B339" s="37">
        <v>62764</v>
      </c>
      <c r="C339" s="37" t="s">
        <v>26</v>
      </c>
      <c r="D339" s="37" t="s">
        <v>515</v>
      </c>
      <c r="E339" s="23" t="s">
        <v>519</v>
      </c>
      <c r="F339" s="37" t="s">
        <v>20</v>
      </c>
      <c r="G339" s="40">
        <v>2733</v>
      </c>
      <c r="H339" s="40">
        <v>2733</v>
      </c>
      <c r="I339" s="41">
        <f t="shared" si="12"/>
        <v>1</v>
      </c>
      <c r="J339" s="39">
        <v>18</v>
      </c>
      <c r="K339" s="39">
        <v>0</v>
      </c>
      <c r="L339" s="49">
        <v>0.63912068965517221</v>
      </c>
      <c r="M339" s="43">
        <v>0</v>
      </c>
      <c r="N339" s="38">
        <v>0</v>
      </c>
      <c r="O339" s="43">
        <v>0</v>
      </c>
      <c r="P339" s="43">
        <v>0</v>
      </c>
      <c r="Q339" s="44">
        <v>64953</v>
      </c>
      <c r="R339" s="44">
        <v>64972</v>
      </c>
      <c r="S339" s="45">
        <f t="shared" si="13"/>
        <v>19</v>
      </c>
      <c r="T339" s="46">
        <f>IFERROR(S339/L339,"0")</f>
        <v>29.728344438749367</v>
      </c>
    </row>
    <row r="340" spans="1:20" customFormat="1" ht="18" x14ac:dyDescent="0.35">
      <c r="A340" s="36">
        <v>44847</v>
      </c>
      <c r="B340" s="37">
        <v>62738</v>
      </c>
      <c r="C340" s="37" t="s">
        <v>21</v>
      </c>
      <c r="D340" s="37" t="s">
        <v>515</v>
      </c>
      <c r="E340" s="23" t="s">
        <v>519</v>
      </c>
      <c r="F340" s="37" t="s">
        <v>20</v>
      </c>
      <c r="G340" s="40">
        <v>6450</v>
      </c>
      <c r="H340" s="40">
        <v>6450</v>
      </c>
      <c r="I340" s="41">
        <f t="shared" si="12"/>
        <v>1</v>
      </c>
      <c r="J340" s="39">
        <v>1</v>
      </c>
      <c r="K340" s="39">
        <v>0</v>
      </c>
      <c r="L340" s="49">
        <v>4.0701896551724142</v>
      </c>
      <c r="M340" s="43">
        <v>0.59375</v>
      </c>
      <c r="N340" s="38">
        <v>1725</v>
      </c>
      <c r="O340" s="43">
        <v>0.23263888888888887</v>
      </c>
      <c r="P340" s="43">
        <v>0.63888888888888895</v>
      </c>
      <c r="Q340" s="44">
        <v>64972</v>
      </c>
      <c r="R340" s="44">
        <v>65093</v>
      </c>
      <c r="S340" s="45">
        <f t="shared" si="13"/>
        <v>121</v>
      </c>
      <c r="T340" s="46">
        <f>IFERROR(S340/L340,"0")</f>
        <v>29.728344438749357</v>
      </c>
    </row>
    <row r="341" spans="1:20" customFormat="1" ht="18" x14ac:dyDescent="0.35">
      <c r="A341" s="36">
        <v>44847</v>
      </c>
      <c r="B341" s="37">
        <v>62704</v>
      </c>
      <c r="C341" s="37" t="s">
        <v>19</v>
      </c>
      <c r="D341" s="37" t="s">
        <v>512</v>
      </c>
      <c r="E341" s="23" t="s">
        <v>520</v>
      </c>
      <c r="F341" s="37" t="s">
        <v>20</v>
      </c>
      <c r="G341" s="40">
        <v>1052.8499999999999</v>
      </c>
      <c r="H341" s="40">
        <v>1052.8499999999999</v>
      </c>
      <c r="I341" s="41">
        <f t="shared" si="12"/>
        <v>1</v>
      </c>
      <c r="J341" s="39">
        <v>19</v>
      </c>
      <c r="K341" s="39">
        <v>0</v>
      </c>
      <c r="L341" s="49">
        <v>0.9824708994708965</v>
      </c>
      <c r="M341" s="43">
        <v>0.40972222222222227</v>
      </c>
      <c r="N341" s="38">
        <v>478.66</v>
      </c>
      <c r="O341" s="43">
        <v>0.54583333333333328</v>
      </c>
      <c r="P341" s="43">
        <v>0.1361111111111111</v>
      </c>
      <c r="Q341" s="44">
        <v>95062</v>
      </c>
      <c r="R341" s="44">
        <v>95091</v>
      </c>
      <c r="S341" s="45">
        <f t="shared" si="13"/>
        <v>29</v>
      </c>
      <c r="T341" s="46">
        <f>IFERROR(S341/L341,"0")</f>
        <v>29.517413712322437</v>
      </c>
    </row>
    <row r="342" spans="1:20" customFormat="1" ht="18" x14ac:dyDescent="0.35">
      <c r="A342" s="36">
        <v>44847</v>
      </c>
      <c r="B342" s="37">
        <v>62738</v>
      </c>
      <c r="C342" s="37" t="s">
        <v>21</v>
      </c>
      <c r="D342" s="37" t="s">
        <v>512</v>
      </c>
      <c r="E342" s="23" t="s">
        <v>520</v>
      </c>
      <c r="F342" s="37" t="s">
        <v>20</v>
      </c>
      <c r="G342" s="40">
        <v>6450</v>
      </c>
      <c r="H342" s="40">
        <v>6450</v>
      </c>
      <c r="I342" s="41">
        <f t="shared" si="12"/>
        <v>1</v>
      </c>
      <c r="J342" s="39">
        <v>1</v>
      </c>
      <c r="K342" s="39">
        <v>0</v>
      </c>
      <c r="L342" s="49">
        <v>5.4205291005291025</v>
      </c>
      <c r="M342" s="43">
        <v>0.59375</v>
      </c>
      <c r="N342" s="38">
        <v>1725</v>
      </c>
      <c r="O342" s="43">
        <v>0.81805555555555554</v>
      </c>
      <c r="P342" s="43">
        <v>0.22430555555555556</v>
      </c>
      <c r="Q342" s="44">
        <v>95091</v>
      </c>
      <c r="R342" s="44">
        <v>95251</v>
      </c>
      <c r="S342" s="45">
        <f t="shared" si="13"/>
        <v>160</v>
      </c>
      <c r="T342" s="46">
        <f>IFERROR(S342/L342,"0")</f>
        <v>29.517413712322337</v>
      </c>
    </row>
    <row r="343" spans="1:20" customFormat="1" ht="18" x14ac:dyDescent="0.35">
      <c r="A343" s="36">
        <v>44847</v>
      </c>
      <c r="B343" s="37" t="s">
        <v>87</v>
      </c>
      <c r="C343" s="37" t="s">
        <v>88</v>
      </c>
      <c r="D343" s="37" t="s">
        <v>513</v>
      </c>
      <c r="E343" s="23" t="s">
        <v>520</v>
      </c>
      <c r="F343" s="37" t="s">
        <v>20</v>
      </c>
      <c r="G343" s="40">
        <v>0</v>
      </c>
      <c r="H343" s="40">
        <v>0</v>
      </c>
      <c r="I343" s="41" t="str">
        <f t="shared" si="12"/>
        <v>0%</v>
      </c>
      <c r="J343" s="39">
        <v>0</v>
      </c>
      <c r="K343" s="39">
        <v>0</v>
      </c>
      <c r="L343" s="49">
        <v>10.48</v>
      </c>
      <c r="M343" s="43">
        <v>0</v>
      </c>
      <c r="N343" s="38">
        <v>0</v>
      </c>
      <c r="O343" s="43">
        <v>0</v>
      </c>
      <c r="P343" s="43">
        <v>0</v>
      </c>
      <c r="Q343" s="44">
        <v>184535</v>
      </c>
      <c r="R343" s="44">
        <v>184759</v>
      </c>
      <c r="S343" s="45">
        <f t="shared" si="13"/>
        <v>224</v>
      </c>
      <c r="T343" s="50">
        <f>IFERROR(S343/L343,"0")</f>
        <v>21.374045801526716</v>
      </c>
    </row>
    <row r="344" spans="1:20" customFormat="1" ht="18" x14ac:dyDescent="0.35">
      <c r="A344" s="36">
        <v>44848</v>
      </c>
      <c r="B344" s="37">
        <v>62827</v>
      </c>
      <c r="C344" s="37" t="s">
        <v>21</v>
      </c>
      <c r="D344" s="37" t="s">
        <v>516</v>
      </c>
      <c r="E344" s="23" t="s">
        <v>521</v>
      </c>
      <c r="F344" s="37" t="s">
        <v>20</v>
      </c>
      <c r="G344" s="40">
        <v>1232</v>
      </c>
      <c r="H344" s="40">
        <v>1232</v>
      </c>
      <c r="I344" s="41">
        <f t="shared" si="12"/>
        <v>1</v>
      </c>
      <c r="J344" s="39">
        <v>2</v>
      </c>
      <c r="K344" s="39">
        <v>0</v>
      </c>
      <c r="L344" s="49">
        <v>24.233000000000001</v>
      </c>
      <c r="M344" s="43">
        <v>0.20833333333333334</v>
      </c>
      <c r="N344" s="38">
        <v>551</v>
      </c>
      <c r="O344" s="43">
        <v>0.8125</v>
      </c>
      <c r="P344" s="43">
        <v>0.60416666666666663</v>
      </c>
      <c r="Q344" s="44">
        <v>564987</v>
      </c>
      <c r="R344" s="44">
        <v>565415</v>
      </c>
      <c r="S344" s="45">
        <f t="shared" si="13"/>
        <v>428</v>
      </c>
      <c r="T344" s="46">
        <f>IFERROR(S344/L344,"0")</f>
        <v>17.661866050427104</v>
      </c>
    </row>
    <row r="345" spans="1:20" customFormat="1" ht="18" x14ac:dyDescent="0.35">
      <c r="A345" s="36">
        <v>44848</v>
      </c>
      <c r="B345" s="37">
        <v>62830</v>
      </c>
      <c r="C345" s="37" t="s">
        <v>19</v>
      </c>
      <c r="D345" s="37" t="s">
        <v>517</v>
      </c>
      <c r="E345" s="23" t="s">
        <v>521</v>
      </c>
      <c r="F345" s="37" t="s">
        <v>20</v>
      </c>
      <c r="G345" s="40">
        <v>2567.5</v>
      </c>
      <c r="H345" s="40">
        <v>2567.5</v>
      </c>
      <c r="I345" s="41">
        <f t="shared" si="12"/>
        <v>1</v>
      </c>
      <c r="J345" s="39">
        <v>27</v>
      </c>
      <c r="K345" s="39">
        <v>0</v>
      </c>
      <c r="L345" s="49">
        <v>2.1419390243902439</v>
      </c>
      <c r="M345" s="43">
        <v>0.37638888888888888</v>
      </c>
      <c r="N345" s="38">
        <v>1115.0999999999999</v>
      </c>
      <c r="O345" s="43">
        <v>0.64166666666666672</v>
      </c>
      <c r="P345" s="43">
        <v>0.26527777777777778</v>
      </c>
      <c r="Q345" s="44">
        <v>72284</v>
      </c>
      <c r="R345" s="44">
        <v>72331</v>
      </c>
      <c r="S345" s="45">
        <f t="shared" si="13"/>
        <v>47</v>
      </c>
      <c r="T345" s="46">
        <f>IFERROR(S345/L345,"0")</f>
        <v>21.942734814021943</v>
      </c>
    </row>
    <row r="346" spans="1:20" customFormat="1" ht="18" x14ac:dyDescent="0.35">
      <c r="A346" s="36">
        <v>44848</v>
      </c>
      <c r="B346" s="37">
        <v>62889</v>
      </c>
      <c r="C346" s="37" t="s">
        <v>19</v>
      </c>
      <c r="D346" s="37" t="s">
        <v>517</v>
      </c>
      <c r="E346" s="23" t="s">
        <v>521</v>
      </c>
      <c r="F346" s="37" t="s">
        <v>20</v>
      </c>
      <c r="G346" s="40">
        <v>1773</v>
      </c>
      <c r="H346" s="40">
        <v>1057</v>
      </c>
      <c r="I346" s="41">
        <f t="shared" si="12"/>
        <v>0.59616469261139315</v>
      </c>
      <c r="J346" s="39">
        <v>9</v>
      </c>
      <c r="K346" s="39">
        <v>10</v>
      </c>
      <c r="L346" s="49">
        <v>1.5950609756097562</v>
      </c>
      <c r="M346" s="43">
        <v>0.71527777777777779</v>
      </c>
      <c r="N346" s="38">
        <v>781.08</v>
      </c>
      <c r="O346" s="43">
        <v>0.82430555555555562</v>
      </c>
      <c r="P346" s="43">
        <v>0.10902777777777778</v>
      </c>
      <c r="Q346" s="44">
        <v>72331</v>
      </c>
      <c r="R346" s="44">
        <v>72366</v>
      </c>
      <c r="S346" s="45">
        <f t="shared" si="13"/>
        <v>35</v>
      </c>
      <c r="T346" s="46">
        <f>IFERROR(S346/L346,"0")</f>
        <v>21.942734814021939</v>
      </c>
    </row>
    <row r="347" spans="1:20" customFormat="1" ht="18" x14ac:dyDescent="0.35">
      <c r="A347" s="36">
        <v>44848</v>
      </c>
      <c r="B347" s="37">
        <v>62828</v>
      </c>
      <c r="C347" s="37" t="s">
        <v>19</v>
      </c>
      <c r="D347" s="37" t="s">
        <v>515</v>
      </c>
      <c r="E347" s="23" t="s">
        <v>519</v>
      </c>
      <c r="F347" s="37" t="s">
        <v>20</v>
      </c>
      <c r="G347" s="40">
        <v>5140</v>
      </c>
      <c r="H347" s="40">
        <v>5140</v>
      </c>
      <c r="I347" s="41">
        <f t="shared" si="12"/>
        <v>1</v>
      </c>
      <c r="J347" s="39">
        <v>4</v>
      </c>
      <c r="K347" s="39">
        <v>0</v>
      </c>
      <c r="L347" s="49">
        <v>0.52680000000000005</v>
      </c>
      <c r="M347" s="43">
        <v>0.35138888888888892</v>
      </c>
      <c r="N347" s="38">
        <v>1284.99</v>
      </c>
      <c r="O347" s="43">
        <v>0.45902777777777781</v>
      </c>
      <c r="P347" s="43">
        <v>0.1076388888888889</v>
      </c>
      <c r="Q347" s="44">
        <v>65093</v>
      </c>
      <c r="R347" s="44">
        <v>65107</v>
      </c>
      <c r="S347" s="45">
        <f t="shared" si="13"/>
        <v>14</v>
      </c>
      <c r="T347" s="46">
        <f>IFERROR(S347/L347,"0")</f>
        <v>26.575550493545936</v>
      </c>
    </row>
    <row r="348" spans="1:20" customFormat="1" ht="18" x14ac:dyDescent="0.35">
      <c r="A348" s="36">
        <v>44848</v>
      </c>
      <c r="B348" s="37">
        <v>62839</v>
      </c>
      <c r="C348" s="37" t="s">
        <v>19</v>
      </c>
      <c r="D348" s="37" t="s">
        <v>515</v>
      </c>
      <c r="E348" s="23" t="s">
        <v>519</v>
      </c>
      <c r="F348" s="37" t="s">
        <v>20</v>
      </c>
      <c r="G348" s="40">
        <v>1200</v>
      </c>
      <c r="H348" s="40">
        <v>1200</v>
      </c>
      <c r="I348" s="41">
        <f t="shared" si="12"/>
        <v>1</v>
      </c>
      <c r="J348" s="39">
        <v>1</v>
      </c>
      <c r="K348" s="39">
        <v>0</v>
      </c>
      <c r="L348" s="49">
        <v>1.1288571428571439</v>
      </c>
      <c r="M348" s="43">
        <v>0.47222222222222227</v>
      </c>
      <c r="N348" s="38">
        <v>300</v>
      </c>
      <c r="O348" s="43">
        <v>0.52986111111111112</v>
      </c>
      <c r="P348" s="43">
        <v>5.7638888888888885E-2</v>
      </c>
      <c r="Q348" s="44">
        <v>65107</v>
      </c>
      <c r="R348" s="44">
        <v>65137</v>
      </c>
      <c r="S348" s="45">
        <f t="shared" si="13"/>
        <v>30</v>
      </c>
      <c r="T348" s="46">
        <f>IFERROR(S348/L348,"0")</f>
        <v>26.575550493545915</v>
      </c>
    </row>
    <row r="349" spans="1:20" customFormat="1" ht="18" x14ac:dyDescent="0.35">
      <c r="A349" s="36">
        <v>44848</v>
      </c>
      <c r="B349" s="37">
        <v>62871</v>
      </c>
      <c r="C349" s="37" t="s">
        <v>19</v>
      </c>
      <c r="D349" s="37" t="s">
        <v>515</v>
      </c>
      <c r="E349" s="23" t="s">
        <v>519</v>
      </c>
      <c r="F349" s="37" t="s">
        <v>20</v>
      </c>
      <c r="G349" s="40">
        <v>1511.9</v>
      </c>
      <c r="H349" s="40">
        <v>1511.9</v>
      </c>
      <c r="I349" s="41">
        <f t="shared" si="12"/>
        <v>1</v>
      </c>
      <c r="J349" s="39">
        <v>19</v>
      </c>
      <c r="K349" s="39">
        <v>0</v>
      </c>
      <c r="L349" s="49">
        <v>0.97834285714285596</v>
      </c>
      <c r="M349" s="43">
        <v>0.63263888888888886</v>
      </c>
      <c r="N349" s="38">
        <v>600.49</v>
      </c>
      <c r="O349" s="43">
        <v>0.75</v>
      </c>
      <c r="P349" s="43">
        <v>0.1173611111111111</v>
      </c>
      <c r="Q349" s="44">
        <v>65138</v>
      </c>
      <c r="R349" s="44">
        <v>65164</v>
      </c>
      <c r="S349" s="45">
        <f t="shared" si="13"/>
        <v>26</v>
      </c>
      <c r="T349" s="46">
        <f>IFERROR(S349/L349,"0")</f>
        <v>26.575550493545968</v>
      </c>
    </row>
    <row r="350" spans="1:20" customFormat="1" ht="18" x14ac:dyDescent="0.35">
      <c r="A350" s="36">
        <v>44848</v>
      </c>
      <c r="B350" s="37">
        <v>62826</v>
      </c>
      <c r="C350" s="37" t="s">
        <v>19</v>
      </c>
      <c r="D350" s="37" t="s">
        <v>512</v>
      </c>
      <c r="E350" s="23" t="s">
        <v>520</v>
      </c>
      <c r="F350" s="37" t="s">
        <v>20</v>
      </c>
      <c r="G350" s="40">
        <v>16170</v>
      </c>
      <c r="H350" s="40">
        <v>16170</v>
      </c>
      <c r="I350" s="41">
        <f t="shared" si="12"/>
        <v>1</v>
      </c>
      <c r="J350" s="39">
        <v>8</v>
      </c>
      <c r="K350" s="39">
        <v>0</v>
      </c>
      <c r="L350" s="49">
        <v>1.9363723404255329</v>
      </c>
      <c r="M350" s="43">
        <v>0.35416666666666669</v>
      </c>
      <c r="N350" s="38">
        <v>1385.85</v>
      </c>
      <c r="O350" s="43">
        <v>0.51250000000000007</v>
      </c>
      <c r="P350" s="43">
        <v>0.15833333333333333</v>
      </c>
      <c r="Q350" s="44">
        <v>95251</v>
      </c>
      <c r="R350" s="44">
        <v>95302</v>
      </c>
      <c r="S350" s="45">
        <f t="shared" si="13"/>
        <v>51</v>
      </c>
      <c r="T350" s="46">
        <f>IFERROR(S350/L350,"0")</f>
        <v>26.337909778649468</v>
      </c>
    </row>
    <row r="351" spans="1:20" customFormat="1" ht="18" x14ac:dyDescent="0.35">
      <c r="A351" s="36">
        <v>44848</v>
      </c>
      <c r="B351" s="37">
        <v>62876</v>
      </c>
      <c r="C351" s="37" t="s">
        <v>19</v>
      </c>
      <c r="D351" s="37" t="s">
        <v>512</v>
      </c>
      <c r="E351" s="23" t="s">
        <v>520</v>
      </c>
      <c r="F351" s="37" t="s">
        <v>20</v>
      </c>
      <c r="G351" s="40">
        <v>2588.1</v>
      </c>
      <c r="H351" s="40">
        <v>2451.6999999999998</v>
      </c>
      <c r="I351" s="41">
        <f t="shared" si="12"/>
        <v>0.94729724508326563</v>
      </c>
      <c r="J351" s="39">
        <v>11</v>
      </c>
      <c r="K351" s="39">
        <v>5</v>
      </c>
      <c r="L351" s="49">
        <v>1.6326276595744671</v>
      </c>
      <c r="M351" s="43">
        <v>0.64166666666666672</v>
      </c>
      <c r="N351" s="38">
        <v>1125.1400000000001</v>
      </c>
      <c r="O351" s="43">
        <v>0.79999999999999993</v>
      </c>
      <c r="P351" s="43">
        <v>0.15833333333333333</v>
      </c>
      <c r="Q351" s="44">
        <v>95302</v>
      </c>
      <c r="R351" s="44">
        <v>95345</v>
      </c>
      <c r="S351" s="45">
        <f t="shared" si="13"/>
        <v>43</v>
      </c>
      <c r="T351" s="46">
        <f>IFERROR(S351/L351,"0")</f>
        <v>26.337909778649497</v>
      </c>
    </row>
    <row r="352" spans="1:20" customFormat="1" ht="18" x14ac:dyDescent="0.35">
      <c r="A352" s="36">
        <v>44848</v>
      </c>
      <c r="B352" s="37" t="s">
        <v>87</v>
      </c>
      <c r="C352" s="37" t="s">
        <v>25</v>
      </c>
      <c r="D352" s="37" t="s">
        <v>513</v>
      </c>
      <c r="E352" s="23" t="s">
        <v>520</v>
      </c>
      <c r="F352" s="37" t="s">
        <v>20</v>
      </c>
      <c r="G352" s="40">
        <v>0</v>
      </c>
      <c r="H352" s="40">
        <v>0</v>
      </c>
      <c r="I352" s="41" t="str">
        <f t="shared" si="12"/>
        <v>0%</v>
      </c>
      <c r="J352" s="39">
        <v>0</v>
      </c>
      <c r="K352" s="39">
        <v>0</v>
      </c>
      <c r="L352" s="49">
        <v>16.53</v>
      </c>
      <c r="M352" s="43">
        <v>0</v>
      </c>
      <c r="N352" s="38">
        <v>0</v>
      </c>
      <c r="O352" s="43">
        <v>0</v>
      </c>
      <c r="P352" s="43">
        <v>0</v>
      </c>
      <c r="Q352" s="44">
        <v>184759</v>
      </c>
      <c r="R352" s="44">
        <v>185451</v>
      </c>
      <c r="S352" s="45">
        <f t="shared" si="13"/>
        <v>692</v>
      </c>
      <c r="T352" s="50">
        <f>IFERROR(S352/L352,"0")</f>
        <v>41.863278886872351</v>
      </c>
    </row>
    <row r="353" spans="1:20" customFormat="1" ht="18" x14ac:dyDescent="0.35">
      <c r="A353" s="36">
        <v>44849</v>
      </c>
      <c r="B353" s="37">
        <v>62959</v>
      </c>
      <c r="C353" s="37" t="s">
        <v>19</v>
      </c>
      <c r="D353" s="37" t="s">
        <v>513</v>
      </c>
      <c r="E353" s="23" t="s">
        <v>520</v>
      </c>
      <c r="F353" s="37" t="s">
        <v>20</v>
      </c>
      <c r="G353" s="40">
        <v>1132.4000000000001</v>
      </c>
      <c r="H353" s="40">
        <v>1066</v>
      </c>
      <c r="I353" s="41">
        <f t="shared" si="12"/>
        <v>0.94136347580360291</v>
      </c>
      <c r="J353" s="39">
        <v>6</v>
      </c>
      <c r="K353" s="39">
        <v>2</v>
      </c>
      <c r="L353" s="49">
        <v>11.134727272727272</v>
      </c>
      <c r="M353" s="43">
        <v>0.36874999999999997</v>
      </c>
      <c r="N353" s="38">
        <v>451.14</v>
      </c>
      <c r="O353" s="43">
        <v>0.47500000000000003</v>
      </c>
      <c r="P353" s="43">
        <v>0.10625</v>
      </c>
      <c r="Q353" s="44">
        <v>185451</v>
      </c>
      <c r="R353" s="44">
        <v>185498</v>
      </c>
      <c r="S353" s="45">
        <f t="shared" si="13"/>
        <v>47</v>
      </c>
      <c r="T353" s="50">
        <f>IFERROR(S353/L353,"0")</f>
        <v>4.2210283960092099</v>
      </c>
    </row>
    <row r="354" spans="1:20" customFormat="1" ht="18" x14ac:dyDescent="0.35">
      <c r="A354" s="36">
        <v>44849</v>
      </c>
      <c r="B354" s="37">
        <v>62992</v>
      </c>
      <c r="C354" s="37" t="s">
        <v>19</v>
      </c>
      <c r="D354" s="37" t="s">
        <v>513</v>
      </c>
      <c r="E354" s="23" t="s">
        <v>520</v>
      </c>
      <c r="F354" s="37" t="s">
        <v>20</v>
      </c>
      <c r="G354" s="40">
        <v>837</v>
      </c>
      <c r="H354" s="40">
        <v>837</v>
      </c>
      <c r="I354" s="41">
        <f t="shared" si="12"/>
        <v>1</v>
      </c>
      <c r="J354" s="39">
        <v>4</v>
      </c>
      <c r="K354" s="39">
        <v>0</v>
      </c>
      <c r="L354" s="49">
        <v>1.895272727272727</v>
      </c>
      <c r="M354" s="43">
        <v>0.5083333333333333</v>
      </c>
      <c r="N354" s="38">
        <v>341.19</v>
      </c>
      <c r="O354" s="43">
        <v>0.5395833333333333</v>
      </c>
      <c r="P354" s="43">
        <v>3.125E-2</v>
      </c>
      <c r="Q354" s="44">
        <v>185498</v>
      </c>
      <c r="R354" s="44">
        <v>185506</v>
      </c>
      <c r="S354" s="45">
        <f t="shared" si="13"/>
        <v>8</v>
      </c>
      <c r="T354" s="50">
        <f>IFERROR(S354/L354,"0")</f>
        <v>4.2210283960092099</v>
      </c>
    </row>
    <row r="355" spans="1:20" customFormat="1" ht="18" x14ac:dyDescent="0.35">
      <c r="A355" s="36">
        <v>44849</v>
      </c>
      <c r="B355" s="37">
        <v>63022</v>
      </c>
      <c r="C355" s="37" t="s">
        <v>19</v>
      </c>
      <c r="D355" s="37" t="s">
        <v>513</v>
      </c>
      <c r="E355" s="23" t="s">
        <v>520</v>
      </c>
      <c r="F355" s="37" t="s">
        <v>20</v>
      </c>
      <c r="G355" s="40">
        <v>338</v>
      </c>
      <c r="H355" s="40">
        <v>338</v>
      </c>
      <c r="I355" s="41">
        <f t="shared" si="12"/>
        <v>1</v>
      </c>
      <c r="J355" s="39">
        <v>5</v>
      </c>
      <c r="K355" s="39">
        <v>0</v>
      </c>
      <c r="L355" s="49">
        <v>2.1040000000000001</v>
      </c>
      <c r="M355" s="43">
        <v>0.61249999999999993</v>
      </c>
      <c r="N355" s="38">
        <v>256.14999999999998</v>
      </c>
      <c r="O355" s="43">
        <v>0.68472222222222223</v>
      </c>
      <c r="P355" s="43">
        <v>7.2222222222222229E-2</v>
      </c>
      <c r="Q355" s="44">
        <v>185506</v>
      </c>
      <c r="R355" s="44">
        <v>185529</v>
      </c>
      <c r="S355" s="45">
        <f t="shared" si="13"/>
        <v>23</v>
      </c>
      <c r="T355" s="50">
        <f>IFERROR(S355/L355,"0")</f>
        <v>10.931558935361217</v>
      </c>
    </row>
    <row r="356" spans="1:20" customFormat="1" ht="18" x14ac:dyDescent="0.35">
      <c r="A356" s="36">
        <v>44849</v>
      </c>
      <c r="B356" s="37">
        <v>62987</v>
      </c>
      <c r="C356" s="37" t="s">
        <v>21</v>
      </c>
      <c r="D356" s="37" t="s">
        <v>515</v>
      </c>
      <c r="E356" s="23" t="s">
        <v>519</v>
      </c>
      <c r="F356" s="37" t="s">
        <v>20</v>
      </c>
      <c r="G356" s="40">
        <v>1871</v>
      </c>
      <c r="H356" s="40">
        <v>1671</v>
      </c>
      <c r="I356" s="41">
        <f t="shared" si="12"/>
        <v>0.89310529128808125</v>
      </c>
      <c r="J356" s="39">
        <v>24</v>
      </c>
      <c r="K356" s="39">
        <v>1</v>
      </c>
      <c r="L356" s="49">
        <v>7.4109999999999996</v>
      </c>
      <c r="M356" s="43">
        <v>0.24305555555555555</v>
      </c>
      <c r="N356" s="38">
        <v>1019.31</v>
      </c>
      <c r="O356" s="43">
        <v>0.58472222222222225</v>
      </c>
      <c r="P356" s="43">
        <v>0.34166666666666662</v>
      </c>
      <c r="Q356" s="44">
        <v>65165</v>
      </c>
      <c r="R356" s="44">
        <v>65355</v>
      </c>
      <c r="S356" s="45">
        <f t="shared" si="13"/>
        <v>190</v>
      </c>
      <c r="T356" s="46">
        <f>IFERROR(S356/L356,"0")</f>
        <v>25.637565780596411</v>
      </c>
    </row>
    <row r="357" spans="1:20" customFormat="1" ht="18" x14ac:dyDescent="0.35">
      <c r="A357" s="36">
        <v>44849</v>
      </c>
      <c r="B357" s="37">
        <v>62965</v>
      </c>
      <c r="C357" s="37" t="s">
        <v>19</v>
      </c>
      <c r="D357" s="37" t="s">
        <v>512</v>
      </c>
      <c r="E357" s="23" t="s">
        <v>520</v>
      </c>
      <c r="F357" s="37" t="s">
        <v>20</v>
      </c>
      <c r="G357" s="40">
        <v>1262.25</v>
      </c>
      <c r="H357" s="40">
        <v>1262.25</v>
      </c>
      <c r="I357" s="41">
        <f t="shared" si="12"/>
        <v>1</v>
      </c>
      <c r="J357" s="39">
        <v>17</v>
      </c>
      <c r="K357" s="39">
        <v>0</v>
      </c>
      <c r="L357" s="49">
        <v>1.3979999999999999</v>
      </c>
      <c r="M357" s="43">
        <v>0.39374999999999999</v>
      </c>
      <c r="N357" s="38">
        <v>629.27</v>
      </c>
      <c r="O357" s="43">
        <v>0.53680555555555554</v>
      </c>
      <c r="P357" s="43">
        <v>0.14305555555555557</v>
      </c>
      <c r="Q357" s="44">
        <v>95345</v>
      </c>
      <c r="R357" s="44">
        <v>95378</v>
      </c>
      <c r="S357" s="45">
        <f t="shared" si="13"/>
        <v>33</v>
      </c>
      <c r="T357" s="46">
        <f>IFERROR(S357/L357,"0")</f>
        <v>23.605150214592275</v>
      </c>
    </row>
    <row r="358" spans="1:20" customFormat="1" ht="18" x14ac:dyDescent="0.35">
      <c r="A358" s="36">
        <v>44849</v>
      </c>
      <c r="B358" s="37">
        <v>62974</v>
      </c>
      <c r="C358" s="37" t="s">
        <v>19</v>
      </c>
      <c r="D358" s="37" t="s">
        <v>517</v>
      </c>
      <c r="E358" s="23" t="s">
        <v>521</v>
      </c>
      <c r="F358" s="37" t="s">
        <v>20</v>
      </c>
      <c r="G358" s="40">
        <v>1823.75</v>
      </c>
      <c r="H358" s="40">
        <v>617.29999999999995</v>
      </c>
      <c r="I358" s="41">
        <f t="shared" si="12"/>
        <v>0.33847840986977379</v>
      </c>
      <c r="J358" s="39">
        <v>6</v>
      </c>
      <c r="K358" s="39">
        <v>20</v>
      </c>
      <c r="L358" s="40">
        <v>1.4075643564356435</v>
      </c>
      <c r="M358" s="43">
        <v>0.4069444444444445</v>
      </c>
      <c r="N358" s="38">
        <v>652.69000000000005</v>
      </c>
      <c r="O358" s="43">
        <v>0.59027777777777779</v>
      </c>
      <c r="P358" s="43">
        <v>0.18333333333333335</v>
      </c>
      <c r="Q358" s="44">
        <v>72366</v>
      </c>
      <c r="R358" s="44">
        <v>72399</v>
      </c>
      <c r="S358" s="45">
        <f t="shared" si="13"/>
        <v>33</v>
      </c>
      <c r="T358" s="46">
        <f>IFERROR(S358/L358,"0")</f>
        <v>23.444753946146704</v>
      </c>
    </row>
    <row r="359" spans="1:20" customFormat="1" ht="18" x14ac:dyDescent="0.35">
      <c r="A359" s="36">
        <v>44849</v>
      </c>
      <c r="B359" s="37">
        <v>62979</v>
      </c>
      <c r="C359" s="37" t="s">
        <v>21</v>
      </c>
      <c r="D359" s="37" t="s">
        <v>516</v>
      </c>
      <c r="E359" s="23" t="s">
        <v>521</v>
      </c>
      <c r="F359" s="37" t="s">
        <v>20</v>
      </c>
      <c r="G359" s="40">
        <v>3105</v>
      </c>
      <c r="H359" s="40">
        <v>3105</v>
      </c>
      <c r="I359" s="41">
        <f t="shared" si="12"/>
        <v>1</v>
      </c>
      <c r="J359" s="39">
        <v>2</v>
      </c>
      <c r="K359" s="39">
        <v>0</v>
      </c>
      <c r="L359" s="49">
        <v>8.4960000000000004</v>
      </c>
      <c r="M359" s="43">
        <v>0.24027777777777778</v>
      </c>
      <c r="N359" s="38">
        <v>3131</v>
      </c>
      <c r="O359" s="43">
        <v>0.4916666666666667</v>
      </c>
      <c r="P359" s="43">
        <v>0.25138888888888888</v>
      </c>
      <c r="Q359" s="44">
        <v>565415</v>
      </c>
      <c r="R359" s="44">
        <v>565562</v>
      </c>
      <c r="S359" s="45">
        <f t="shared" si="13"/>
        <v>147</v>
      </c>
      <c r="T359" s="46">
        <f>IFERROR(S359/L359,"0")</f>
        <v>17.302259887005651</v>
      </c>
    </row>
    <row r="360" spans="1:20" customFormat="1" ht="18" x14ac:dyDescent="0.35">
      <c r="A360" s="36">
        <v>44849</v>
      </c>
      <c r="B360" s="37">
        <v>62991</v>
      </c>
      <c r="C360" s="37" t="s">
        <v>21</v>
      </c>
      <c r="D360" s="37" t="s">
        <v>516</v>
      </c>
      <c r="E360" s="23" t="s">
        <v>521</v>
      </c>
      <c r="F360" s="37" t="s">
        <v>20</v>
      </c>
      <c r="G360" s="40">
        <v>1090</v>
      </c>
      <c r="H360" s="40">
        <v>1090</v>
      </c>
      <c r="I360" s="41">
        <f t="shared" si="12"/>
        <v>1</v>
      </c>
      <c r="J360" s="39">
        <v>1</v>
      </c>
      <c r="K360" s="39">
        <v>0</v>
      </c>
      <c r="L360" s="49">
        <v>5.4880000000000004</v>
      </c>
      <c r="M360" s="43">
        <v>0.50624999999999998</v>
      </c>
      <c r="N360" s="38">
        <v>736</v>
      </c>
      <c r="O360" s="43">
        <v>0.61458333333333337</v>
      </c>
      <c r="P360" s="43">
        <v>0.10833333333333334</v>
      </c>
      <c r="Q360" s="44">
        <v>565562</v>
      </c>
      <c r="R360" s="44">
        <v>565652</v>
      </c>
      <c r="S360" s="45">
        <f t="shared" si="13"/>
        <v>90</v>
      </c>
      <c r="T360" s="46">
        <f>IFERROR(S360/L360,"0")</f>
        <v>16.399416909620989</v>
      </c>
    </row>
    <row r="361" spans="1:20" customFormat="1" ht="18" x14ac:dyDescent="0.35">
      <c r="A361" s="36">
        <v>44851</v>
      </c>
      <c r="B361" s="37">
        <v>62149</v>
      </c>
      <c r="C361" s="37" t="s">
        <v>21</v>
      </c>
      <c r="D361" s="37" t="s">
        <v>514</v>
      </c>
      <c r="E361" s="23" t="s">
        <v>520</v>
      </c>
      <c r="F361" s="37" t="s">
        <v>20</v>
      </c>
      <c r="G361" s="40">
        <v>1264</v>
      </c>
      <c r="H361" s="40">
        <v>1264</v>
      </c>
      <c r="I361" s="41">
        <f t="shared" si="12"/>
        <v>1</v>
      </c>
      <c r="J361" s="39">
        <v>1</v>
      </c>
      <c r="K361" s="39">
        <v>0</v>
      </c>
      <c r="L361" s="40">
        <v>23.387610315186247</v>
      </c>
      <c r="M361" s="43">
        <v>0</v>
      </c>
      <c r="N361" s="38">
        <v>1299.99</v>
      </c>
      <c r="O361" s="43">
        <v>0</v>
      </c>
      <c r="P361" s="43">
        <v>0</v>
      </c>
      <c r="Q361" s="44">
        <v>172943</v>
      </c>
      <c r="R361" s="44">
        <v>173235</v>
      </c>
      <c r="S361" s="45">
        <f t="shared" si="13"/>
        <v>292</v>
      </c>
      <c r="T361" s="46">
        <f>IFERROR(S361/L361,"0")</f>
        <v>12.485243086609666</v>
      </c>
    </row>
    <row r="362" spans="1:20" customFormat="1" ht="18" x14ac:dyDescent="0.35">
      <c r="A362" s="36">
        <v>44851</v>
      </c>
      <c r="B362" s="37">
        <v>62186</v>
      </c>
      <c r="C362" s="37" t="s">
        <v>19</v>
      </c>
      <c r="D362" s="37" t="s">
        <v>514</v>
      </c>
      <c r="E362" s="23" t="s">
        <v>520</v>
      </c>
      <c r="F362" s="37" t="s">
        <v>20</v>
      </c>
      <c r="G362" s="40">
        <v>1518</v>
      </c>
      <c r="H362" s="40">
        <v>1518</v>
      </c>
      <c r="I362" s="41">
        <f t="shared" si="12"/>
        <v>1</v>
      </c>
      <c r="J362" s="39">
        <v>23</v>
      </c>
      <c r="K362" s="39">
        <v>23</v>
      </c>
      <c r="L362" s="40">
        <v>4.5653896848137538</v>
      </c>
      <c r="M362" s="43">
        <v>0</v>
      </c>
      <c r="N362" s="38">
        <v>0</v>
      </c>
      <c r="O362" s="43"/>
      <c r="P362" s="43"/>
      <c r="Q362" s="44">
        <v>173235</v>
      </c>
      <c r="R362" s="44">
        <v>173292</v>
      </c>
      <c r="S362" s="45">
        <f t="shared" si="13"/>
        <v>57</v>
      </c>
      <c r="T362" s="46">
        <f>IFERROR(S362/L362,"0")</f>
        <v>12.485243086609666</v>
      </c>
    </row>
    <row r="363" spans="1:20" customFormat="1" ht="18" x14ac:dyDescent="0.35">
      <c r="A363" s="36">
        <v>44851</v>
      </c>
      <c r="B363" s="37">
        <v>63064</v>
      </c>
      <c r="C363" s="37" t="s">
        <v>19</v>
      </c>
      <c r="D363" s="37" t="s">
        <v>515</v>
      </c>
      <c r="E363" s="23" t="s">
        <v>519</v>
      </c>
      <c r="F363" s="37" t="s">
        <v>20</v>
      </c>
      <c r="G363" s="40">
        <v>2944.5</v>
      </c>
      <c r="H363" s="40">
        <v>2944.5</v>
      </c>
      <c r="I363" s="41">
        <f t="shared" si="12"/>
        <v>1</v>
      </c>
      <c r="J363" s="39">
        <v>19</v>
      </c>
      <c r="K363" s="39">
        <v>0</v>
      </c>
      <c r="L363" s="40">
        <v>0.90442857142857147</v>
      </c>
      <c r="M363" s="43">
        <v>0.38958333333333334</v>
      </c>
      <c r="N363" s="38">
        <v>1263.43</v>
      </c>
      <c r="O363" s="43">
        <v>0.52777777777777779</v>
      </c>
      <c r="P363" s="43">
        <v>0.13819444444444443</v>
      </c>
      <c r="Q363" s="44">
        <v>65355</v>
      </c>
      <c r="R363" s="44">
        <v>65381</v>
      </c>
      <c r="S363" s="45">
        <f t="shared" si="13"/>
        <v>26</v>
      </c>
      <c r="T363" s="46">
        <f>IFERROR(S363/L363,"0")</f>
        <v>28.747433264887061</v>
      </c>
    </row>
    <row r="364" spans="1:20" customFormat="1" ht="18" x14ac:dyDescent="0.35">
      <c r="A364" s="36">
        <v>44851</v>
      </c>
      <c r="B364" s="37">
        <v>63091</v>
      </c>
      <c r="C364" s="37" t="s">
        <v>19</v>
      </c>
      <c r="D364" s="37" t="s">
        <v>515</v>
      </c>
      <c r="E364" s="23" t="s">
        <v>519</v>
      </c>
      <c r="F364" s="37" t="s">
        <v>20</v>
      </c>
      <c r="G364" s="40">
        <v>1610.85</v>
      </c>
      <c r="H364" s="40">
        <v>1610.85</v>
      </c>
      <c r="I364" s="41">
        <f t="shared" si="12"/>
        <v>1</v>
      </c>
      <c r="J364" s="39">
        <v>14</v>
      </c>
      <c r="K364" s="39">
        <v>0</v>
      </c>
      <c r="L364" s="40">
        <v>1.0435714285714286</v>
      </c>
      <c r="M364" s="43">
        <v>0.62708333333333333</v>
      </c>
      <c r="N364" s="38">
        <v>593.30999999999995</v>
      </c>
      <c r="O364" s="43">
        <v>0.76111111111111107</v>
      </c>
      <c r="P364" s="43">
        <v>0.13402777777777777</v>
      </c>
      <c r="Q364" s="44">
        <v>65381</v>
      </c>
      <c r="R364" s="44">
        <v>65411</v>
      </c>
      <c r="S364" s="45">
        <f t="shared" si="13"/>
        <v>30</v>
      </c>
      <c r="T364" s="46">
        <f>IFERROR(S364/L364,"0")</f>
        <v>28.747433264887064</v>
      </c>
    </row>
    <row r="365" spans="1:20" customFormat="1" ht="18" x14ac:dyDescent="0.35">
      <c r="A365" s="36">
        <v>44851</v>
      </c>
      <c r="B365" s="37">
        <v>63061</v>
      </c>
      <c r="C365" s="37" t="s">
        <v>19</v>
      </c>
      <c r="D365" s="37" t="s">
        <v>512</v>
      </c>
      <c r="E365" s="23" t="s">
        <v>520</v>
      </c>
      <c r="F365" s="37" t="s">
        <v>20</v>
      </c>
      <c r="G365" s="40">
        <v>1948.55</v>
      </c>
      <c r="H365" s="40">
        <v>1948.55</v>
      </c>
      <c r="I365" s="41">
        <f t="shared" si="12"/>
        <v>1</v>
      </c>
      <c r="J365" s="39">
        <v>10</v>
      </c>
      <c r="K365" s="39">
        <v>0</v>
      </c>
      <c r="L365" s="49">
        <v>1.5744047619047621</v>
      </c>
      <c r="M365" s="43">
        <v>0.36249999999999999</v>
      </c>
      <c r="N365" s="38">
        <v>877.24</v>
      </c>
      <c r="O365" s="43">
        <v>0.54027777777777775</v>
      </c>
      <c r="P365" s="43">
        <v>0.17777777777777778</v>
      </c>
      <c r="Q365" s="44">
        <v>95378</v>
      </c>
      <c r="R365" s="44">
        <v>95424</v>
      </c>
      <c r="S365" s="45">
        <f t="shared" si="13"/>
        <v>46</v>
      </c>
      <c r="T365" s="46">
        <f>IFERROR(S365/L365,"0")</f>
        <v>29.217391304347824</v>
      </c>
    </row>
    <row r="366" spans="1:20" customFormat="1" ht="18" x14ac:dyDescent="0.35">
      <c r="A366" s="36">
        <v>44851</v>
      </c>
      <c r="B366" s="37">
        <v>63097</v>
      </c>
      <c r="C366" s="37" t="s">
        <v>19</v>
      </c>
      <c r="D366" s="37" t="s">
        <v>512</v>
      </c>
      <c r="E366" s="23" t="s">
        <v>520</v>
      </c>
      <c r="F366" s="37" t="s">
        <v>20</v>
      </c>
      <c r="G366" s="40">
        <v>1602</v>
      </c>
      <c r="H366" s="40">
        <v>1602</v>
      </c>
      <c r="I366" s="41">
        <f t="shared" si="12"/>
        <v>1</v>
      </c>
      <c r="J366" s="39">
        <v>11</v>
      </c>
      <c r="K366" s="39">
        <v>0</v>
      </c>
      <c r="L366" s="49">
        <v>1.3005952380952381</v>
      </c>
      <c r="M366" s="43">
        <v>0.62222222222222223</v>
      </c>
      <c r="N366" s="38">
        <v>759.35</v>
      </c>
      <c r="O366" s="43">
        <v>0.72916666666666663</v>
      </c>
      <c r="P366" s="43">
        <v>0.10694444444444444</v>
      </c>
      <c r="Q366" s="44">
        <v>95424</v>
      </c>
      <c r="R366" s="44">
        <v>95462</v>
      </c>
      <c r="S366" s="45">
        <f t="shared" si="13"/>
        <v>38</v>
      </c>
      <c r="T366" s="46">
        <f>IFERROR(S366/L366,"0")</f>
        <v>29.217391304347824</v>
      </c>
    </row>
    <row r="367" spans="1:20" customFormat="1" ht="18" x14ac:dyDescent="0.35">
      <c r="A367" s="36">
        <v>44851</v>
      </c>
      <c r="B367" s="37">
        <v>63062</v>
      </c>
      <c r="C367" s="37" t="s">
        <v>21</v>
      </c>
      <c r="D367" s="37" t="s">
        <v>513</v>
      </c>
      <c r="E367" s="23" t="s">
        <v>520</v>
      </c>
      <c r="F367" s="37" t="s">
        <v>20</v>
      </c>
      <c r="G367" s="40">
        <v>1350</v>
      </c>
      <c r="H367" s="40">
        <v>1350</v>
      </c>
      <c r="I367" s="41">
        <f t="shared" si="12"/>
        <v>1</v>
      </c>
      <c r="J367" s="39">
        <v>2</v>
      </c>
      <c r="K367" s="39">
        <v>0</v>
      </c>
      <c r="L367" s="49">
        <v>18.771999999999998</v>
      </c>
      <c r="M367" s="43">
        <v>0.26458333333333334</v>
      </c>
      <c r="N367" s="38">
        <v>674.99</v>
      </c>
      <c r="O367" s="43">
        <v>0.7270833333333333</v>
      </c>
      <c r="P367" s="43">
        <v>0.46249999999999997</v>
      </c>
      <c r="Q367" s="44">
        <v>185530</v>
      </c>
      <c r="R367" s="44">
        <v>185886</v>
      </c>
      <c r="S367" s="45">
        <f t="shared" si="13"/>
        <v>356</v>
      </c>
      <c r="T367" s="50">
        <f>IFERROR(S367/L367,"0")</f>
        <v>18.964415086298743</v>
      </c>
    </row>
    <row r="368" spans="1:20" customFormat="1" ht="18" x14ac:dyDescent="0.35">
      <c r="A368" s="36">
        <v>44851</v>
      </c>
      <c r="B368" s="37">
        <v>63060</v>
      </c>
      <c r="C368" s="37" t="s">
        <v>21</v>
      </c>
      <c r="D368" s="37" t="s">
        <v>516</v>
      </c>
      <c r="E368" s="23" t="s">
        <v>521</v>
      </c>
      <c r="F368" s="37" t="s">
        <v>20</v>
      </c>
      <c r="G368" s="40">
        <v>3853.6</v>
      </c>
      <c r="H368" s="40">
        <v>1600</v>
      </c>
      <c r="I368" s="41">
        <f t="shared" si="12"/>
        <v>0.41519618019514221</v>
      </c>
      <c r="J368" s="39">
        <v>1</v>
      </c>
      <c r="K368" s="39">
        <v>2</v>
      </c>
      <c r="L368" s="49">
        <v>20.702000000000002</v>
      </c>
      <c r="M368" s="43">
        <v>0.22430555555555556</v>
      </c>
      <c r="N368" s="38">
        <v>1035.67</v>
      </c>
      <c r="O368" s="43">
        <v>0.87430555555555556</v>
      </c>
      <c r="P368" s="43">
        <v>0.65</v>
      </c>
      <c r="Q368" s="44">
        <v>565652</v>
      </c>
      <c r="R368" s="44">
        <v>565960</v>
      </c>
      <c r="S368" s="45">
        <f t="shared" si="13"/>
        <v>308</v>
      </c>
      <c r="T368" s="46">
        <f>IFERROR(S368/L368,"0")</f>
        <v>14.877789585547289</v>
      </c>
    </row>
    <row r="369" spans="1:20" customFormat="1" ht="18" x14ac:dyDescent="0.35">
      <c r="A369" s="36">
        <v>44852</v>
      </c>
      <c r="B369" s="37">
        <v>63186</v>
      </c>
      <c r="C369" s="37" t="s">
        <v>19</v>
      </c>
      <c r="D369" s="37" t="s">
        <v>517</v>
      </c>
      <c r="E369" s="23" t="s">
        <v>521</v>
      </c>
      <c r="F369" s="37" t="s">
        <v>20</v>
      </c>
      <c r="G369" s="40">
        <v>3640</v>
      </c>
      <c r="H369" s="40">
        <v>3640</v>
      </c>
      <c r="I369" s="41">
        <f t="shared" si="12"/>
        <v>1</v>
      </c>
      <c r="J369" s="39">
        <v>3</v>
      </c>
      <c r="K369" s="39">
        <v>0</v>
      </c>
      <c r="L369" s="40">
        <v>1.962059405940594</v>
      </c>
      <c r="M369" s="43">
        <v>0.37986111111111115</v>
      </c>
      <c r="N369" s="38">
        <v>910</v>
      </c>
      <c r="O369" s="43">
        <v>0.57152777777777775</v>
      </c>
      <c r="P369" s="43">
        <v>0.19166666666666665</v>
      </c>
      <c r="Q369" s="44">
        <v>72399</v>
      </c>
      <c r="R369" s="44">
        <v>72445</v>
      </c>
      <c r="S369" s="45">
        <f t="shared" si="13"/>
        <v>46</v>
      </c>
      <c r="T369" s="46">
        <f>IFERROR(S369/L369,"0")</f>
        <v>23.444753946146704</v>
      </c>
    </row>
    <row r="370" spans="1:20" customFormat="1" ht="18" x14ac:dyDescent="0.35">
      <c r="A370" s="36">
        <v>44852</v>
      </c>
      <c r="B370" s="37">
        <v>63223</v>
      </c>
      <c r="C370" s="37" t="s">
        <v>19</v>
      </c>
      <c r="D370" s="37" t="s">
        <v>517</v>
      </c>
      <c r="E370" s="23" t="s">
        <v>521</v>
      </c>
      <c r="F370" s="37" t="s">
        <v>20</v>
      </c>
      <c r="G370" s="40">
        <v>826</v>
      </c>
      <c r="H370" s="40">
        <v>826</v>
      </c>
      <c r="I370" s="41">
        <f t="shared" si="12"/>
        <v>1</v>
      </c>
      <c r="J370" s="39">
        <v>2</v>
      </c>
      <c r="K370" s="39">
        <v>0</v>
      </c>
      <c r="L370" s="40">
        <v>0.93837623762376232</v>
      </c>
      <c r="M370" s="43">
        <v>0.67361111111111116</v>
      </c>
      <c r="N370" s="38">
        <v>12</v>
      </c>
      <c r="O370" s="43">
        <v>0.81597222222222221</v>
      </c>
      <c r="P370" s="43">
        <v>0.1423611111111111</v>
      </c>
      <c r="Q370" s="44">
        <v>72445</v>
      </c>
      <c r="R370" s="44">
        <v>72467</v>
      </c>
      <c r="S370" s="45">
        <f t="shared" si="13"/>
        <v>22</v>
      </c>
      <c r="T370" s="46">
        <f>IFERROR(S370/L370,"0")</f>
        <v>23.444753946146704</v>
      </c>
    </row>
    <row r="371" spans="1:20" customFormat="1" ht="18" x14ac:dyDescent="0.35">
      <c r="A371" s="36">
        <v>44852</v>
      </c>
      <c r="B371" s="37">
        <v>63198</v>
      </c>
      <c r="C371" s="37" t="s">
        <v>21</v>
      </c>
      <c r="D371" s="37" t="s">
        <v>516</v>
      </c>
      <c r="E371" s="23" t="s">
        <v>521</v>
      </c>
      <c r="F371" s="37" t="s">
        <v>20</v>
      </c>
      <c r="G371" s="40">
        <v>10066</v>
      </c>
      <c r="H371" s="40">
        <v>10066</v>
      </c>
      <c r="I371" s="41">
        <f t="shared" si="12"/>
        <v>1</v>
      </c>
      <c r="J371" s="39">
        <v>4</v>
      </c>
      <c r="K371" s="39">
        <v>0</v>
      </c>
      <c r="L371" s="49">
        <v>20.849</v>
      </c>
      <c r="M371" s="43">
        <v>0.19097222222222221</v>
      </c>
      <c r="N371" s="38">
        <v>1102.9100000000001</v>
      </c>
      <c r="O371" s="43">
        <v>0.89583333333333337</v>
      </c>
      <c r="P371" s="43">
        <v>0.70486111111111116</v>
      </c>
      <c r="Q371" s="44">
        <v>565960</v>
      </c>
      <c r="R371" s="44">
        <v>566275</v>
      </c>
      <c r="S371" s="45">
        <f t="shared" si="13"/>
        <v>315</v>
      </c>
      <c r="T371" s="46">
        <f>IFERROR(S371/L371,"0")</f>
        <v>15.108638303995395</v>
      </c>
    </row>
    <row r="372" spans="1:20" customFormat="1" ht="18" x14ac:dyDescent="0.35">
      <c r="A372" s="36">
        <v>44852</v>
      </c>
      <c r="B372" s="37">
        <v>63199</v>
      </c>
      <c r="C372" s="37" t="s">
        <v>21</v>
      </c>
      <c r="D372" s="37" t="s">
        <v>513</v>
      </c>
      <c r="E372" s="23" t="s">
        <v>520</v>
      </c>
      <c r="F372" s="37" t="s">
        <v>20</v>
      </c>
      <c r="G372" s="40">
        <v>5943.8</v>
      </c>
      <c r="H372" s="40">
        <v>2545.8000000000002</v>
      </c>
      <c r="I372" s="41">
        <f t="shared" si="12"/>
        <v>0.42831185436925873</v>
      </c>
      <c r="J372" s="39">
        <v>2</v>
      </c>
      <c r="K372" s="39">
        <v>2</v>
      </c>
      <c r="L372" s="40">
        <v>15.247999999999999</v>
      </c>
      <c r="M372" s="43">
        <v>0.21180555555555555</v>
      </c>
      <c r="N372" s="38">
        <v>1847.59</v>
      </c>
      <c r="O372" s="43">
        <v>0.8256944444444444</v>
      </c>
      <c r="P372" s="43">
        <v>0.61388888888888882</v>
      </c>
      <c r="Q372" s="44">
        <v>185886</v>
      </c>
      <c r="R372" s="44">
        <v>186178</v>
      </c>
      <c r="S372" s="45">
        <f t="shared" si="13"/>
        <v>292</v>
      </c>
      <c r="T372" s="50">
        <f>IFERROR(S372/L372,"0")</f>
        <v>19.150052465897168</v>
      </c>
    </row>
    <row r="373" spans="1:20" customFormat="1" ht="18" x14ac:dyDescent="0.35">
      <c r="A373" s="36">
        <v>44852</v>
      </c>
      <c r="B373" s="37">
        <v>63184</v>
      </c>
      <c r="C373" s="37" t="s">
        <v>19</v>
      </c>
      <c r="D373" s="37" t="s">
        <v>512</v>
      </c>
      <c r="E373" s="23" t="s">
        <v>520</v>
      </c>
      <c r="F373" s="37" t="s">
        <v>20</v>
      </c>
      <c r="G373" s="40">
        <v>5760</v>
      </c>
      <c r="H373" s="40">
        <v>5760</v>
      </c>
      <c r="I373" s="41">
        <f t="shared" si="12"/>
        <v>1</v>
      </c>
      <c r="J373" s="39">
        <v>5</v>
      </c>
      <c r="K373" s="39">
        <v>0</v>
      </c>
      <c r="L373" s="49">
        <v>0.79504651162790696</v>
      </c>
      <c r="M373" s="43">
        <v>0.3666666666666667</v>
      </c>
      <c r="N373" s="38">
        <v>1440</v>
      </c>
      <c r="O373" s="43">
        <v>0.54583333333333328</v>
      </c>
      <c r="P373" s="43">
        <v>0.17916666666666667</v>
      </c>
      <c r="Q373" s="44">
        <v>95462</v>
      </c>
      <c r="R373" s="44">
        <v>95479</v>
      </c>
      <c r="S373" s="45">
        <f t="shared" si="13"/>
        <v>17</v>
      </c>
      <c r="T373" s="46">
        <f>IFERROR(S373/L373,"0")</f>
        <v>21.382396817503729</v>
      </c>
    </row>
    <row r="374" spans="1:20" customFormat="1" ht="18" x14ac:dyDescent="0.35">
      <c r="A374" s="36">
        <v>44852</v>
      </c>
      <c r="B374" s="37">
        <v>63224</v>
      </c>
      <c r="C374" s="37" t="s">
        <v>19</v>
      </c>
      <c r="D374" s="37" t="s">
        <v>512</v>
      </c>
      <c r="E374" s="23" t="s">
        <v>520</v>
      </c>
      <c r="F374" s="37" t="s">
        <v>20</v>
      </c>
      <c r="G374" s="40">
        <v>1695.25</v>
      </c>
      <c r="H374" s="40">
        <v>1426.75</v>
      </c>
      <c r="I374" s="41">
        <f t="shared" si="12"/>
        <v>0.84161628078454509</v>
      </c>
      <c r="J374" s="39">
        <v>15</v>
      </c>
      <c r="K374" s="39">
        <v>4</v>
      </c>
      <c r="L374" s="49">
        <v>1.215953488372093</v>
      </c>
      <c r="M374" s="43">
        <v>0.16944444444444443</v>
      </c>
      <c r="N374" s="38">
        <v>1001.19</v>
      </c>
      <c r="O374" s="43">
        <v>0.79583333333333339</v>
      </c>
      <c r="P374" s="43">
        <v>0.62638888888888888</v>
      </c>
      <c r="Q374" s="44">
        <v>95479</v>
      </c>
      <c r="R374" s="44">
        <v>95505</v>
      </c>
      <c r="S374" s="45">
        <f t="shared" si="13"/>
        <v>26</v>
      </c>
      <c r="T374" s="46">
        <f>IFERROR(S374/L374,"0")</f>
        <v>21.382396817503729</v>
      </c>
    </row>
    <row r="375" spans="1:20" customFormat="1" ht="18" x14ac:dyDescent="0.35">
      <c r="A375" s="36">
        <v>44852</v>
      </c>
      <c r="B375" s="37">
        <v>63182</v>
      </c>
      <c r="C375" s="37" t="s">
        <v>19</v>
      </c>
      <c r="D375" s="37" t="s">
        <v>515</v>
      </c>
      <c r="E375" s="23" t="s">
        <v>519</v>
      </c>
      <c r="F375" s="37" t="s">
        <v>20</v>
      </c>
      <c r="G375" s="40">
        <v>4660</v>
      </c>
      <c r="H375" s="40">
        <v>4660</v>
      </c>
      <c r="I375" s="41">
        <f t="shared" si="12"/>
        <v>1</v>
      </c>
      <c r="J375" s="39">
        <v>5</v>
      </c>
      <c r="K375" s="39">
        <v>0</v>
      </c>
      <c r="L375" s="40">
        <v>2.0208387096774194</v>
      </c>
      <c r="M375" s="43">
        <v>0.35416666666666669</v>
      </c>
      <c r="N375" s="38">
        <v>1164.49</v>
      </c>
      <c r="O375" s="43">
        <v>0.51527777777777783</v>
      </c>
      <c r="P375" s="43">
        <v>0.16111111111111112</v>
      </c>
      <c r="Q375" s="44">
        <v>65411</v>
      </c>
      <c r="R375" s="44">
        <v>65464</v>
      </c>
      <c r="S375" s="45">
        <f t="shared" si="13"/>
        <v>53</v>
      </c>
      <c r="T375" s="46">
        <f>IFERROR(S375/L375,"0")</f>
        <v>26.226734348561759</v>
      </c>
    </row>
    <row r="376" spans="1:20" customFormat="1" ht="18" x14ac:dyDescent="0.35">
      <c r="A376" s="36">
        <v>44852</v>
      </c>
      <c r="B376" s="37">
        <v>63213</v>
      </c>
      <c r="C376" s="37" t="s">
        <v>19</v>
      </c>
      <c r="D376" s="37" t="s">
        <v>515</v>
      </c>
      <c r="E376" s="23" t="s">
        <v>519</v>
      </c>
      <c r="F376" s="37" t="s">
        <v>20</v>
      </c>
      <c r="G376" s="40">
        <v>1760</v>
      </c>
      <c r="H376" s="40">
        <v>1760</v>
      </c>
      <c r="I376" s="41">
        <f t="shared" si="12"/>
        <v>1</v>
      </c>
      <c r="J376" s="39">
        <v>1</v>
      </c>
      <c r="K376" s="39">
        <v>0</v>
      </c>
      <c r="L376" s="40">
        <v>0.80070967741935473</v>
      </c>
      <c r="M376" s="43">
        <v>0.58333333333333337</v>
      </c>
      <c r="N376" s="38">
        <v>0</v>
      </c>
      <c r="O376" s="43">
        <v>0.65833333333333333</v>
      </c>
      <c r="P376" s="43">
        <v>7.4999999999999997E-2</v>
      </c>
      <c r="Q376" s="44">
        <v>65464</v>
      </c>
      <c r="R376" s="44">
        <v>65485</v>
      </c>
      <c r="S376" s="45">
        <f t="shared" si="13"/>
        <v>21</v>
      </c>
      <c r="T376" s="46">
        <f>IFERROR(S376/L376,"0")</f>
        <v>26.226734348561763</v>
      </c>
    </row>
    <row r="377" spans="1:20" customFormat="1" ht="18" x14ac:dyDescent="0.35">
      <c r="A377" s="36">
        <v>44852</v>
      </c>
      <c r="B377" s="37">
        <v>63231</v>
      </c>
      <c r="C377" s="37" t="s">
        <v>19</v>
      </c>
      <c r="D377" s="37" t="s">
        <v>515</v>
      </c>
      <c r="E377" s="23" t="s">
        <v>519</v>
      </c>
      <c r="F377" s="37" t="s">
        <v>20</v>
      </c>
      <c r="G377" s="40">
        <v>4500</v>
      </c>
      <c r="H377" s="40">
        <v>4500</v>
      </c>
      <c r="I377" s="41">
        <f t="shared" si="12"/>
        <v>1</v>
      </c>
      <c r="J377" s="39">
        <v>1</v>
      </c>
      <c r="K377" s="39">
        <v>0</v>
      </c>
      <c r="L377" s="40">
        <v>0.72445161290322579</v>
      </c>
      <c r="M377" s="43">
        <v>0.68472222222222223</v>
      </c>
      <c r="N377" s="38">
        <v>1889.99</v>
      </c>
      <c r="O377" s="43">
        <v>0.80069444444444438</v>
      </c>
      <c r="P377" s="43">
        <v>0.11597222222222221</v>
      </c>
      <c r="Q377" s="44">
        <v>65485</v>
      </c>
      <c r="R377" s="44">
        <v>65504</v>
      </c>
      <c r="S377" s="45">
        <f t="shared" si="13"/>
        <v>19</v>
      </c>
      <c r="T377" s="46">
        <f>IFERROR(S377/L377,"0")</f>
        <v>26.226734348561759</v>
      </c>
    </row>
    <row r="378" spans="1:20" customFormat="1" ht="18" x14ac:dyDescent="0.35">
      <c r="A378" s="36">
        <v>44852</v>
      </c>
      <c r="B378" s="37">
        <v>63191</v>
      </c>
      <c r="C378" s="37" t="s">
        <v>19</v>
      </c>
      <c r="D378" s="37" t="s">
        <v>514</v>
      </c>
      <c r="E378" s="23" t="s">
        <v>520</v>
      </c>
      <c r="F378" s="37" t="s">
        <v>20</v>
      </c>
      <c r="G378" s="40">
        <v>2781.3</v>
      </c>
      <c r="H378" s="40">
        <v>2502.85</v>
      </c>
      <c r="I378" s="41">
        <f t="shared" si="12"/>
        <v>0.89988494588861312</v>
      </c>
      <c r="J378" s="39">
        <v>28</v>
      </c>
      <c r="K378" s="39">
        <v>5</v>
      </c>
      <c r="L378" s="40">
        <v>1.821978723404255</v>
      </c>
      <c r="M378" s="43">
        <v>0.39305555555555555</v>
      </c>
      <c r="N378" s="38">
        <v>1161.01</v>
      </c>
      <c r="O378" s="43">
        <v>0.6069444444444444</v>
      </c>
      <c r="P378" s="43">
        <v>0.21388888888888891</v>
      </c>
      <c r="Q378" s="44">
        <v>173292</v>
      </c>
      <c r="R378" s="44">
        <v>173330</v>
      </c>
      <c r="S378" s="45">
        <f t="shared" si="13"/>
        <v>38</v>
      </c>
      <c r="T378" s="46">
        <f>IFERROR(S378/L378,"0")</f>
        <v>20.856445529176838</v>
      </c>
    </row>
    <row r="379" spans="1:20" customFormat="1" ht="18" x14ac:dyDescent="0.35">
      <c r="A379" s="36">
        <v>44852</v>
      </c>
      <c r="B379" s="37">
        <v>63239</v>
      </c>
      <c r="C379" s="37" t="s">
        <v>19</v>
      </c>
      <c r="D379" s="37" t="s">
        <v>514</v>
      </c>
      <c r="E379" s="23" t="s">
        <v>520</v>
      </c>
      <c r="F379" s="37" t="s">
        <v>20</v>
      </c>
      <c r="G379" s="40">
        <v>1499.05</v>
      </c>
      <c r="H379" s="40">
        <v>581.20000000000005</v>
      </c>
      <c r="I379" s="41">
        <f t="shared" si="12"/>
        <v>0.38771221773790071</v>
      </c>
      <c r="J379" s="39">
        <v>8</v>
      </c>
      <c r="K379" s="39">
        <v>14</v>
      </c>
      <c r="L379" s="40">
        <v>2.6850212765957444</v>
      </c>
      <c r="M379" s="43">
        <v>0.69444444444444453</v>
      </c>
      <c r="N379" s="38">
        <v>653.07000000000005</v>
      </c>
      <c r="O379" s="43">
        <v>0.86597222222222225</v>
      </c>
      <c r="P379" s="43">
        <v>0.17152777777777775</v>
      </c>
      <c r="Q379" s="44">
        <v>173330</v>
      </c>
      <c r="R379" s="44">
        <v>173386</v>
      </c>
      <c r="S379" s="45">
        <f t="shared" si="13"/>
        <v>56</v>
      </c>
      <c r="T379" s="46">
        <f>IFERROR(S379/L379,"0")</f>
        <v>20.856445529176838</v>
      </c>
    </row>
    <row r="380" spans="1:20" customFormat="1" ht="18" x14ac:dyDescent="0.35">
      <c r="A380" s="36">
        <v>44853</v>
      </c>
      <c r="B380" s="37">
        <v>63309</v>
      </c>
      <c r="C380" s="37" t="s">
        <v>19</v>
      </c>
      <c r="D380" s="37" t="s">
        <v>512</v>
      </c>
      <c r="E380" s="23" t="s">
        <v>520</v>
      </c>
      <c r="F380" s="37" t="s">
        <v>20</v>
      </c>
      <c r="G380" s="40">
        <v>1780.45</v>
      </c>
      <c r="H380" s="40">
        <v>1780.45</v>
      </c>
      <c r="I380" s="41">
        <f t="shared" si="12"/>
        <v>1</v>
      </c>
      <c r="J380" s="39">
        <v>15</v>
      </c>
      <c r="K380" s="39">
        <v>0</v>
      </c>
      <c r="L380" s="49">
        <v>1.0834285714285714</v>
      </c>
      <c r="M380" s="43">
        <v>0.38125000000000003</v>
      </c>
      <c r="N380" s="38">
        <v>922.05</v>
      </c>
      <c r="O380" s="43">
        <v>0.52430555555555558</v>
      </c>
      <c r="P380" s="43">
        <v>0.14305555555555557</v>
      </c>
      <c r="Q380" s="44">
        <v>95505</v>
      </c>
      <c r="R380" s="44">
        <v>95530</v>
      </c>
      <c r="S380" s="45">
        <f t="shared" si="13"/>
        <v>25</v>
      </c>
      <c r="T380" s="46">
        <f>IFERROR(S380/L380,"0")</f>
        <v>23.074894514767934</v>
      </c>
    </row>
    <row r="381" spans="1:20" customFormat="1" ht="18" x14ac:dyDescent="0.35">
      <c r="A381" s="36">
        <v>44853</v>
      </c>
      <c r="B381" s="37">
        <v>63346</v>
      </c>
      <c r="C381" s="37" t="s">
        <v>19</v>
      </c>
      <c r="D381" s="37" t="s">
        <v>512</v>
      </c>
      <c r="E381" s="23" t="s">
        <v>520</v>
      </c>
      <c r="F381" s="37" t="s">
        <v>20</v>
      </c>
      <c r="G381" s="40">
        <v>2607.9499999999998</v>
      </c>
      <c r="H381" s="40">
        <v>2607.9499999999998</v>
      </c>
      <c r="I381" s="41">
        <f t="shared" si="12"/>
        <v>1</v>
      </c>
      <c r="J381" s="39">
        <v>10</v>
      </c>
      <c r="K381" s="39">
        <v>0</v>
      </c>
      <c r="L381" s="49">
        <v>1.1285714285714288</v>
      </c>
      <c r="M381" s="43">
        <v>0.61041666666666672</v>
      </c>
      <c r="N381" s="38">
        <v>799.39</v>
      </c>
      <c r="O381" s="43">
        <v>0.75</v>
      </c>
      <c r="P381" s="43">
        <v>0.13958333333333334</v>
      </c>
      <c r="Q381" s="44">
        <v>95530</v>
      </c>
      <c r="R381" s="44">
        <v>95555</v>
      </c>
      <c r="S381" s="45">
        <f t="shared" si="13"/>
        <v>25</v>
      </c>
      <c r="T381" s="46">
        <f>IFERROR(S381/L381,"0")</f>
        <v>22.151898734177212</v>
      </c>
    </row>
    <row r="382" spans="1:20" customFormat="1" ht="18" x14ac:dyDescent="0.35">
      <c r="A382" s="36">
        <v>44853</v>
      </c>
      <c r="B382" s="37">
        <v>63305</v>
      </c>
      <c r="C382" s="37" t="s">
        <v>19</v>
      </c>
      <c r="D382" s="37" t="s">
        <v>517</v>
      </c>
      <c r="E382" s="23" t="s">
        <v>521</v>
      </c>
      <c r="F382" s="37" t="s">
        <v>20</v>
      </c>
      <c r="G382" s="40">
        <v>828.6</v>
      </c>
      <c r="H382" s="40">
        <v>828.6</v>
      </c>
      <c r="I382" s="41">
        <f t="shared" si="12"/>
        <v>1</v>
      </c>
      <c r="J382" s="39">
        <v>7</v>
      </c>
      <c r="K382" s="39">
        <v>0</v>
      </c>
      <c r="L382" s="40">
        <v>0.8446973684210527</v>
      </c>
      <c r="M382" s="43">
        <v>0.35694444444444445</v>
      </c>
      <c r="N382" s="38">
        <v>303.42</v>
      </c>
      <c r="O382" s="43">
        <v>0.42499999999999999</v>
      </c>
      <c r="P382" s="43">
        <v>6.805555555555555E-2</v>
      </c>
      <c r="Q382" s="44">
        <v>72467</v>
      </c>
      <c r="R382" s="44">
        <v>72488</v>
      </c>
      <c r="S382" s="45">
        <f t="shared" si="13"/>
        <v>21</v>
      </c>
      <c r="T382" s="46">
        <f>IFERROR(S382/L382,"0")</f>
        <v>24.860974811907095</v>
      </c>
    </row>
    <row r="383" spans="1:20" customFormat="1" ht="18" x14ac:dyDescent="0.35">
      <c r="A383" s="36">
        <v>44853</v>
      </c>
      <c r="B383" s="37">
        <v>63323</v>
      </c>
      <c r="C383" s="37" t="s">
        <v>19</v>
      </c>
      <c r="D383" s="37" t="s">
        <v>517</v>
      </c>
      <c r="E383" s="23" t="s">
        <v>521</v>
      </c>
      <c r="F383" s="37" t="s">
        <v>20</v>
      </c>
      <c r="G383" s="40">
        <v>1574</v>
      </c>
      <c r="H383" s="40">
        <v>1574</v>
      </c>
      <c r="I383" s="41">
        <f t="shared" si="12"/>
        <v>1</v>
      </c>
      <c r="J383" s="39">
        <v>3</v>
      </c>
      <c r="K383" s="39">
        <v>0</v>
      </c>
      <c r="L383" s="40">
        <v>0.36201315789473681</v>
      </c>
      <c r="M383" s="43">
        <v>0.45416666666666666</v>
      </c>
      <c r="N383" s="38">
        <v>854</v>
      </c>
      <c r="O383" s="43">
        <v>0.51458333333333328</v>
      </c>
      <c r="P383" s="43">
        <v>6.0416666666666667E-2</v>
      </c>
      <c r="Q383" s="44">
        <v>72488</v>
      </c>
      <c r="R383" s="44">
        <v>72497</v>
      </c>
      <c r="S383" s="45">
        <f t="shared" si="13"/>
        <v>9</v>
      </c>
      <c r="T383" s="46">
        <f>IFERROR(S383/L383,"0")</f>
        <v>24.860974811907102</v>
      </c>
    </row>
    <row r="384" spans="1:20" customFormat="1" ht="18" x14ac:dyDescent="0.35">
      <c r="A384" s="36">
        <v>44853</v>
      </c>
      <c r="B384" s="37">
        <v>63340</v>
      </c>
      <c r="C384" s="37" t="s">
        <v>19</v>
      </c>
      <c r="D384" s="37" t="s">
        <v>517</v>
      </c>
      <c r="E384" s="23" t="s">
        <v>521</v>
      </c>
      <c r="F384" s="37" t="s">
        <v>20</v>
      </c>
      <c r="G384" s="40">
        <v>1260.25</v>
      </c>
      <c r="H384" s="40">
        <v>1260.25</v>
      </c>
      <c r="I384" s="41">
        <f t="shared" ref="I384:I447" si="14">IFERROR((H384/G384)*100%,"0%")</f>
        <v>1</v>
      </c>
      <c r="J384" s="39">
        <v>12</v>
      </c>
      <c r="K384" s="39">
        <v>0</v>
      </c>
      <c r="L384" s="40">
        <v>1.8502894736842104</v>
      </c>
      <c r="M384" s="43">
        <v>0.57638888888888895</v>
      </c>
      <c r="N384" s="38">
        <v>893.62</v>
      </c>
      <c r="O384" s="43">
        <v>0.73888888888888893</v>
      </c>
      <c r="P384" s="43">
        <v>0.16250000000000001</v>
      </c>
      <c r="Q384" s="44">
        <v>72497</v>
      </c>
      <c r="R384" s="44">
        <v>72544</v>
      </c>
      <c r="S384" s="45">
        <f t="shared" ref="S384:S447" si="15">+R384-Q384</f>
        <v>47</v>
      </c>
      <c r="T384" s="46">
        <f>IFERROR(S384/L384,"0")</f>
        <v>25.401430786078993</v>
      </c>
    </row>
    <row r="385" spans="1:20" customFormat="1" ht="18" x14ac:dyDescent="0.35">
      <c r="A385" s="36">
        <v>44853</v>
      </c>
      <c r="B385" s="37">
        <v>63310</v>
      </c>
      <c r="C385" s="37" t="s">
        <v>19</v>
      </c>
      <c r="D385" s="37" t="s">
        <v>514</v>
      </c>
      <c r="E385" s="23" t="s">
        <v>520</v>
      </c>
      <c r="F385" s="37" t="s">
        <v>20</v>
      </c>
      <c r="G385" s="40">
        <v>2379.75</v>
      </c>
      <c r="H385" s="40">
        <v>2379.75</v>
      </c>
      <c r="I385" s="41">
        <f t="shared" si="14"/>
        <v>1</v>
      </c>
      <c r="J385" s="39">
        <v>37</v>
      </c>
      <c r="K385" s="39">
        <v>0</v>
      </c>
      <c r="L385" s="49">
        <v>2.1728395061728394</v>
      </c>
      <c r="M385" s="43">
        <v>0.39305555555555555</v>
      </c>
      <c r="N385" s="38">
        <v>1140.04</v>
      </c>
      <c r="O385" s="43">
        <v>0.59444444444444444</v>
      </c>
      <c r="P385" s="43">
        <v>0.20138888888888887</v>
      </c>
      <c r="Q385" s="44">
        <v>173386</v>
      </c>
      <c r="R385" s="44">
        <v>173427</v>
      </c>
      <c r="S385" s="45">
        <f t="shared" si="15"/>
        <v>41</v>
      </c>
      <c r="T385" s="46">
        <f>IFERROR(S385/L385,"0")</f>
        <v>18.869318181818183</v>
      </c>
    </row>
    <row r="386" spans="1:20" customFormat="1" ht="18" x14ac:dyDescent="0.35">
      <c r="A386" s="36">
        <v>44853</v>
      </c>
      <c r="B386" s="37">
        <v>63370</v>
      </c>
      <c r="C386" s="37" t="s">
        <v>19</v>
      </c>
      <c r="D386" s="37" t="s">
        <v>514</v>
      </c>
      <c r="E386" s="23" t="s">
        <v>520</v>
      </c>
      <c r="F386" s="37" t="s">
        <v>20</v>
      </c>
      <c r="G386" s="40">
        <v>2417</v>
      </c>
      <c r="H386" s="40">
        <v>2417</v>
      </c>
      <c r="I386" s="41">
        <f t="shared" si="14"/>
        <v>1</v>
      </c>
      <c r="J386" s="39">
        <v>19</v>
      </c>
      <c r="K386" s="39">
        <v>0</v>
      </c>
      <c r="L386" s="49">
        <v>2.227160493827161</v>
      </c>
      <c r="M386" s="43">
        <v>0.66875000000000007</v>
      </c>
      <c r="N386" s="38">
        <v>1002.12</v>
      </c>
      <c r="O386" s="43">
        <v>0.82291666666666663</v>
      </c>
      <c r="P386" s="43">
        <v>0.15416666666666667</v>
      </c>
      <c r="Q386" s="44">
        <v>173427</v>
      </c>
      <c r="R386" s="44">
        <v>173469</v>
      </c>
      <c r="S386" s="45">
        <f t="shared" si="15"/>
        <v>42</v>
      </c>
      <c r="T386" s="46">
        <f>IFERROR(S386/L386,"0")</f>
        <v>18.858093126385807</v>
      </c>
    </row>
    <row r="387" spans="1:20" customFormat="1" ht="18" x14ac:dyDescent="0.35">
      <c r="A387" s="36">
        <v>44853</v>
      </c>
      <c r="B387" s="37">
        <v>63306</v>
      </c>
      <c r="C387" s="37" t="s">
        <v>21</v>
      </c>
      <c r="D387" s="37" t="s">
        <v>515</v>
      </c>
      <c r="E387" s="23" t="s">
        <v>519</v>
      </c>
      <c r="F387" s="37" t="s">
        <v>20</v>
      </c>
      <c r="G387" s="40">
        <v>3032</v>
      </c>
      <c r="H387" s="40">
        <v>2789</v>
      </c>
      <c r="I387" s="41">
        <f t="shared" si="14"/>
        <v>0.91985488126649073</v>
      </c>
      <c r="J387" s="39">
        <v>2</v>
      </c>
      <c r="K387" s="39">
        <v>2</v>
      </c>
      <c r="L387" s="40">
        <v>9.6309307958477515</v>
      </c>
      <c r="M387" s="43">
        <v>0.22916666666666666</v>
      </c>
      <c r="N387" s="38">
        <v>1532.73</v>
      </c>
      <c r="O387" s="43">
        <v>0.64097222222222217</v>
      </c>
      <c r="P387" s="43">
        <v>0.41180555555555554</v>
      </c>
      <c r="Q387" s="44">
        <v>65504</v>
      </c>
      <c r="R387" s="44">
        <v>65755</v>
      </c>
      <c r="S387" s="45">
        <f t="shared" si="15"/>
        <v>251</v>
      </c>
      <c r="T387" s="46">
        <f>IFERROR(S387/L387,"0")</f>
        <v>26.061863107584092</v>
      </c>
    </row>
    <row r="388" spans="1:20" customFormat="1" ht="18" x14ac:dyDescent="0.35">
      <c r="A388" s="36">
        <v>44853</v>
      </c>
      <c r="B388" s="37">
        <v>63373</v>
      </c>
      <c r="C388" s="37" t="s">
        <v>19</v>
      </c>
      <c r="D388" s="37" t="s">
        <v>515</v>
      </c>
      <c r="E388" s="23" t="s">
        <v>524</v>
      </c>
      <c r="F388" s="37" t="s">
        <v>20</v>
      </c>
      <c r="G388" s="40">
        <v>882.8</v>
      </c>
      <c r="H388" s="40">
        <v>597.79999999999995</v>
      </c>
      <c r="I388" s="41">
        <f t="shared" si="14"/>
        <v>0.67716357045763476</v>
      </c>
      <c r="J388" s="39">
        <v>3</v>
      </c>
      <c r="K388" s="39">
        <v>1</v>
      </c>
      <c r="L388" s="40">
        <v>1.4580692041522492</v>
      </c>
      <c r="M388" s="43">
        <v>0.68194444444444446</v>
      </c>
      <c r="N388" s="38">
        <v>363.34</v>
      </c>
      <c r="O388" s="43">
        <v>0.78541666666666676</v>
      </c>
      <c r="P388" s="43">
        <v>0.10347222222222223</v>
      </c>
      <c r="Q388" s="44">
        <v>65755</v>
      </c>
      <c r="R388" s="44">
        <v>65793</v>
      </c>
      <c r="S388" s="45">
        <f t="shared" si="15"/>
        <v>38</v>
      </c>
      <c r="T388" s="46">
        <f>IFERROR(S388/L388,"0")</f>
        <v>26.061863107584092</v>
      </c>
    </row>
    <row r="389" spans="1:20" customFormat="1" ht="18" x14ac:dyDescent="0.35">
      <c r="A389" s="36">
        <v>44853</v>
      </c>
      <c r="B389" s="37">
        <v>63304</v>
      </c>
      <c r="C389" s="37" t="s">
        <v>21</v>
      </c>
      <c r="D389" s="37" t="s">
        <v>516</v>
      </c>
      <c r="E389" s="23" t="s">
        <v>525</v>
      </c>
      <c r="F389" s="37" t="s">
        <v>20</v>
      </c>
      <c r="G389" s="40">
        <v>1445.6</v>
      </c>
      <c r="H389" s="40">
        <v>1445.6</v>
      </c>
      <c r="I389" s="41">
        <f t="shared" si="14"/>
        <v>1</v>
      </c>
      <c r="J389" s="39">
        <v>2</v>
      </c>
      <c r="K389" s="39">
        <v>0</v>
      </c>
      <c r="L389" s="49">
        <v>18.81815835777126</v>
      </c>
      <c r="M389" s="43">
        <v>0.20833333333333334</v>
      </c>
      <c r="N389" s="38">
        <v>562.37</v>
      </c>
      <c r="O389" s="43">
        <v>0.65277777777777779</v>
      </c>
      <c r="P389" s="43">
        <v>0.44444444444444442</v>
      </c>
      <c r="Q389" s="44">
        <v>566275</v>
      </c>
      <c r="R389" s="44">
        <v>566567</v>
      </c>
      <c r="S389" s="45">
        <f t="shared" si="15"/>
        <v>292</v>
      </c>
      <c r="T389" s="46">
        <f>IFERROR(S389/L389,"0")</f>
        <v>15.516927557335276</v>
      </c>
    </row>
    <row r="390" spans="1:20" customFormat="1" ht="18" x14ac:dyDescent="0.35">
      <c r="A390" s="36">
        <v>44853</v>
      </c>
      <c r="B390" s="37">
        <v>63376</v>
      </c>
      <c r="C390" s="37" t="s">
        <v>19</v>
      </c>
      <c r="D390" s="37" t="s">
        <v>516</v>
      </c>
      <c r="E390" s="23" t="s">
        <v>526</v>
      </c>
      <c r="F390" s="37" t="s">
        <v>20</v>
      </c>
      <c r="G390" s="40">
        <v>3713</v>
      </c>
      <c r="H390" s="40">
        <v>3713</v>
      </c>
      <c r="I390" s="41">
        <f t="shared" si="14"/>
        <v>1</v>
      </c>
      <c r="J390" s="39">
        <v>1</v>
      </c>
      <c r="K390" s="39">
        <v>0</v>
      </c>
      <c r="L390" s="49">
        <v>3.157841642228739</v>
      </c>
      <c r="M390" s="43">
        <v>0.68055555555555547</v>
      </c>
      <c r="N390" s="38">
        <v>963.89</v>
      </c>
      <c r="O390" s="43">
        <v>0.79513888888888884</v>
      </c>
      <c r="P390" s="43">
        <v>0.11458333333333333</v>
      </c>
      <c r="Q390" s="44">
        <v>566567</v>
      </c>
      <c r="R390" s="44">
        <v>566616</v>
      </c>
      <c r="S390" s="45">
        <f t="shared" si="15"/>
        <v>49</v>
      </c>
      <c r="T390" s="46">
        <f>IFERROR(S390/L390,"0")</f>
        <v>15.516927557335276</v>
      </c>
    </row>
    <row r="391" spans="1:20" customFormat="1" ht="18" x14ac:dyDescent="0.35">
      <c r="A391" s="51">
        <v>44853</v>
      </c>
      <c r="B391" s="52" t="s">
        <v>89</v>
      </c>
      <c r="C391" s="37" t="s">
        <v>27</v>
      </c>
      <c r="D391" s="37" t="s">
        <v>513</v>
      </c>
      <c r="E391" s="23" t="s">
        <v>527</v>
      </c>
      <c r="F391" s="37" t="s">
        <v>20</v>
      </c>
      <c r="G391" s="40">
        <v>0.01</v>
      </c>
      <c r="H391" s="40">
        <v>0.01</v>
      </c>
      <c r="I391" s="41">
        <f t="shared" si="14"/>
        <v>1</v>
      </c>
      <c r="J391" s="39">
        <v>2</v>
      </c>
      <c r="K391" s="39">
        <v>0</v>
      </c>
      <c r="L391" s="49">
        <v>5.8150000000000004</v>
      </c>
      <c r="M391" s="43">
        <v>0</v>
      </c>
      <c r="N391" s="38">
        <v>0</v>
      </c>
      <c r="O391" s="43">
        <v>0</v>
      </c>
      <c r="P391" s="43">
        <v>0</v>
      </c>
      <c r="Q391" s="44">
        <v>186178</v>
      </c>
      <c r="R391" s="44">
        <v>186270</v>
      </c>
      <c r="S391" s="45">
        <f t="shared" si="15"/>
        <v>92</v>
      </c>
      <c r="T391" s="50">
        <f>IFERROR(S391/L391,"0")</f>
        <v>15.82115219260533</v>
      </c>
    </row>
    <row r="392" spans="1:20" customFormat="1" ht="18" x14ac:dyDescent="0.35">
      <c r="A392" s="36">
        <v>44854</v>
      </c>
      <c r="B392" s="37" t="s">
        <v>90</v>
      </c>
      <c r="C392" s="37" t="s">
        <v>19</v>
      </c>
      <c r="D392" s="37" t="s">
        <v>511</v>
      </c>
      <c r="E392" s="23" t="s">
        <v>520</v>
      </c>
      <c r="F392" s="37" t="s">
        <v>20</v>
      </c>
      <c r="G392" s="40">
        <v>4134.3599999999997</v>
      </c>
      <c r="H392" s="40">
        <v>4051.36</v>
      </c>
      <c r="I392" s="41">
        <f t="shared" si="14"/>
        <v>0.97992434137327189</v>
      </c>
      <c r="J392" s="39">
        <v>14</v>
      </c>
      <c r="K392" s="39">
        <v>1</v>
      </c>
      <c r="L392" s="49">
        <v>1.9947472527472527</v>
      </c>
      <c r="M392" s="43">
        <v>0</v>
      </c>
      <c r="N392" s="38">
        <v>1435.37</v>
      </c>
      <c r="O392" s="53">
        <v>0</v>
      </c>
      <c r="P392" s="43">
        <v>0</v>
      </c>
      <c r="Q392" s="44">
        <v>140315</v>
      </c>
      <c r="R392" s="44">
        <v>140348</v>
      </c>
      <c r="S392" s="45">
        <f t="shared" si="15"/>
        <v>33</v>
      </c>
      <c r="T392" s="46">
        <f>IFERROR(S392/L392,"0")</f>
        <v>16.543449278875286</v>
      </c>
    </row>
    <row r="393" spans="1:20" customFormat="1" ht="18" x14ac:dyDescent="0.35">
      <c r="A393" s="36">
        <v>44854</v>
      </c>
      <c r="B393" s="37" t="s">
        <v>91</v>
      </c>
      <c r="C393" s="37" t="s">
        <v>19</v>
      </c>
      <c r="D393" s="37" t="s">
        <v>511</v>
      </c>
      <c r="E393" s="23" t="s">
        <v>528</v>
      </c>
      <c r="F393" s="37" t="s">
        <v>20</v>
      </c>
      <c r="G393" s="40">
        <v>2313.5</v>
      </c>
      <c r="H393" s="40">
        <v>2083.5</v>
      </c>
      <c r="I393" s="41">
        <f t="shared" si="14"/>
        <v>0.90058353144586123</v>
      </c>
      <c r="J393" s="39">
        <v>24</v>
      </c>
      <c r="K393" s="39">
        <v>1</v>
      </c>
      <c r="L393" s="49">
        <v>1.7529597069597067</v>
      </c>
      <c r="M393" s="43">
        <v>0</v>
      </c>
      <c r="N393" s="38">
        <v>898.82</v>
      </c>
      <c r="O393" s="53">
        <v>0</v>
      </c>
      <c r="P393" s="43">
        <v>0</v>
      </c>
      <c r="Q393" s="44">
        <v>140348</v>
      </c>
      <c r="R393" s="44">
        <v>140377</v>
      </c>
      <c r="S393" s="45">
        <f t="shared" si="15"/>
        <v>29</v>
      </c>
      <c r="T393" s="46">
        <f>IFERROR(S393/L393,"0")</f>
        <v>16.54344927887529</v>
      </c>
    </row>
    <row r="394" spans="1:20" customFormat="1" ht="54" x14ac:dyDescent="0.35">
      <c r="A394" s="36">
        <v>44854</v>
      </c>
      <c r="B394" s="37" t="s">
        <v>89</v>
      </c>
      <c r="C394" s="37" t="s">
        <v>19</v>
      </c>
      <c r="D394" s="37" t="s">
        <v>512</v>
      </c>
      <c r="E394" s="23" t="s">
        <v>523</v>
      </c>
      <c r="F394" s="37" t="s">
        <v>20</v>
      </c>
      <c r="G394" s="40">
        <v>2014.45</v>
      </c>
      <c r="H394" s="40">
        <v>2014.45</v>
      </c>
      <c r="I394" s="41">
        <f t="shared" si="14"/>
        <v>1</v>
      </c>
      <c r="J394" s="39">
        <v>14</v>
      </c>
      <c r="K394" s="39">
        <v>0</v>
      </c>
      <c r="L394" s="49">
        <v>2.2314285714285718</v>
      </c>
      <c r="M394" s="43">
        <v>0.41319444444444442</v>
      </c>
      <c r="N394" s="38">
        <v>1172.3699999999999</v>
      </c>
      <c r="O394" s="43">
        <v>0.57638888888888895</v>
      </c>
      <c r="P394" s="43">
        <v>0.16319444444444445</v>
      </c>
      <c r="Q394" s="44">
        <v>95555</v>
      </c>
      <c r="R394" s="44">
        <v>95611</v>
      </c>
      <c r="S394" s="45">
        <f t="shared" si="15"/>
        <v>56</v>
      </c>
      <c r="T394" s="46">
        <f>IFERROR(S394/L394,"0")</f>
        <v>25.096030729833544</v>
      </c>
    </row>
    <row r="395" spans="1:20" customFormat="1" ht="54" x14ac:dyDescent="0.35">
      <c r="A395" s="36">
        <v>44854</v>
      </c>
      <c r="B395" s="37" t="s">
        <v>89</v>
      </c>
      <c r="C395" s="37" t="s">
        <v>19</v>
      </c>
      <c r="D395" s="37" t="s">
        <v>512</v>
      </c>
      <c r="E395" s="23" t="s">
        <v>529</v>
      </c>
      <c r="F395" s="37" t="s">
        <v>20</v>
      </c>
      <c r="G395" s="40">
        <v>3582.1</v>
      </c>
      <c r="H395" s="40">
        <v>3582.1</v>
      </c>
      <c r="I395" s="41">
        <f t="shared" si="14"/>
        <v>1</v>
      </c>
      <c r="J395" s="39">
        <v>19</v>
      </c>
      <c r="K395" s="39">
        <v>0</v>
      </c>
      <c r="L395" s="49">
        <v>0.89257142857142857</v>
      </c>
      <c r="M395" s="43">
        <v>0.66319444444444442</v>
      </c>
      <c r="N395" s="38">
        <v>1357.08</v>
      </c>
      <c r="O395" s="43">
        <v>0.78472222222222221</v>
      </c>
      <c r="P395" s="43">
        <v>0.12152777777777778</v>
      </c>
      <c r="Q395" s="44">
        <v>95611</v>
      </c>
      <c r="R395" s="44">
        <v>95634</v>
      </c>
      <c r="S395" s="45">
        <f t="shared" si="15"/>
        <v>23</v>
      </c>
      <c r="T395" s="46">
        <f>IFERROR(S395/L395,"0")</f>
        <v>25.768245838668374</v>
      </c>
    </row>
    <row r="396" spans="1:20" customFormat="1" ht="18" x14ac:dyDescent="0.35">
      <c r="A396" s="36">
        <v>44854</v>
      </c>
      <c r="B396" s="37" t="s">
        <v>92</v>
      </c>
      <c r="C396" s="37" t="s">
        <v>19</v>
      </c>
      <c r="D396" s="37" t="s">
        <v>516</v>
      </c>
      <c r="E396" s="23" t="s">
        <v>530</v>
      </c>
      <c r="F396" s="37" t="s">
        <v>20</v>
      </c>
      <c r="G396" s="40">
        <v>10295</v>
      </c>
      <c r="H396" s="40">
        <v>10295</v>
      </c>
      <c r="I396" s="41">
        <f t="shared" si="14"/>
        <v>1</v>
      </c>
      <c r="J396" s="39">
        <v>4</v>
      </c>
      <c r="K396" s="39">
        <v>0</v>
      </c>
      <c r="L396" s="49">
        <v>1.2609818181818182</v>
      </c>
      <c r="M396" s="43"/>
      <c r="N396" s="38">
        <v>3627.2</v>
      </c>
      <c r="O396" s="53">
        <v>0.68541666666666667</v>
      </c>
      <c r="P396" s="43">
        <v>0.68541666666666667</v>
      </c>
      <c r="Q396" s="44">
        <v>566616</v>
      </c>
      <c r="R396" s="44">
        <v>566634</v>
      </c>
      <c r="S396" s="45">
        <f t="shared" si="15"/>
        <v>18</v>
      </c>
      <c r="T396" s="46">
        <f>IFERROR(S396/L396,"0")</f>
        <v>14.274591227614845</v>
      </c>
    </row>
    <row r="397" spans="1:20" customFormat="1" ht="18" x14ac:dyDescent="0.35">
      <c r="A397" s="36">
        <v>44854</v>
      </c>
      <c r="B397" s="37" t="s">
        <v>93</v>
      </c>
      <c r="C397" s="37" t="s">
        <v>19</v>
      </c>
      <c r="D397" s="37" t="s">
        <v>516</v>
      </c>
      <c r="E397" s="23" t="s">
        <v>531</v>
      </c>
      <c r="F397" s="37" t="s">
        <v>20</v>
      </c>
      <c r="G397" s="40">
        <v>2117.3000000000002</v>
      </c>
      <c r="H397" s="40">
        <v>2117.3000000000002</v>
      </c>
      <c r="I397" s="41">
        <f t="shared" si="14"/>
        <v>1</v>
      </c>
      <c r="J397" s="39">
        <v>2</v>
      </c>
      <c r="K397" s="39">
        <v>0</v>
      </c>
      <c r="L397" s="49">
        <v>2.5920181818181818</v>
      </c>
      <c r="M397" s="43">
        <v>0.70347222222222217</v>
      </c>
      <c r="N397" s="38">
        <v>1495.2</v>
      </c>
      <c r="O397" s="43">
        <v>0.80902777777777779</v>
      </c>
      <c r="P397" s="43">
        <v>0.10555555555555556</v>
      </c>
      <c r="Q397" s="44">
        <v>566634</v>
      </c>
      <c r="R397" s="44">
        <v>566671</v>
      </c>
      <c r="S397" s="45">
        <f t="shared" si="15"/>
        <v>37</v>
      </c>
      <c r="T397" s="46">
        <f>IFERROR(S397/L397,"0")</f>
        <v>14.274591227614845</v>
      </c>
    </row>
    <row r="398" spans="1:20" customFormat="1" ht="18" x14ac:dyDescent="0.35">
      <c r="A398" s="36">
        <v>44854</v>
      </c>
      <c r="B398" s="37" t="s">
        <v>94</v>
      </c>
      <c r="C398" s="37" t="s">
        <v>21</v>
      </c>
      <c r="D398" s="37" t="s">
        <v>514</v>
      </c>
      <c r="E398" s="23" t="s">
        <v>532</v>
      </c>
      <c r="F398" s="37" t="s">
        <v>20</v>
      </c>
      <c r="G398" s="40">
        <v>1798</v>
      </c>
      <c r="H398" s="40">
        <v>1798</v>
      </c>
      <c r="I398" s="41">
        <f t="shared" si="14"/>
        <v>1</v>
      </c>
      <c r="J398" s="39">
        <v>1</v>
      </c>
      <c r="K398" s="39">
        <v>0</v>
      </c>
      <c r="L398" s="49">
        <v>10.779565349544074</v>
      </c>
      <c r="M398" s="43">
        <v>0.19999999999999998</v>
      </c>
      <c r="N398" s="38">
        <v>898.99</v>
      </c>
      <c r="O398" s="43">
        <v>0.53472222222222221</v>
      </c>
      <c r="P398" s="43">
        <v>0.3347222222222222</v>
      </c>
      <c r="Q398" s="44">
        <v>173469</v>
      </c>
      <c r="R398" s="44">
        <v>173766</v>
      </c>
      <c r="S398" s="45">
        <f t="shared" si="15"/>
        <v>297</v>
      </c>
      <c r="T398" s="46">
        <f>IFERROR(S398/L398,"0")</f>
        <v>27.5521313122854</v>
      </c>
    </row>
    <row r="399" spans="1:20" customFormat="1" ht="18" x14ac:dyDescent="0.35">
      <c r="A399" s="36">
        <v>44854</v>
      </c>
      <c r="B399" s="37" t="s">
        <v>95</v>
      </c>
      <c r="C399" s="37" t="s">
        <v>19</v>
      </c>
      <c r="D399" s="37" t="s">
        <v>514</v>
      </c>
      <c r="E399" s="23" t="s">
        <v>533</v>
      </c>
      <c r="F399" s="37" t="s">
        <v>20</v>
      </c>
      <c r="G399" s="40">
        <v>342</v>
      </c>
      <c r="H399" s="40">
        <v>342</v>
      </c>
      <c r="I399" s="41">
        <f t="shared" si="14"/>
        <v>1</v>
      </c>
      <c r="J399" s="39">
        <v>5</v>
      </c>
      <c r="K399" s="39">
        <v>0</v>
      </c>
      <c r="L399" s="49">
        <v>1.1614346504559272</v>
      </c>
      <c r="M399" s="43">
        <v>0.63750000000000007</v>
      </c>
      <c r="N399" s="38">
        <v>165.18</v>
      </c>
      <c r="O399" s="43">
        <v>0.73263888888888884</v>
      </c>
      <c r="P399" s="43">
        <v>9.5138888888888884E-2</v>
      </c>
      <c r="Q399" s="44">
        <v>173766</v>
      </c>
      <c r="R399" s="44">
        <v>173799</v>
      </c>
      <c r="S399" s="45">
        <f t="shared" si="15"/>
        <v>33</v>
      </c>
      <c r="T399" s="46">
        <f>IFERROR(S399/L399,"0")</f>
        <v>28.413135415794319</v>
      </c>
    </row>
    <row r="400" spans="1:20" customFormat="1" ht="18" x14ac:dyDescent="0.35">
      <c r="A400" s="36">
        <v>44854</v>
      </c>
      <c r="B400" s="37" t="s">
        <v>96</v>
      </c>
      <c r="C400" s="37" t="s">
        <v>21</v>
      </c>
      <c r="D400" s="37" t="s">
        <v>515</v>
      </c>
      <c r="E400" s="23" t="s">
        <v>534</v>
      </c>
      <c r="F400" s="37" t="s">
        <v>20</v>
      </c>
      <c r="G400" s="40">
        <v>1790</v>
      </c>
      <c r="H400" s="40">
        <v>1790</v>
      </c>
      <c r="I400" s="41">
        <f t="shared" si="14"/>
        <v>1</v>
      </c>
      <c r="J400" s="39">
        <v>4</v>
      </c>
      <c r="K400" s="39">
        <v>0</v>
      </c>
      <c r="L400" s="49">
        <v>7.6909652173913043</v>
      </c>
      <c r="M400" s="43">
        <v>0.22569444444444445</v>
      </c>
      <c r="N400" s="38">
        <v>866.01</v>
      </c>
      <c r="O400" s="43">
        <v>0.58333333333333337</v>
      </c>
      <c r="P400" s="43">
        <v>0.3576388888888889</v>
      </c>
      <c r="Q400" s="44">
        <v>65793</v>
      </c>
      <c r="R400" s="44">
        <v>65999</v>
      </c>
      <c r="S400" s="45">
        <f t="shared" si="15"/>
        <v>206</v>
      </c>
      <c r="T400" s="46">
        <f>IFERROR(S400/L400,"0")</f>
        <v>26.784674507977176</v>
      </c>
    </row>
    <row r="401" spans="1:20" customFormat="1" ht="18" x14ac:dyDescent="0.35">
      <c r="A401" s="36">
        <v>44854</v>
      </c>
      <c r="B401" s="37">
        <v>63496</v>
      </c>
      <c r="C401" s="37" t="s">
        <v>19</v>
      </c>
      <c r="D401" s="37" t="s">
        <v>515</v>
      </c>
      <c r="E401" s="23" t="s">
        <v>535</v>
      </c>
      <c r="F401" s="37" t="s">
        <v>20</v>
      </c>
      <c r="G401" s="40">
        <v>477</v>
      </c>
      <c r="H401" s="40">
        <v>477</v>
      </c>
      <c r="I401" s="41">
        <f t="shared" si="14"/>
        <v>1</v>
      </c>
      <c r="J401" s="39">
        <v>2</v>
      </c>
      <c r="K401" s="39">
        <v>0</v>
      </c>
      <c r="L401" s="49">
        <v>0.89603478260869562</v>
      </c>
      <c r="M401" s="43">
        <v>0.66666666666666663</v>
      </c>
      <c r="N401" s="38">
        <v>190.95</v>
      </c>
      <c r="O401" s="43">
        <v>0.75</v>
      </c>
      <c r="P401" s="43">
        <v>8.3333333333333329E-2</v>
      </c>
      <c r="Q401" s="44">
        <v>65999</v>
      </c>
      <c r="R401" s="44">
        <v>66023</v>
      </c>
      <c r="S401" s="45">
        <f t="shared" si="15"/>
        <v>24</v>
      </c>
      <c r="T401" s="46">
        <f>IFERROR(S401/L401,"0")</f>
        <v>26.784674507977176</v>
      </c>
    </row>
    <row r="402" spans="1:20" customFormat="1" ht="18" x14ac:dyDescent="0.35">
      <c r="A402" s="36">
        <v>44854</v>
      </c>
      <c r="B402" s="37">
        <v>63483</v>
      </c>
      <c r="C402" s="37" t="s">
        <v>19</v>
      </c>
      <c r="D402" s="37" t="s">
        <v>517</v>
      </c>
      <c r="E402" s="23" t="s">
        <v>536</v>
      </c>
      <c r="F402" s="37" t="s">
        <v>20</v>
      </c>
      <c r="G402" s="40">
        <v>818</v>
      </c>
      <c r="H402" s="40">
        <v>818</v>
      </c>
      <c r="I402" s="41">
        <f t="shared" si="14"/>
        <v>1</v>
      </c>
      <c r="J402" s="39">
        <v>5</v>
      </c>
      <c r="K402" s="39">
        <v>0</v>
      </c>
      <c r="L402" s="49">
        <v>1.3480000000000001</v>
      </c>
      <c r="M402" s="43">
        <v>0.64027777777777783</v>
      </c>
      <c r="N402" s="38">
        <v>306.55</v>
      </c>
      <c r="O402" s="43">
        <v>0.73611111111111116</v>
      </c>
      <c r="P402" s="43">
        <v>9.5833333333333326E-2</v>
      </c>
      <c r="Q402" s="44">
        <v>72544</v>
      </c>
      <c r="R402" s="44">
        <v>72569</v>
      </c>
      <c r="S402" s="45">
        <f t="shared" si="15"/>
        <v>25</v>
      </c>
      <c r="T402" s="46">
        <f>IFERROR(S402/L402,"0")</f>
        <v>18.545994065281899</v>
      </c>
    </row>
    <row r="403" spans="1:20" customFormat="1" ht="18" x14ac:dyDescent="0.35">
      <c r="A403" s="36">
        <v>44854</v>
      </c>
      <c r="B403" s="37">
        <v>44854</v>
      </c>
      <c r="C403" s="37" t="s">
        <v>23</v>
      </c>
      <c r="D403" s="37" t="s">
        <v>513</v>
      </c>
      <c r="E403" s="23" t="s">
        <v>537</v>
      </c>
      <c r="F403" s="37" t="s">
        <v>20</v>
      </c>
      <c r="G403" s="40">
        <v>0</v>
      </c>
      <c r="H403" s="40">
        <v>0</v>
      </c>
      <c r="I403" s="41" t="str">
        <f t="shared" si="14"/>
        <v>0%</v>
      </c>
      <c r="J403" s="39">
        <v>0</v>
      </c>
      <c r="K403" s="39">
        <v>0</v>
      </c>
      <c r="L403" s="49">
        <v>2.1150000000000002</v>
      </c>
      <c r="M403" s="43">
        <v>0</v>
      </c>
      <c r="N403" s="38">
        <v>0</v>
      </c>
      <c r="O403" s="43">
        <v>0</v>
      </c>
      <c r="P403" s="43">
        <v>0</v>
      </c>
      <c r="Q403" s="44">
        <v>186270</v>
      </c>
      <c r="R403" s="44">
        <v>186328</v>
      </c>
      <c r="S403" s="45">
        <f t="shared" si="15"/>
        <v>58</v>
      </c>
      <c r="T403" s="50">
        <f>IFERROR(S403/L403,"0")</f>
        <v>27.423167848699762</v>
      </c>
    </row>
    <row r="404" spans="1:20" customFormat="1" ht="18" x14ac:dyDescent="0.35">
      <c r="A404" s="36">
        <v>44855</v>
      </c>
      <c r="B404" s="37">
        <v>63575</v>
      </c>
      <c r="C404" s="37" t="s">
        <v>21</v>
      </c>
      <c r="D404" s="37" t="s">
        <v>513</v>
      </c>
      <c r="E404" s="23" t="s">
        <v>519</v>
      </c>
      <c r="F404" s="37" t="s">
        <v>20</v>
      </c>
      <c r="G404" s="40">
        <v>1830</v>
      </c>
      <c r="H404" s="40">
        <v>1830</v>
      </c>
      <c r="I404" s="41">
        <f t="shared" si="14"/>
        <v>1</v>
      </c>
      <c r="J404" s="39">
        <v>1</v>
      </c>
      <c r="K404" s="39">
        <v>0</v>
      </c>
      <c r="L404" s="40">
        <v>5.0659819819819818</v>
      </c>
      <c r="M404" s="43">
        <v>0.29166666666666669</v>
      </c>
      <c r="N404" s="38">
        <v>732</v>
      </c>
      <c r="O404" s="43">
        <v>0.46597222222222223</v>
      </c>
      <c r="P404" s="43">
        <v>0.17430555555555557</v>
      </c>
      <c r="Q404" s="44">
        <v>186328</v>
      </c>
      <c r="R404" s="44">
        <v>186426</v>
      </c>
      <c r="S404" s="45">
        <f t="shared" si="15"/>
        <v>98</v>
      </c>
      <c r="T404" s="50">
        <f>IFERROR(S404/L404,"0")</f>
        <v>19.344719414430116</v>
      </c>
    </row>
    <row r="405" spans="1:20" customFormat="1" ht="18" x14ac:dyDescent="0.35">
      <c r="A405" s="36">
        <v>44855</v>
      </c>
      <c r="B405" s="37">
        <v>63602</v>
      </c>
      <c r="C405" s="37" t="s">
        <v>19</v>
      </c>
      <c r="D405" s="37" t="s">
        <v>513</v>
      </c>
      <c r="E405" s="23" t="s">
        <v>538</v>
      </c>
      <c r="F405" s="37" t="s">
        <v>20</v>
      </c>
      <c r="G405" s="40">
        <v>4135</v>
      </c>
      <c r="H405" s="40">
        <v>4135</v>
      </c>
      <c r="I405" s="41">
        <f t="shared" si="14"/>
        <v>1</v>
      </c>
      <c r="J405" s="39">
        <v>6</v>
      </c>
      <c r="K405" s="39">
        <v>0</v>
      </c>
      <c r="L405" s="40">
        <v>0.67201801801801808</v>
      </c>
      <c r="M405" s="43">
        <v>0</v>
      </c>
      <c r="N405" s="38">
        <v>1173.04</v>
      </c>
      <c r="O405" s="43">
        <v>0.74930555555555556</v>
      </c>
      <c r="P405" s="43">
        <v>0.74930555555555556</v>
      </c>
      <c r="Q405" s="54">
        <v>186426</v>
      </c>
      <c r="R405" s="44">
        <v>186439</v>
      </c>
      <c r="S405" s="45">
        <f t="shared" si="15"/>
        <v>13</v>
      </c>
      <c r="T405" s="50">
        <f>IFERROR(S405/L405,"0")</f>
        <v>19.344719414430113</v>
      </c>
    </row>
    <row r="406" spans="1:20" customFormat="1" ht="18" x14ac:dyDescent="0.35">
      <c r="A406" s="36">
        <v>44855</v>
      </c>
      <c r="B406" s="37">
        <v>63574</v>
      </c>
      <c r="C406" s="37" t="s">
        <v>19</v>
      </c>
      <c r="D406" s="37" t="s">
        <v>517</v>
      </c>
      <c r="E406" s="23" t="s">
        <v>539</v>
      </c>
      <c r="F406" s="37" t="s">
        <v>20</v>
      </c>
      <c r="G406" s="40">
        <v>396</v>
      </c>
      <c r="H406" s="40">
        <v>396</v>
      </c>
      <c r="I406" s="41">
        <f t="shared" si="14"/>
        <v>1</v>
      </c>
      <c r="J406" s="39">
        <v>3</v>
      </c>
      <c r="K406" s="39">
        <v>0</v>
      </c>
      <c r="L406" s="40">
        <v>0.82575862068965511</v>
      </c>
      <c r="M406" s="43">
        <v>0.34930555555555554</v>
      </c>
      <c r="N406" s="38">
        <v>162.99</v>
      </c>
      <c r="O406" s="43">
        <v>0.41944444444444445</v>
      </c>
      <c r="P406" s="43">
        <v>7.013888888888889E-2</v>
      </c>
      <c r="Q406" s="44">
        <v>72569</v>
      </c>
      <c r="R406" s="44">
        <v>72591</v>
      </c>
      <c r="S406" s="45">
        <f t="shared" si="15"/>
        <v>22</v>
      </c>
      <c r="T406" s="46">
        <f>IFERROR(S406/L406,"0")</f>
        <v>26.642168121267801</v>
      </c>
    </row>
    <row r="407" spans="1:20" customFormat="1" ht="18" x14ac:dyDescent="0.35">
      <c r="A407" s="36">
        <v>44855</v>
      </c>
      <c r="B407" s="37">
        <v>63609</v>
      </c>
      <c r="C407" s="37" t="s">
        <v>19</v>
      </c>
      <c r="D407" s="37" t="s">
        <v>517</v>
      </c>
      <c r="E407" s="23" t="s">
        <v>540</v>
      </c>
      <c r="F407" s="37" t="s">
        <v>20</v>
      </c>
      <c r="G407" s="40">
        <v>1864.75</v>
      </c>
      <c r="H407" s="40">
        <v>1864.75</v>
      </c>
      <c r="I407" s="41">
        <f t="shared" si="14"/>
        <v>1</v>
      </c>
      <c r="J407" s="39">
        <v>7</v>
      </c>
      <c r="K407" s="39">
        <v>0</v>
      </c>
      <c r="L407" s="40">
        <v>1.3512413793103448</v>
      </c>
      <c r="M407" s="43">
        <v>0.61597222222222225</v>
      </c>
      <c r="N407" s="38">
        <v>1018.37</v>
      </c>
      <c r="O407" s="43">
        <v>0.74930555555555556</v>
      </c>
      <c r="P407" s="43">
        <v>0.13333333333333333</v>
      </c>
      <c r="Q407" s="44">
        <v>72591</v>
      </c>
      <c r="R407" s="44">
        <v>72627</v>
      </c>
      <c r="S407" s="45">
        <f t="shared" si="15"/>
        <v>36</v>
      </c>
      <c r="T407" s="46">
        <f>IFERROR(S407/L407,"0")</f>
        <v>26.642168121267801</v>
      </c>
    </row>
    <row r="408" spans="1:20" customFormat="1" ht="18" x14ac:dyDescent="0.35">
      <c r="A408" s="36">
        <v>44855</v>
      </c>
      <c r="B408" s="37">
        <v>63573</v>
      </c>
      <c r="C408" s="37" t="s">
        <v>19</v>
      </c>
      <c r="D408" s="37" t="s">
        <v>515</v>
      </c>
      <c r="E408" s="23" t="s">
        <v>541</v>
      </c>
      <c r="F408" s="37" t="s">
        <v>20</v>
      </c>
      <c r="G408" s="40">
        <v>4700</v>
      </c>
      <c r="H408" s="40">
        <v>4700</v>
      </c>
      <c r="I408" s="41">
        <f t="shared" si="14"/>
        <v>1</v>
      </c>
      <c r="J408" s="39">
        <v>4</v>
      </c>
      <c r="K408" s="39">
        <v>1</v>
      </c>
      <c r="L408" s="49">
        <v>2.2049350649350652</v>
      </c>
      <c r="M408" s="43">
        <v>0.34861111111111115</v>
      </c>
      <c r="N408" s="38">
        <v>1174.99</v>
      </c>
      <c r="O408" s="43">
        <v>0.51944444444444449</v>
      </c>
      <c r="P408" s="43">
        <v>0.17083333333333331</v>
      </c>
      <c r="Q408" s="44">
        <v>66023</v>
      </c>
      <c r="R408" s="44">
        <v>66075</v>
      </c>
      <c r="S408" s="45">
        <f t="shared" si="15"/>
        <v>52</v>
      </c>
      <c r="T408" s="46">
        <f>IFERROR(S408/L408,"0")</f>
        <v>23.583460949464008</v>
      </c>
    </row>
    <row r="409" spans="1:20" customFormat="1" ht="18" x14ac:dyDescent="0.35">
      <c r="A409" s="36">
        <v>44855</v>
      </c>
      <c r="B409" s="37">
        <v>63600</v>
      </c>
      <c r="C409" s="37" t="s">
        <v>19</v>
      </c>
      <c r="D409" s="37" t="s">
        <v>515</v>
      </c>
      <c r="E409" s="23" t="s">
        <v>542</v>
      </c>
      <c r="F409" s="37" t="s">
        <v>20</v>
      </c>
      <c r="G409" s="40">
        <v>1231</v>
      </c>
      <c r="H409" s="40">
        <v>1231</v>
      </c>
      <c r="I409" s="41">
        <f t="shared" si="14"/>
        <v>1</v>
      </c>
      <c r="J409" s="39">
        <v>16</v>
      </c>
      <c r="K409" s="39">
        <v>0</v>
      </c>
      <c r="L409" s="49">
        <v>1.0600649350649352</v>
      </c>
      <c r="M409" s="43">
        <v>0.60069444444444442</v>
      </c>
      <c r="N409" s="38">
        <v>722.08</v>
      </c>
      <c r="O409" s="43">
        <v>0.80208333333333337</v>
      </c>
      <c r="P409" s="43">
        <v>0.20138888888888887</v>
      </c>
      <c r="Q409" s="44">
        <v>66075</v>
      </c>
      <c r="R409" s="44">
        <v>66101</v>
      </c>
      <c r="S409" s="45">
        <f t="shared" si="15"/>
        <v>26</v>
      </c>
      <c r="T409" s="46">
        <f>IFERROR(S409/L409,"0")</f>
        <v>24.526799387442569</v>
      </c>
    </row>
    <row r="410" spans="1:20" customFormat="1" ht="18" x14ac:dyDescent="0.35">
      <c r="A410" s="36">
        <v>44855</v>
      </c>
      <c r="B410" s="37">
        <v>63585</v>
      </c>
      <c r="C410" s="37" t="s">
        <v>21</v>
      </c>
      <c r="D410" s="37" t="s">
        <v>514</v>
      </c>
      <c r="E410" s="23" t="s">
        <v>543</v>
      </c>
      <c r="F410" s="37" t="s">
        <v>20</v>
      </c>
      <c r="G410" s="40">
        <v>765</v>
      </c>
      <c r="H410" s="40">
        <v>765</v>
      </c>
      <c r="I410" s="41">
        <f t="shared" si="14"/>
        <v>1</v>
      </c>
      <c r="J410" s="39">
        <v>2</v>
      </c>
      <c r="K410" s="39">
        <v>0</v>
      </c>
      <c r="L410" s="49">
        <v>1.9733877551020407</v>
      </c>
      <c r="M410" s="43">
        <v>0.35416666666666669</v>
      </c>
      <c r="N410" s="38">
        <v>531.29999999999995</v>
      </c>
      <c r="O410" s="43">
        <v>0.50277777777777777</v>
      </c>
      <c r="P410" s="43">
        <v>0.14861111111111111</v>
      </c>
      <c r="Q410" s="44">
        <v>173799</v>
      </c>
      <c r="R410" s="44">
        <v>173847</v>
      </c>
      <c r="S410" s="45">
        <f t="shared" si="15"/>
        <v>48</v>
      </c>
      <c r="T410" s="46">
        <f>IFERROR(S410/L410,"0")</f>
        <v>24.32365351203773</v>
      </c>
    </row>
    <row r="411" spans="1:20" customFormat="1" ht="18" x14ac:dyDescent="0.35">
      <c r="A411" s="36">
        <v>44855</v>
      </c>
      <c r="B411" s="37">
        <v>63604</v>
      </c>
      <c r="C411" s="37" t="s">
        <v>19</v>
      </c>
      <c r="D411" s="37" t="s">
        <v>514</v>
      </c>
      <c r="E411" s="23" t="s">
        <v>544</v>
      </c>
      <c r="F411" s="37" t="s">
        <v>20</v>
      </c>
      <c r="G411" s="40">
        <v>2206.0100000000002</v>
      </c>
      <c r="H411" s="40">
        <v>2206.0100000000002</v>
      </c>
      <c r="I411" s="41">
        <f t="shared" si="14"/>
        <v>1</v>
      </c>
      <c r="J411" s="39">
        <v>11</v>
      </c>
      <c r="K411" s="39">
        <v>1</v>
      </c>
      <c r="L411" s="49">
        <v>2.0556122448979592</v>
      </c>
      <c r="M411" s="43">
        <v>0.59513888888888888</v>
      </c>
      <c r="N411" s="38">
        <v>931.64</v>
      </c>
      <c r="O411" s="43">
        <v>0</v>
      </c>
      <c r="P411" s="43">
        <v>0.40486111111111112</v>
      </c>
      <c r="Q411" s="44">
        <v>173847</v>
      </c>
      <c r="R411" s="54">
        <v>173897</v>
      </c>
      <c r="S411" s="45">
        <f t="shared" si="15"/>
        <v>50</v>
      </c>
      <c r="T411" s="46">
        <f>IFERROR(S411/L411,"0")</f>
        <v>24.323653512037726</v>
      </c>
    </row>
    <row r="412" spans="1:20" customFormat="1" ht="18" x14ac:dyDescent="0.35">
      <c r="A412" s="36">
        <v>44855</v>
      </c>
      <c r="B412" s="37">
        <v>63576</v>
      </c>
      <c r="C412" s="37" t="s">
        <v>21</v>
      </c>
      <c r="D412" s="37" t="s">
        <v>516</v>
      </c>
      <c r="E412" s="23" t="s">
        <v>545</v>
      </c>
      <c r="F412" s="37" t="s">
        <v>20</v>
      </c>
      <c r="G412" s="40">
        <v>978</v>
      </c>
      <c r="H412" s="40">
        <v>978</v>
      </c>
      <c r="I412" s="41">
        <f t="shared" si="14"/>
        <v>1</v>
      </c>
      <c r="J412" s="39">
        <v>1</v>
      </c>
      <c r="K412" s="39">
        <v>0</v>
      </c>
      <c r="L412" s="49">
        <v>17.741</v>
      </c>
      <c r="M412" s="43">
        <v>0.21666666666666667</v>
      </c>
      <c r="N412" s="38">
        <v>1183.5899999999999</v>
      </c>
      <c r="O412" s="43">
        <v>0.5805555555555556</v>
      </c>
      <c r="P412" s="43">
        <v>0.36388888888888887</v>
      </c>
      <c r="Q412" s="44">
        <v>566671</v>
      </c>
      <c r="R412" s="44">
        <v>566966</v>
      </c>
      <c r="S412" s="45">
        <f t="shared" si="15"/>
        <v>295</v>
      </c>
      <c r="T412" s="46">
        <f>IFERROR(S412/L412,"0")</f>
        <v>16.628149484245533</v>
      </c>
    </row>
    <row r="413" spans="1:20" customFormat="1" ht="18" x14ac:dyDescent="0.35">
      <c r="A413" s="36">
        <v>44855</v>
      </c>
      <c r="B413" s="37">
        <v>63582</v>
      </c>
      <c r="C413" s="37" t="s">
        <v>19</v>
      </c>
      <c r="D413" s="37" t="s">
        <v>511</v>
      </c>
      <c r="E413" s="23" t="s">
        <v>546</v>
      </c>
      <c r="F413" s="37" t="s">
        <v>20</v>
      </c>
      <c r="G413" s="40">
        <v>2651.7</v>
      </c>
      <c r="H413" s="40">
        <v>2651.7</v>
      </c>
      <c r="I413" s="41">
        <f t="shared" si="14"/>
        <v>1</v>
      </c>
      <c r="J413" s="39">
        <v>14</v>
      </c>
      <c r="K413" s="39">
        <v>0</v>
      </c>
      <c r="L413" s="49">
        <v>2.3499130434782605</v>
      </c>
      <c r="M413" s="43">
        <v>0.39027777777777778</v>
      </c>
      <c r="N413" s="38">
        <v>970.56</v>
      </c>
      <c r="O413" s="43">
        <v>0.58263888888888882</v>
      </c>
      <c r="P413" s="43">
        <v>0.19236111111111112</v>
      </c>
      <c r="Q413" s="44">
        <v>140377</v>
      </c>
      <c r="R413" s="44">
        <v>140413</v>
      </c>
      <c r="S413" s="45">
        <f t="shared" si="15"/>
        <v>36</v>
      </c>
      <c r="T413" s="46">
        <f>IFERROR(S413/L413,"0")</f>
        <v>15.319715808170518</v>
      </c>
    </row>
    <row r="414" spans="1:20" customFormat="1" ht="18" x14ac:dyDescent="0.35">
      <c r="A414" s="36">
        <v>44855</v>
      </c>
      <c r="B414" s="37">
        <v>63622</v>
      </c>
      <c r="C414" s="37" t="s">
        <v>19</v>
      </c>
      <c r="D414" s="37" t="s">
        <v>511</v>
      </c>
      <c r="E414" s="23" t="s">
        <v>547</v>
      </c>
      <c r="F414" s="37" t="s">
        <v>20</v>
      </c>
      <c r="G414" s="40">
        <v>1184.55</v>
      </c>
      <c r="H414" s="40">
        <v>1139.55</v>
      </c>
      <c r="I414" s="41">
        <f t="shared" si="14"/>
        <v>0.96201089021147268</v>
      </c>
      <c r="J414" s="39">
        <v>17</v>
      </c>
      <c r="K414" s="39">
        <v>1</v>
      </c>
      <c r="L414" s="49">
        <v>2.1540869565217391</v>
      </c>
      <c r="M414" s="43">
        <v>0.65625</v>
      </c>
      <c r="N414" s="38">
        <v>478.01</v>
      </c>
      <c r="O414" s="43">
        <v>0.7993055555555556</v>
      </c>
      <c r="P414" s="43">
        <v>0.14305555555555557</v>
      </c>
      <c r="Q414" s="44">
        <v>140413</v>
      </c>
      <c r="R414" s="44">
        <v>140446</v>
      </c>
      <c r="S414" s="45">
        <f t="shared" si="15"/>
        <v>33</v>
      </c>
      <c r="T414" s="46">
        <f>IFERROR(S414/L414,"0")</f>
        <v>15.319715808170516</v>
      </c>
    </row>
    <row r="415" spans="1:20" customFormat="1" ht="18" x14ac:dyDescent="0.35">
      <c r="A415" s="36">
        <v>44855</v>
      </c>
      <c r="B415" s="37">
        <v>63571</v>
      </c>
      <c r="C415" s="37" t="s">
        <v>19</v>
      </c>
      <c r="D415" s="37" t="s">
        <v>512</v>
      </c>
      <c r="E415" s="23" t="s">
        <v>548</v>
      </c>
      <c r="F415" s="37" t="s">
        <v>20</v>
      </c>
      <c r="G415" s="40">
        <v>3740</v>
      </c>
      <c r="H415" s="40">
        <v>3740</v>
      </c>
      <c r="I415" s="41">
        <f t="shared" si="14"/>
        <v>1</v>
      </c>
      <c r="J415" s="39">
        <v>4</v>
      </c>
      <c r="K415" s="39">
        <v>0</v>
      </c>
      <c r="L415" s="49">
        <v>0.59502857142857146</v>
      </c>
      <c r="M415" s="43">
        <v>0.34027777777777773</v>
      </c>
      <c r="N415" s="38">
        <v>935</v>
      </c>
      <c r="O415" s="43">
        <v>0.41875000000000001</v>
      </c>
      <c r="P415" s="43">
        <v>7.8472222222222221E-2</v>
      </c>
      <c r="Q415" s="44">
        <v>95634</v>
      </c>
      <c r="R415" s="44">
        <v>95647</v>
      </c>
      <c r="S415" s="45">
        <f t="shared" si="15"/>
        <v>13</v>
      </c>
      <c r="T415" s="46">
        <f>IFERROR(S415/L415,"0")</f>
        <v>21.847690387016229</v>
      </c>
    </row>
    <row r="416" spans="1:20" customFormat="1" ht="18" x14ac:dyDescent="0.35">
      <c r="A416" s="36">
        <v>44855</v>
      </c>
      <c r="B416" s="37">
        <v>63589</v>
      </c>
      <c r="C416" s="37" t="s">
        <v>19</v>
      </c>
      <c r="D416" s="37" t="s">
        <v>512</v>
      </c>
      <c r="E416" s="23" t="s">
        <v>549</v>
      </c>
      <c r="F416" s="37" t="s">
        <v>20</v>
      </c>
      <c r="G416" s="40">
        <v>1060</v>
      </c>
      <c r="H416" s="40">
        <v>1060</v>
      </c>
      <c r="I416" s="41">
        <f t="shared" si="14"/>
        <v>1</v>
      </c>
      <c r="J416" s="39">
        <v>1</v>
      </c>
      <c r="K416" s="39">
        <v>0</v>
      </c>
      <c r="L416" s="49">
        <v>0.45771428571428574</v>
      </c>
      <c r="M416" s="43">
        <v>0.42638888888888887</v>
      </c>
      <c r="N416" s="38">
        <v>265</v>
      </c>
      <c r="O416" s="43">
        <v>0.45833333333333331</v>
      </c>
      <c r="P416" s="43">
        <v>3.1944444444444449E-2</v>
      </c>
      <c r="Q416" s="44">
        <v>95647</v>
      </c>
      <c r="R416" s="44">
        <v>95657</v>
      </c>
      <c r="S416" s="45">
        <f t="shared" si="15"/>
        <v>10</v>
      </c>
      <c r="T416" s="46">
        <f>IFERROR(S416/L416,"0")</f>
        <v>21.847690387016229</v>
      </c>
    </row>
    <row r="417" spans="1:20" customFormat="1" ht="18" x14ac:dyDescent="0.35">
      <c r="A417" s="36">
        <v>44855</v>
      </c>
      <c r="B417" s="37" t="s">
        <v>23</v>
      </c>
      <c r="C417" s="37" t="s">
        <v>23</v>
      </c>
      <c r="D417" s="37" t="s">
        <v>512</v>
      </c>
      <c r="E417" s="23" t="s">
        <v>550</v>
      </c>
      <c r="F417" s="37" t="s">
        <v>20</v>
      </c>
      <c r="G417" s="40">
        <v>0</v>
      </c>
      <c r="H417" s="40">
        <v>0</v>
      </c>
      <c r="I417" s="41" t="str">
        <f t="shared" si="14"/>
        <v>0%</v>
      </c>
      <c r="J417" s="39">
        <v>0</v>
      </c>
      <c r="K417" s="39">
        <v>0</v>
      </c>
      <c r="L417" s="49">
        <v>0.54925714285714289</v>
      </c>
      <c r="M417" s="43">
        <v>0.68888888888888899</v>
      </c>
      <c r="N417" s="38">
        <v>0</v>
      </c>
      <c r="O417" s="43">
        <v>0.72083333333333333</v>
      </c>
      <c r="P417" s="43">
        <v>3.1944444444444449E-2</v>
      </c>
      <c r="Q417" s="44">
        <v>95657</v>
      </c>
      <c r="R417" s="44">
        <v>95669</v>
      </c>
      <c r="S417" s="45">
        <f t="shared" si="15"/>
        <v>12</v>
      </c>
      <c r="T417" s="46">
        <f>IFERROR(S417/L417,"0")</f>
        <v>21.847690387016229</v>
      </c>
    </row>
    <row r="418" spans="1:20" customFormat="1" ht="18" x14ac:dyDescent="0.35">
      <c r="A418" s="36">
        <v>44856</v>
      </c>
      <c r="B418" s="37">
        <v>63685</v>
      </c>
      <c r="C418" s="37" t="s">
        <v>19</v>
      </c>
      <c r="D418" s="37" t="s">
        <v>512</v>
      </c>
      <c r="E418" s="23" t="s">
        <v>551</v>
      </c>
      <c r="F418" s="37" t="s">
        <v>20</v>
      </c>
      <c r="G418" s="40">
        <v>887</v>
      </c>
      <c r="H418" s="40">
        <v>887</v>
      </c>
      <c r="I418" s="41">
        <f t="shared" si="14"/>
        <v>1</v>
      </c>
      <c r="J418" s="39">
        <v>8</v>
      </c>
      <c r="K418" s="39">
        <v>0</v>
      </c>
      <c r="L418" s="49">
        <v>0.87735955056179793</v>
      </c>
      <c r="M418" s="43">
        <v>0.37986111111111115</v>
      </c>
      <c r="N418" s="38">
        <v>306.18</v>
      </c>
      <c r="O418" s="43">
        <v>0.46458333333333335</v>
      </c>
      <c r="P418" s="43">
        <v>8.4722222222222213E-2</v>
      </c>
      <c r="Q418" s="44">
        <v>95669</v>
      </c>
      <c r="R418" s="44">
        <v>95692</v>
      </c>
      <c r="S418" s="45">
        <f t="shared" si="15"/>
        <v>23</v>
      </c>
      <c r="T418" s="46">
        <f>IFERROR(S418/L418,"0")</f>
        <v>26.215022091310747</v>
      </c>
    </row>
    <row r="419" spans="1:20" customFormat="1" ht="18" x14ac:dyDescent="0.35">
      <c r="A419" s="36">
        <v>44856</v>
      </c>
      <c r="B419" s="37">
        <v>63713</v>
      </c>
      <c r="C419" s="37" t="s">
        <v>19</v>
      </c>
      <c r="D419" s="37" t="s">
        <v>512</v>
      </c>
      <c r="E419" s="23" t="s">
        <v>552</v>
      </c>
      <c r="F419" s="37" t="s">
        <v>20</v>
      </c>
      <c r="G419" s="40">
        <v>695</v>
      </c>
      <c r="H419" s="40">
        <v>390</v>
      </c>
      <c r="I419" s="41">
        <f t="shared" si="14"/>
        <v>0.5611510791366906</v>
      </c>
      <c r="J419" s="39">
        <v>8</v>
      </c>
      <c r="K419" s="39">
        <v>4</v>
      </c>
      <c r="L419" s="49">
        <v>0.80106741573033713</v>
      </c>
      <c r="M419" s="43">
        <v>0.56597222222222221</v>
      </c>
      <c r="N419" s="38">
        <v>397.43</v>
      </c>
      <c r="O419" s="43">
        <v>0.64236111111111105</v>
      </c>
      <c r="P419" s="43">
        <v>7.6388888888888895E-2</v>
      </c>
      <c r="Q419" s="44">
        <v>95692</v>
      </c>
      <c r="R419" s="44">
        <v>95713</v>
      </c>
      <c r="S419" s="45">
        <f t="shared" si="15"/>
        <v>21</v>
      </c>
      <c r="T419" s="46">
        <f>IFERROR(S419/L419,"0")</f>
        <v>26.21502209131075</v>
      </c>
    </row>
    <row r="420" spans="1:20" customFormat="1" ht="18" x14ac:dyDescent="0.35">
      <c r="A420" s="36">
        <v>44856</v>
      </c>
      <c r="B420" s="37">
        <v>63684</v>
      </c>
      <c r="C420" s="37" t="s">
        <v>21</v>
      </c>
      <c r="D420" s="37" t="s">
        <v>516</v>
      </c>
      <c r="E420" s="23" t="s">
        <v>553</v>
      </c>
      <c r="F420" s="37" t="s">
        <v>20</v>
      </c>
      <c r="G420" s="40">
        <v>1670</v>
      </c>
      <c r="H420" s="40">
        <v>1670</v>
      </c>
      <c r="I420" s="41">
        <f t="shared" si="14"/>
        <v>1</v>
      </c>
      <c r="J420" s="39">
        <v>1</v>
      </c>
      <c r="K420" s="39">
        <v>0</v>
      </c>
      <c r="L420" s="49">
        <v>5.7350000000000003</v>
      </c>
      <c r="M420" s="43">
        <v>0.375</v>
      </c>
      <c r="N420" s="38">
        <v>835</v>
      </c>
      <c r="O420" s="43">
        <v>0.47222222222222227</v>
      </c>
      <c r="P420" s="43">
        <v>9.7222222222222224E-2</v>
      </c>
      <c r="Q420" s="44">
        <v>566966</v>
      </c>
      <c r="R420" s="44">
        <v>567064</v>
      </c>
      <c r="S420" s="45">
        <f t="shared" si="15"/>
        <v>98</v>
      </c>
      <c r="T420" s="46">
        <f>IFERROR(S420/L420,"0")</f>
        <v>17.088055797733215</v>
      </c>
    </row>
    <row r="421" spans="1:20" customFormat="1" ht="18" x14ac:dyDescent="0.35">
      <c r="A421" s="36">
        <v>44856</v>
      </c>
      <c r="B421" s="37">
        <v>63693</v>
      </c>
      <c r="C421" s="37" t="s">
        <v>19</v>
      </c>
      <c r="D421" s="37" t="s">
        <v>511</v>
      </c>
      <c r="E421" s="23" t="s">
        <v>554</v>
      </c>
      <c r="F421" s="37" t="s">
        <v>20</v>
      </c>
      <c r="G421" s="40">
        <v>1366.55</v>
      </c>
      <c r="H421" s="40">
        <v>1236.8</v>
      </c>
      <c r="I421" s="41">
        <f t="shared" si="14"/>
        <v>0.90505287036698256</v>
      </c>
      <c r="J421" s="39">
        <v>6</v>
      </c>
      <c r="K421" s="39">
        <v>2</v>
      </c>
      <c r="L421" s="40">
        <v>1.4743000000000002</v>
      </c>
      <c r="M421" s="43">
        <v>0.3923611111111111</v>
      </c>
      <c r="N421" s="38">
        <v>706.9</v>
      </c>
      <c r="O421" s="43">
        <v>0.50555555555555554</v>
      </c>
      <c r="P421" s="43">
        <v>0.11319444444444444</v>
      </c>
      <c r="Q421" s="44">
        <v>140446</v>
      </c>
      <c r="R421" s="44">
        <v>140469</v>
      </c>
      <c r="S421" s="45">
        <f t="shared" si="15"/>
        <v>23</v>
      </c>
      <c r="T421" s="46">
        <f>IFERROR(S421/L421,"0")</f>
        <v>15.600624024960997</v>
      </c>
    </row>
    <row r="422" spans="1:20" customFormat="1" ht="18" x14ac:dyDescent="0.35">
      <c r="A422" s="36">
        <v>44856</v>
      </c>
      <c r="B422" s="37">
        <v>63722</v>
      </c>
      <c r="C422" s="37" t="s">
        <v>19</v>
      </c>
      <c r="D422" s="37" t="s">
        <v>511</v>
      </c>
      <c r="E422" s="23" t="s">
        <v>555</v>
      </c>
      <c r="F422" s="37" t="s">
        <v>20</v>
      </c>
      <c r="G422" s="40">
        <v>1810</v>
      </c>
      <c r="H422" s="40">
        <v>1772</v>
      </c>
      <c r="I422" s="41">
        <f t="shared" si="14"/>
        <v>0.97900552486187842</v>
      </c>
      <c r="J422" s="39">
        <v>8</v>
      </c>
      <c r="K422" s="39">
        <v>2</v>
      </c>
      <c r="L422" s="40">
        <v>1.7307000000000001</v>
      </c>
      <c r="M422" s="43">
        <v>0.56597222222222221</v>
      </c>
      <c r="N422" s="38">
        <v>775.85</v>
      </c>
      <c r="O422" s="43">
        <v>0.66319444444444442</v>
      </c>
      <c r="P422" s="43">
        <v>9.7222222222222224E-2</v>
      </c>
      <c r="Q422" s="44">
        <v>140469</v>
      </c>
      <c r="R422" s="44">
        <v>140496</v>
      </c>
      <c r="S422" s="45">
        <f t="shared" si="15"/>
        <v>27</v>
      </c>
      <c r="T422" s="46">
        <f>IFERROR(S422/L422,"0")</f>
        <v>15.600624024960997</v>
      </c>
    </row>
    <row r="423" spans="1:20" customFormat="1" ht="18" x14ac:dyDescent="0.35">
      <c r="A423" s="36">
        <v>44856</v>
      </c>
      <c r="B423" s="37">
        <v>63730</v>
      </c>
      <c r="C423" s="37" t="s">
        <v>21</v>
      </c>
      <c r="D423" s="37" t="s">
        <v>515</v>
      </c>
      <c r="E423" s="23" t="s">
        <v>556</v>
      </c>
      <c r="F423" s="37" t="s">
        <v>20</v>
      </c>
      <c r="G423" s="40">
        <v>2546</v>
      </c>
      <c r="H423" s="40">
        <v>1046</v>
      </c>
      <c r="I423" s="41">
        <f t="shared" si="14"/>
        <v>0.41084053417124899</v>
      </c>
      <c r="J423" s="39">
        <v>13</v>
      </c>
      <c r="K423" s="39">
        <v>1</v>
      </c>
      <c r="L423" s="49">
        <v>2.4206451612903224</v>
      </c>
      <c r="M423" s="43">
        <v>0.22222222222222221</v>
      </c>
      <c r="N423" s="38">
        <v>998</v>
      </c>
      <c r="O423" s="43">
        <v>0.45833333333333331</v>
      </c>
      <c r="P423" s="43">
        <v>0.23611111111111113</v>
      </c>
      <c r="Q423" s="44">
        <v>66101</v>
      </c>
      <c r="R423" s="44">
        <v>66168</v>
      </c>
      <c r="S423" s="45">
        <f t="shared" si="15"/>
        <v>67</v>
      </c>
      <c r="T423" s="46">
        <f>IFERROR(S423/L423,"0")</f>
        <v>27.678571428571431</v>
      </c>
    </row>
    <row r="424" spans="1:20" customFormat="1" ht="18" x14ac:dyDescent="0.35">
      <c r="A424" s="36">
        <v>44856</v>
      </c>
      <c r="B424" s="37">
        <v>63712</v>
      </c>
      <c r="C424" s="37" t="s">
        <v>19</v>
      </c>
      <c r="D424" s="37" t="s">
        <v>517</v>
      </c>
      <c r="E424" s="23" t="s">
        <v>557</v>
      </c>
      <c r="F424" s="37" t="s">
        <v>20</v>
      </c>
      <c r="G424" s="40">
        <v>503</v>
      </c>
      <c r="H424" s="40">
        <v>503</v>
      </c>
      <c r="I424" s="41">
        <f t="shared" si="14"/>
        <v>1</v>
      </c>
      <c r="J424" s="39">
        <v>1</v>
      </c>
      <c r="K424" s="39">
        <v>0</v>
      </c>
      <c r="L424" s="40">
        <v>1.1100000000000001</v>
      </c>
      <c r="M424" s="43">
        <v>0.56944444444444442</v>
      </c>
      <c r="N424" s="38">
        <v>458.99</v>
      </c>
      <c r="O424" s="43">
        <v>0.64236111111111105</v>
      </c>
      <c r="P424" s="43">
        <v>7.2916666666666671E-2</v>
      </c>
      <c r="Q424" s="44">
        <v>72627</v>
      </c>
      <c r="R424" s="44">
        <v>72660</v>
      </c>
      <c r="S424" s="45">
        <f t="shared" si="15"/>
        <v>33</v>
      </c>
      <c r="T424" s="46">
        <f>IFERROR(S424/L424,"0")</f>
        <v>29.729729729729726</v>
      </c>
    </row>
    <row r="425" spans="1:20" customFormat="1" ht="18" x14ac:dyDescent="0.35">
      <c r="A425" s="36">
        <v>44856</v>
      </c>
      <c r="B425" s="37">
        <v>63731</v>
      </c>
      <c r="C425" s="37" t="s">
        <v>21</v>
      </c>
      <c r="D425" s="37" t="s">
        <v>513</v>
      </c>
      <c r="E425" s="23" t="s">
        <v>558</v>
      </c>
      <c r="F425" s="37" t="s">
        <v>20</v>
      </c>
      <c r="G425" s="40">
        <v>1428</v>
      </c>
      <c r="H425" s="40">
        <v>1428</v>
      </c>
      <c r="I425" s="41">
        <f t="shared" si="14"/>
        <v>1</v>
      </c>
      <c r="J425" s="39">
        <v>3</v>
      </c>
      <c r="K425" s="39">
        <v>0</v>
      </c>
      <c r="L425" s="49">
        <v>3.2069999999999999</v>
      </c>
      <c r="M425" s="43">
        <v>0.3263888888888889</v>
      </c>
      <c r="N425" s="38">
        <v>599.75</v>
      </c>
      <c r="O425" s="43">
        <v>0.54861111111111105</v>
      </c>
      <c r="P425" s="43">
        <v>0.22222222222222221</v>
      </c>
      <c r="Q425" s="44">
        <v>186439</v>
      </c>
      <c r="R425" s="44">
        <v>186490</v>
      </c>
      <c r="S425" s="45">
        <f t="shared" si="15"/>
        <v>51</v>
      </c>
      <c r="T425" s="50">
        <f>IFERROR(S425/L425,"0")</f>
        <v>15.902712815715622</v>
      </c>
    </row>
    <row r="426" spans="1:20" customFormat="1" ht="36" x14ac:dyDescent="0.35">
      <c r="A426" s="36">
        <v>44856</v>
      </c>
      <c r="B426" s="37" t="s">
        <v>24</v>
      </c>
      <c r="C426" s="37" t="s">
        <v>24</v>
      </c>
      <c r="D426" s="37" t="s">
        <v>514</v>
      </c>
      <c r="E426" s="23" t="s">
        <v>559</v>
      </c>
      <c r="F426" s="37" t="s">
        <v>20</v>
      </c>
      <c r="G426" s="40">
        <v>0</v>
      </c>
      <c r="H426" s="40">
        <v>0</v>
      </c>
      <c r="I426" s="41" t="str">
        <f t="shared" si="14"/>
        <v>0%</v>
      </c>
      <c r="J426" s="39">
        <v>0</v>
      </c>
      <c r="K426" s="39">
        <v>0</v>
      </c>
      <c r="L426" s="49">
        <v>7.6427266187050353</v>
      </c>
      <c r="M426" s="43">
        <v>0</v>
      </c>
      <c r="N426" s="38">
        <v>0</v>
      </c>
      <c r="O426" s="43">
        <v>0</v>
      </c>
      <c r="P426" s="43">
        <v>0</v>
      </c>
      <c r="Q426" s="44">
        <v>173897</v>
      </c>
      <c r="R426" s="44">
        <v>174083</v>
      </c>
      <c r="S426" s="45">
        <f t="shared" si="15"/>
        <v>186</v>
      </c>
      <c r="T426" s="46">
        <f>IFERROR(S426/L426,"0")</f>
        <v>24.336864221307888</v>
      </c>
    </row>
    <row r="427" spans="1:20" customFormat="1" ht="18" x14ac:dyDescent="0.35">
      <c r="A427" s="55">
        <v>44858</v>
      </c>
      <c r="B427" s="37">
        <v>63770</v>
      </c>
      <c r="C427" s="37" t="s">
        <v>21</v>
      </c>
      <c r="D427" s="37" t="s">
        <v>516</v>
      </c>
      <c r="E427" s="23" t="s">
        <v>560</v>
      </c>
      <c r="F427" s="37" t="s">
        <v>20</v>
      </c>
      <c r="G427" s="40">
        <v>2940</v>
      </c>
      <c r="H427" s="40">
        <v>2940</v>
      </c>
      <c r="I427" s="41">
        <f t="shared" si="14"/>
        <v>1</v>
      </c>
      <c r="J427" s="39">
        <v>2</v>
      </c>
      <c r="K427" s="39">
        <v>0</v>
      </c>
      <c r="L427" s="49">
        <v>18.09321167883212</v>
      </c>
      <c r="M427" s="43">
        <v>0.22847222222222222</v>
      </c>
      <c r="N427" s="38">
        <v>700</v>
      </c>
      <c r="O427" s="43">
        <v>0.76736111111111116</v>
      </c>
      <c r="P427" s="43">
        <v>0.53888888888888886</v>
      </c>
      <c r="Q427" s="44">
        <v>567064</v>
      </c>
      <c r="R427" s="44">
        <v>567344</v>
      </c>
      <c r="S427" s="45">
        <f t="shared" si="15"/>
        <v>280</v>
      </c>
      <c r="T427" s="46">
        <f>IFERROR(S427/L427,"0")</f>
        <v>15.475417243229503</v>
      </c>
    </row>
    <row r="428" spans="1:20" customFormat="1" ht="18" x14ac:dyDescent="0.35">
      <c r="A428" s="55">
        <v>44858</v>
      </c>
      <c r="B428" s="37">
        <v>63771</v>
      </c>
      <c r="C428" s="37" t="s">
        <v>21</v>
      </c>
      <c r="D428" s="37" t="s">
        <v>513</v>
      </c>
      <c r="E428" s="23" t="s">
        <v>561</v>
      </c>
      <c r="F428" s="37" t="s">
        <v>20</v>
      </c>
      <c r="G428" s="40">
        <v>3270</v>
      </c>
      <c r="H428" s="40">
        <v>2850</v>
      </c>
      <c r="I428" s="41">
        <f t="shared" si="14"/>
        <v>0.87155963302752293</v>
      </c>
      <c r="J428" s="39">
        <v>3</v>
      </c>
      <c r="K428" s="39">
        <v>1</v>
      </c>
      <c r="L428" s="49">
        <v>12.071</v>
      </c>
      <c r="M428" s="43">
        <v>0.23611111111111113</v>
      </c>
      <c r="N428" s="38">
        <v>626.4</v>
      </c>
      <c r="O428" s="43">
        <v>0.52986111111111112</v>
      </c>
      <c r="P428" s="43">
        <v>0.29375000000000001</v>
      </c>
      <c r="Q428" s="44">
        <v>186490</v>
      </c>
      <c r="R428" s="44">
        <v>186738</v>
      </c>
      <c r="S428" s="45">
        <f t="shared" si="15"/>
        <v>248</v>
      </c>
      <c r="T428" s="50">
        <f>IFERROR(S428/L428,"0")</f>
        <v>20.545108110347112</v>
      </c>
    </row>
    <row r="429" spans="1:20" customFormat="1" ht="18" x14ac:dyDescent="0.35">
      <c r="A429" s="55">
        <v>44858</v>
      </c>
      <c r="B429" s="37">
        <v>63825</v>
      </c>
      <c r="C429" s="37" t="s">
        <v>19</v>
      </c>
      <c r="D429" s="37" t="s">
        <v>515</v>
      </c>
      <c r="E429" s="23" t="s">
        <v>562</v>
      </c>
      <c r="F429" s="37" t="s">
        <v>20</v>
      </c>
      <c r="G429" s="40">
        <v>1908</v>
      </c>
      <c r="H429" s="40">
        <v>1908</v>
      </c>
      <c r="I429" s="41">
        <f t="shared" si="14"/>
        <v>1</v>
      </c>
      <c r="J429" s="39">
        <v>1</v>
      </c>
      <c r="K429" s="39">
        <v>0</v>
      </c>
      <c r="L429" s="49">
        <v>0.93935483870967729</v>
      </c>
      <c r="M429" s="43">
        <v>0.63888888888888895</v>
      </c>
      <c r="N429" s="38">
        <v>1022.09</v>
      </c>
      <c r="O429" s="43">
        <v>0.75763888888888886</v>
      </c>
      <c r="P429" s="43">
        <v>0.11875000000000001</v>
      </c>
      <c r="Q429" s="44">
        <v>66168</v>
      </c>
      <c r="R429" s="44">
        <v>66194</v>
      </c>
      <c r="S429" s="45">
        <f t="shared" si="15"/>
        <v>26</v>
      </c>
      <c r="T429" s="46">
        <f>IFERROR(S429/L429,"0")</f>
        <v>27.678571428571434</v>
      </c>
    </row>
    <row r="430" spans="1:20" customFormat="1" ht="18" x14ac:dyDescent="0.35">
      <c r="A430" s="55">
        <v>44858</v>
      </c>
      <c r="B430" s="37">
        <v>63774</v>
      </c>
      <c r="C430" s="37" t="s">
        <v>19</v>
      </c>
      <c r="D430" s="37" t="s">
        <v>517</v>
      </c>
      <c r="E430" s="23" t="s">
        <v>563</v>
      </c>
      <c r="F430" s="37" t="s">
        <v>20</v>
      </c>
      <c r="G430" s="40">
        <v>6803</v>
      </c>
      <c r="H430" s="40">
        <v>6803</v>
      </c>
      <c r="I430" s="41">
        <f t="shared" si="14"/>
        <v>1</v>
      </c>
      <c r="J430" s="39">
        <v>1</v>
      </c>
      <c r="K430" s="39">
        <v>0</v>
      </c>
      <c r="L430" s="40">
        <v>1.3265853658536586</v>
      </c>
      <c r="M430" s="43">
        <v>0.33333333333333331</v>
      </c>
      <c r="N430" s="38">
        <v>2857.26</v>
      </c>
      <c r="O430" s="43">
        <v>0.54513888888888895</v>
      </c>
      <c r="P430" s="43">
        <v>0.21180555555555555</v>
      </c>
      <c r="Q430" s="44">
        <v>72660</v>
      </c>
      <c r="R430" s="44">
        <v>72695</v>
      </c>
      <c r="S430" s="45">
        <f t="shared" si="15"/>
        <v>35</v>
      </c>
      <c r="T430" s="46">
        <f>IFERROR(S430/L430,"0")</f>
        <v>26.383526383526384</v>
      </c>
    </row>
    <row r="431" spans="1:20" customFormat="1" ht="18" x14ac:dyDescent="0.35">
      <c r="A431" s="55">
        <v>44858</v>
      </c>
      <c r="B431" s="37">
        <v>63812</v>
      </c>
      <c r="C431" s="37" t="s">
        <v>19</v>
      </c>
      <c r="D431" s="37" t="s">
        <v>517</v>
      </c>
      <c r="E431" s="23" t="s">
        <v>564</v>
      </c>
      <c r="F431" s="37" t="s">
        <v>20</v>
      </c>
      <c r="G431" s="40">
        <v>2340.5</v>
      </c>
      <c r="H431" s="40">
        <v>2340.5</v>
      </c>
      <c r="I431" s="41">
        <f t="shared" si="14"/>
        <v>1</v>
      </c>
      <c r="J431" s="39">
        <v>7</v>
      </c>
      <c r="K431" s="39">
        <v>0</v>
      </c>
      <c r="L431" s="40">
        <v>1.7814146341463413</v>
      </c>
      <c r="M431" s="43">
        <v>0.59444444444444444</v>
      </c>
      <c r="N431" s="38">
        <v>869.3</v>
      </c>
      <c r="O431" s="43">
        <v>0.76944444444444438</v>
      </c>
      <c r="P431" s="43">
        <v>0.17500000000000002</v>
      </c>
      <c r="Q431" s="44">
        <v>72695</v>
      </c>
      <c r="R431" s="44">
        <v>72742</v>
      </c>
      <c r="S431" s="45">
        <f t="shared" si="15"/>
        <v>47</v>
      </c>
      <c r="T431" s="46">
        <f>IFERROR(S431/L431,"0")</f>
        <v>26.383526383526387</v>
      </c>
    </row>
    <row r="432" spans="1:20" customFormat="1" ht="18" x14ac:dyDescent="0.35">
      <c r="A432" s="55">
        <v>44858</v>
      </c>
      <c r="B432" s="37">
        <v>63772</v>
      </c>
      <c r="C432" s="37" t="s">
        <v>19</v>
      </c>
      <c r="D432" s="37" t="s">
        <v>514</v>
      </c>
      <c r="E432" s="23" t="s">
        <v>565</v>
      </c>
      <c r="F432" s="37" t="s">
        <v>20</v>
      </c>
      <c r="G432" s="40">
        <v>1799</v>
      </c>
      <c r="H432" s="40">
        <v>1693</v>
      </c>
      <c r="I432" s="41">
        <f t="shared" si="14"/>
        <v>0.94107837687604223</v>
      </c>
      <c r="J432" s="39">
        <v>10</v>
      </c>
      <c r="K432" s="39">
        <v>2</v>
      </c>
      <c r="L432" s="49">
        <v>2.0134064748201439</v>
      </c>
      <c r="M432" s="43">
        <v>0.375</v>
      </c>
      <c r="N432" s="38">
        <v>809.06</v>
      </c>
      <c r="O432" s="43">
        <v>0.56180555555555556</v>
      </c>
      <c r="P432" s="43">
        <v>0.18680555555555556</v>
      </c>
      <c r="Q432" s="44">
        <v>174084</v>
      </c>
      <c r="R432" s="44">
        <v>174133</v>
      </c>
      <c r="S432" s="45">
        <f t="shared" si="15"/>
        <v>49</v>
      </c>
      <c r="T432" s="46">
        <f>IFERROR(S432/L432,"0")</f>
        <v>24.336864221307888</v>
      </c>
    </row>
    <row r="433" spans="1:20" customFormat="1" ht="18" x14ac:dyDescent="0.35">
      <c r="A433" s="55">
        <v>44858</v>
      </c>
      <c r="B433" s="37">
        <v>63814</v>
      </c>
      <c r="C433" s="37" t="s">
        <v>19</v>
      </c>
      <c r="D433" s="37" t="s">
        <v>514</v>
      </c>
      <c r="E433" s="23" t="s">
        <v>566</v>
      </c>
      <c r="F433" s="37" t="s">
        <v>20</v>
      </c>
      <c r="G433" s="40">
        <v>2071.6</v>
      </c>
      <c r="H433" s="40">
        <v>2071.6</v>
      </c>
      <c r="I433" s="41">
        <f t="shared" si="14"/>
        <v>1</v>
      </c>
      <c r="J433" s="39">
        <v>4</v>
      </c>
      <c r="K433" s="39">
        <v>1</v>
      </c>
      <c r="L433" s="49">
        <v>1.7668669064748204</v>
      </c>
      <c r="M433" s="43">
        <v>0.60416666666666663</v>
      </c>
      <c r="N433" s="38">
        <v>731.09</v>
      </c>
      <c r="O433" s="43">
        <v>0.76458333333333339</v>
      </c>
      <c r="P433" s="43">
        <v>0.16041666666666668</v>
      </c>
      <c r="Q433" s="44">
        <v>174133</v>
      </c>
      <c r="R433" s="44">
        <v>174176</v>
      </c>
      <c r="S433" s="45">
        <f t="shared" si="15"/>
        <v>43</v>
      </c>
      <c r="T433" s="46">
        <f>IFERROR(S433/L433,"0")</f>
        <v>24.336864221307884</v>
      </c>
    </row>
    <row r="434" spans="1:20" customFormat="1" ht="18" x14ac:dyDescent="0.35">
      <c r="A434" s="55">
        <v>44858</v>
      </c>
      <c r="B434" s="37">
        <v>63773</v>
      </c>
      <c r="C434" s="37" t="s">
        <v>19</v>
      </c>
      <c r="D434" s="37" t="s">
        <v>511</v>
      </c>
      <c r="E434" s="23" t="s">
        <v>567</v>
      </c>
      <c r="F434" s="37" t="s">
        <v>20</v>
      </c>
      <c r="G434" s="40">
        <v>3057.95</v>
      </c>
      <c r="H434" s="40">
        <v>3057.95</v>
      </c>
      <c r="I434" s="41">
        <f t="shared" si="14"/>
        <v>1</v>
      </c>
      <c r="J434" s="39">
        <v>12</v>
      </c>
      <c r="K434" s="39">
        <v>1</v>
      </c>
      <c r="L434" s="40">
        <v>1.8997192982456139</v>
      </c>
      <c r="M434" s="43">
        <v>0.37847222222222227</v>
      </c>
      <c r="N434" s="38">
        <v>1997.17</v>
      </c>
      <c r="O434" s="43">
        <v>0.52777777777777779</v>
      </c>
      <c r="P434" s="43">
        <v>0.14930555555555555</v>
      </c>
      <c r="Q434" s="44">
        <v>140496</v>
      </c>
      <c r="R434" s="44">
        <v>140519</v>
      </c>
      <c r="S434" s="45">
        <f t="shared" si="15"/>
        <v>23</v>
      </c>
      <c r="T434" s="46">
        <f>IFERROR(S434/L434,"0")</f>
        <v>12.107051826677996</v>
      </c>
    </row>
    <row r="435" spans="1:20" customFormat="1" ht="18" x14ac:dyDescent="0.35">
      <c r="A435" s="55">
        <v>44858</v>
      </c>
      <c r="B435" s="37">
        <v>63813</v>
      </c>
      <c r="C435" s="37" t="s">
        <v>19</v>
      </c>
      <c r="D435" s="37" t="s">
        <v>511</v>
      </c>
      <c r="E435" s="23" t="s">
        <v>568</v>
      </c>
      <c r="F435" s="37" t="s">
        <v>20</v>
      </c>
      <c r="G435" s="40">
        <v>3139</v>
      </c>
      <c r="H435" s="40">
        <v>3139</v>
      </c>
      <c r="I435" s="41">
        <f t="shared" si="14"/>
        <v>1</v>
      </c>
      <c r="J435" s="39">
        <v>29</v>
      </c>
      <c r="K435" s="39">
        <v>1</v>
      </c>
      <c r="L435" s="40">
        <v>2.808280701754386</v>
      </c>
      <c r="M435" s="43">
        <v>0.6020833333333333</v>
      </c>
      <c r="N435" s="38">
        <v>1669.34</v>
      </c>
      <c r="O435" s="43">
        <v>0.77986111111111101</v>
      </c>
      <c r="P435" s="43">
        <v>0.17777777777777778</v>
      </c>
      <c r="Q435" s="44">
        <v>140519</v>
      </c>
      <c r="R435" s="44">
        <v>140553</v>
      </c>
      <c r="S435" s="45">
        <f t="shared" si="15"/>
        <v>34</v>
      </c>
      <c r="T435" s="46">
        <f>IFERROR(S435/L435,"0")</f>
        <v>12.107051826677994</v>
      </c>
    </row>
    <row r="436" spans="1:20" customFormat="1" ht="18" x14ac:dyDescent="0.35">
      <c r="A436" s="55">
        <v>44858</v>
      </c>
      <c r="B436" s="37">
        <v>63775</v>
      </c>
      <c r="C436" s="37" t="s">
        <v>19</v>
      </c>
      <c r="D436" s="37" t="s">
        <v>512</v>
      </c>
      <c r="E436" s="23" t="s">
        <v>520</v>
      </c>
      <c r="F436" s="37" t="s">
        <v>20</v>
      </c>
      <c r="G436" s="40">
        <v>2018</v>
      </c>
      <c r="H436" s="40">
        <v>2018</v>
      </c>
      <c r="I436" s="41">
        <f t="shared" si="14"/>
        <v>1</v>
      </c>
      <c r="J436" s="39">
        <v>7</v>
      </c>
      <c r="K436" s="39">
        <v>0</v>
      </c>
      <c r="L436" s="49">
        <v>0.61033707865168541</v>
      </c>
      <c r="M436" s="43">
        <v>0.33680555555555558</v>
      </c>
      <c r="N436" s="38">
        <v>714.21</v>
      </c>
      <c r="O436" s="43">
        <v>0.44444444444444442</v>
      </c>
      <c r="P436" s="43">
        <v>0.1076388888888889</v>
      </c>
      <c r="Q436" s="44">
        <v>95713</v>
      </c>
      <c r="R436" s="44">
        <v>95729</v>
      </c>
      <c r="S436" s="45">
        <f t="shared" si="15"/>
        <v>16</v>
      </c>
      <c r="T436" s="46">
        <f>IFERROR(S436/L436,"0")</f>
        <v>26.21502209131075</v>
      </c>
    </row>
    <row r="437" spans="1:20" customFormat="1" ht="18" x14ac:dyDescent="0.35">
      <c r="A437" s="55">
        <v>44858</v>
      </c>
      <c r="B437" s="37">
        <v>63811</v>
      </c>
      <c r="C437" s="37" t="s">
        <v>19</v>
      </c>
      <c r="D437" s="37" t="s">
        <v>512</v>
      </c>
      <c r="E437" s="23" t="s">
        <v>520</v>
      </c>
      <c r="F437" s="37" t="s">
        <v>20</v>
      </c>
      <c r="G437" s="40">
        <v>965.46</v>
      </c>
      <c r="H437" s="40">
        <v>965.46</v>
      </c>
      <c r="I437" s="41">
        <f t="shared" si="14"/>
        <v>1</v>
      </c>
      <c r="J437" s="39">
        <v>15</v>
      </c>
      <c r="K437" s="39">
        <v>0</v>
      </c>
      <c r="L437" s="49">
        <v>1.10623595505618</v>
      </c>
      <c r="M437" s="43">
        <v>0.55555555555555558</v>
      </c>
      <c r="N437" s="38">
        <v>379.83</v>
      </c>
      <c r="O437" s="43">
        <v>0.72361111111111109</v>
      </c>
      <c r="P437" s="43">
        <v>0.16805555555555554</v>
      </c>
      <c r="Q437" s="44">
        <v>95729</v>
      </c>
      <c r="R437" s="44">
        <v>95758</v>
      </c>
      <c r="S437" s="45">
        <f t="shared" si="15"/>
        <v>29</v>
      </c>
      <c r="T437" s="46">
        <f>IFERROR(S437/L437,"0")</f>
        <v>26.215022091310747</v>
      </c>
    </row>
    <row r="438" spans="1:20" customFormat="1" ht="18" x14ac:dyDescent="0.35">
      <c r="A438" s="36">
        <v>44859</v>
      </c>
      <c r="B438" s="37">
        <v>63898</v>
      </c>
      <c r="C438" s="37" t="s">
        <v>19</v>
      </c>
      <c r="D438" s="37" t="s">
        <v>517</v>
      </c>
      <c r="E438" s="23" t="s">
        <v>521</v>
      </c>
      <c r="F438" s="37" t="s">
        <v>20</v>
      </c>
      <c r="G438" s="40">
        <v>2806</v>
      </c>
      <c r="H438" s="40">
        <v>2806</v>
      </c>
      <c r="I438" s="41">
        <f t="shared" si="14"/>
        <v>1</v>
      </c>
      <c r="J438" s="39">
        <v>4</v>
      </c>
      <c r="K438" s="39">
        <v>0</v>
      </c>
      <c r="L438" s="49">
        <v>0.82820512820512815</v>
      </c>
      <c r="M438" s="43">
        <v>0.34027777777777773</v>
      </c>
      <c r="N438" s="38">
        <v>722.67</v>
      </c>
      <c r="O438" s="43">
        <v>0.4861111111111111</v>
      </c>
      <c r="P438" s="43">
        <v>0.14583333333333334</v>
      </c>
      <c r="Q438" s="44">
        <v>72742</v>
      </c>
      <c r="R438" s="44">
        <v>72762</v>
      </c>
      <c r="S438" s="45">
        <f t="shared" si="15"/>
        <v>20</v>
      </c>
      <c r="T438" s="46">
        <f>IFERROR(S438/L438,"0")</f>
        <v>24.148606811145513</v>
      </c>
    </row>
    <row r="439" spans="1:20" customFormat="1" ht="18" x14ac:dyDescent="0.35">
      <c r="A439" s="36">
        <v>44859</v>
      </c>
      <c r="B439" s="37">
        <v>63948</v>
      </c>
      <c r="C439" s="37" t="s">
        <v>19</v>
      </c>
      <c r="D439" s="37" t="s">
        <v>517</v>
      </c>
      <c r="E439" s="23" t="s">
        <v>521</v>
      </c>
      <c r="F439" s="37" t="s">
        <v>20</v>
      </c>
      <c r="G439" s="40">
        <v>1260</v>
      </c>
      <c r="H439" s="40">
        <v>1260</v>
      </c>
      <c r="I439" s="41">
        <f t="shared" si="14"/>
        <v>1</v>
      </c>
      <c r="J439" s="39">
        <v>1</v>
      </c>
      <c r="K439" s="39">
        <v>0</v>
      </c>
      <c r="L439" s="49">
        <v>2.4017948717948721</v>
      </c>
      <c r="M439" s="43">
        <v>0.57291666666666663</v>
      </c>
      <c r="N439" s="38">
        <v>315</v>
      </c>
      <c r="O439" s="43">
        <v>0.70972222222222225</v>
      </c>
      <c r="P439" s="43">
        <v>0.13680555555555554</v>
      </c>
      <c r="Q439" s="44">
        <v>72762</v>
      </c>
      <c r="R439" s="44">
        <v>72820</v>
      </c>
      <c r="S439" s="45">
        <f t="shared" si="15"/>
        <v>58</v>
      </c>
      <c r="T439" s="46">
        <f>IFERROR(S439/L439,"0")</f>
        <v>24.148606811145509</v>
      </c>
    </row>
    <row r="440" spans="1:20" customFormat="1" ht="18" x14ac:dyDescent="0.35">
      <c r="A440" s="36">
        <v>44859</v>
      </c>
      <c r="B440" s="37">
        <v>63901</v>
      </c>
      <c r="C440" s="37" t="s">
        <v>19</v>
      </c>
      <c r="D440" s="37" t="s">
        <v>511</v>
      </c>
      <c r="E440" s="23" t="s">
        <v>523</v>
      </c>
      <c r="F440" s="37" t="s">
        <v>20</v>
      </c>
      <c r="G440" s="40">
        <v>2980.55</v>
      </c>
      <c r="H440" s="40">
        <v>2980.55</v>
      </c>
      <c r="I440" s="41">
        <f t="shared" si="14"/>
        <v>1</v>
      </c>
      <c r="J440" s="39">
        <v>12</v>
      </c>
      <c r="K440" s="39">
        <v>0</v>
      </c>
      <c r="L440" s="40">
        <v>1.6331525423728812</v>
      </c>
      <c r="M440" s="43">
        <v>0.3576388888888889</v>
      </c>
      <c r="N440" s="38">
        <v>842</v>
      </c>
      <c r="O440" s="43">
        <v>0.50972222222222219</v>
      </c>
      <c r="P440" s="43">
        <v>0.15208333333333332</v>
      </c>
      <c r="Q440" s="44">
        <v>140553</v>
      </c>
      <c r="R440" s="44">
        <v>140579</v>
      </c>
      <c r="S440" s="45">
        <f t="shared" si="15"/>
        <v>26</v>
      </c>
      <c r="T440" s="46">
        <f>IFERROR(S440/L440,"0")</f>
        <v>15.920129519697788</v>
      </c>
    </row>
    <row r="441" spans="1:20" customFormat="1" ht="18" x14ac:dyDescent="0.35">
      <c r="A441" s="36">
        <v>44859</v>
      </c>
      <c r="B441" s="37">
        <v>63947</v>
      </c>
      <c r="C441" s="37" t="s">
        <v>19</v>
      </c>
      <c r="D441" s="37" t="s">
        <v>511</v>
      </c>
      <c r="E441" s="23" t="s">
        <v>523</v>
      </c>
      <c r="F441" s="37" t="s">
        <v>20</v>
      </c>
      <c r="G441" s="40">
        <v>1752.1</v>
      </c>
      <c r="H441" s="40">
        <v>1752.1</v>
      </c>
      <c r="I441" s="41">
        <f t="shared" si="14"/>
        <v>1</v>
      </c>
      <c r="J441" s="39">
        <v>17</v>
      </c>
      <c r="K441" s="39">
        <v>0</v>
      </c>
      <c r="L441" s="40">
        <v>2.0728474576271183</v>
      </c>
      <c r="M441" s="43">
        <v>0.59166666666666667</v>
      </c>
      <c r="N441" s="38">
        <v>1050.01</v>
      </c>
      <c r="O441" s="43">
        <v>0.72986111111111107</v>
      </c>
      <c r="P441" s="43">
        <v>0.13819444444444443</v>
      </c>
      <c r="Q441" s="44">
        <v>140579</v>
      </c>
      <c r="R441" s="44">
        <v>140612</v>
      </c>
      <c r="S441" s="45">
        <f t="shared" si="15"/>
        <v>33</v>
      </c>
      <c r="T441" s="46">
        <f>IFERROR(S441/L441,"0")</f>
        <v>15.92012951969779</v>
      </c>
    </row>
    <row r="442" spans="1:20" customFormat="1" ht="18" x14ac:dyDescent="0.35">
      <c r="A442" s="36">
        <v>44859</v>
      </c>
      <c r="B442" s="37">
        <v>63897</v>
      </c>
      <c r="C442" s="37" t="s">
        <v>21</v>
      </c>
      <c r="D442" s="37" t="s">
        <v>514</v>
      </c>
      <c r="E442" s="23" t="s">
        <v>520</v>
      </c>
      <c r="F442" s="37" t="s">
        <v>20</v>
      </c>
      <c r="G442" s="40">
        <v>420</v>
      </c>
      <c r="H442" s="40">
        <v>420</v>
      </c>
      <c r="I442" s="41">
        <f t="shared" si="14"/>
        <v>1</v>
      </c>
      <c r="J442" s="39">
        <v>1</v>
      </c>
      <c r="K442" s="39">
        <v>0</v>
      </c>
      <c r="L442" s="49">
        <v>5.8070048780487795</v>
      </c>
      <c r="M442" s="43">
        <v>0.21597222222222223</v>
      </c>
      <c r="N442" s="38">
        <v>176.39</v>
      </c>
      <c r="O442" s="43">
        <v>0.47569444444444442</v>
      </c>
      <c r="P442" s="43">
        <v>0.25972222222222224</v>
      </c>
      <c r="Q442" s="44">
        <v>174176</v>
      </c>
      <c r="R442" s="44">
        <v>174345</v>
      </c>
      <c r="S442" s="45">
        <f t="shared" si="15"/>
        <v>169</v>
      </c>
      <c r="T442" s="46">
        <f>IFERROR(S442/L442,"0")</f>
        <v>29.102782509937541</v>
      </c>
    </row>
    <row r="443" spans="1:20" customFormat="1" ht="18" x14ac:dyDescent="0.35">
      <c r="A443" s="36">
        <v>44859</v>
      </c>
      <c r="B443" s="37">
        <v>63945</v>
      </c>
      <c r="C443" s="37" t="s">
        <v>19</v>
      </c>
      <c r="D443" s="37" t="s">
        <v>514</v>
      </c>
      <c r="E443" s="23" t="s">
        <v>520</v>
      </c>
      <c r="F443" s="37" t="s">
        <v>20</v>
      </c>
      <c r="G443" s="40">
        <v>1628</v>
      </c>
      <c r="H443" s="40">
        <v>1628</v>
      </c>
      <c r="I443" s="41">
        <f t="shared" si="14"/>
        <v>1</v>
      </c>
      <c r="J443" s="39">
        <v>7</v>
      </c>
      <c r="K443" s="39">
        <v>0</v>
      </c>
      <c r="L443" s="49">
        <v>1.2369951219512194</v>
      </c>
      <c r="M443" s="43">
        <v>0.56944444444444442</v>
      </c>
      <c r="N443" s="38">
        <v>598.26</v>
      </c>
      <c r="O443" s="43">
        <v>0.6958333333333333</v>
      </c>
      <c r="P443" s="43">
        <v>0.12638888888888888</v>
      </c>
      <c r="Q443" s="44">
        <v>174345</v>
      </c>
      <c r="R443" s="44">
        <v>174381</v>
      </c>
      <c r="S443" s="45">
        <f t="shared" si="15"/>
        <v>36</v>
      </c>
      <c r="T443" s="46">
        <f>IFERROR(S443/L443,"0")</f>
        <v>29.102782509937537</v>
      </c>
    </row>
    <row r="444" spans="1:20" customFormat="1" ht="18" x14ac:dyDescent="0.35">
      <c r="A444" s="36">
        <v>44859</v>
      </c>
      <c r="B444" s="37">
        <v>63896</v>
      </c>
      <c r="C444" s="37" t="s">
        <v>21</v>
      </c>
      <c r="D444" s="37" t="s">
        <v>516</v>
      </c>
      <c r="E444" s="23" t="s">
        <v>521</v>
      </c>
      <c r="F444" s="37" t="s">
        <v>20</v>
      </c>
      <c r="G444" s="40">
        <v>8069</v>
      </c>
      <c r="H444" s="40">
        <v>8069</v>
      </c>
      <c r="I444" s="41">
        <f t="shared" si="14"/>
        <v>1</v>
      </c>
      <c r="J444" s="39">
        <v>2</v>
      </c>
      <c r="K444" s="39">
        <v>0</v>
      </c>
      <c r="L444" s="49">
        <v>17.317788321167885</v>
      </c>
      <c r="M444" s="43">
        <v>0.20486111111111113</v>
      </c>
      <c r="N444" s="38">
        <v>5330.79</v>
      </c>
      <c r="O444" s="43">
        <v>0.83333333333333337</v>
      </c>
      <c r="P444" s="43">
        <v>0.62847222222222221</v>
      </c>
      <c r="Q444" s="44">
        <v>567344</v>
      </c>
      <c r="R444" s="44">
        <v>567612</v>
      </c>
      <c r="S444" s="45">
        <f t="shared" si="15"/>
        <v>268</v>
      </c>
      <c r="T444" s="46">
        <f>IFERROR(S444/L444,"0")</f>
        <v>15.475417243229503</v>
      </c>
    </row>
    <row r="445" spans="1:20" customFormat="1" ht="18" x14ac:dyDescent="0.35">
      <c r="A445" s="36">
        <v>44859</v>
      </c>
      <c r="B445" s="37">
        <v>63900</v>
      </c>
      <c r="C445" s="37" t="s">
        <v>19</v>
      </c>
      <c r="D445" s="37" t="s">
        <v>512</v>
      </c>
      <c r="E445" s="23" t="s">
        <v>520</v>
      </c>
      <c r="F445" s="37" t="s">
        <v>20</v>
      </c>
      <c r="G445" s="40">
        <v>4285.3500000000004</v>
      </c>
      <c r="H445" s="40">
        <v>4285.3500000000004</v>
      </c>
      <c r="I445" s="41">
        <f t="shared" si="14"/>
        <v>1</v>
      </c>
      <c r="J445" s="39">
        <v>5</v>
      </c>
      <c r="K445" s="39">
        <v>0</v>
      </c>
      <c r="L445" s="49">
        <v>1.7477837837837837</v>
      </c>
      <c r="M445" s="43">
        <v>0.34722222222222227</v>
      </c>
      <c r="N445" s="38">
        <v>1075.67</v>
      </c>
      <c r="O445" s="43">
        <v>0.48541666666666666</v>
      </c>
      <c r="P445" s="43">
        <v>0.13819444444444443</v>
      </c>
      <c r="Q445" s="44">
        <v>95758</v>
      </c>
      <c r="R445" s="44">
        <v>95809</v>
      </c>
      <c r="S445" s="45">
        <f t="shared" si="15"/>
        <v>51</v>
      </c>
      <c r="T445" s="46">
        <f>IFERROR(S445/L445,"0")</f>
        <v>29.179810725552052</v>
      </c>
    </row>
    <row r="446" spans="1:20" customFormat="1" ht="18" x14ac:dyDescent="0.35">
      <c r="A446" s="36">
        <v>44859</v>
      </c>
      <c r="B446" s="37">
        <v>63952</v>
      </c>
      <c r="C446" s="37" t="s">
        <v>19</v>
      </c>
      <c r="D446" s="37" t="s">
        <v>512</v>
      </c>
      <c r="E446" s="23" t="s">
        <v>520</v>
      </c>
      <c r="F446" s="37" t="s">
        <v>20</v>
      </c>
      <c r="G446" s="40">
        <v>1559.5</v>
      </c>
      <c r="H446" s="40">
        <v>1275.5</v>
      </c>
      <c r="I446" s="41">
        <f t="shared" si="14"/>
        <v>0.81789034947098427</v>
      </c>
      <c r="J446" s="39">
        <v>21</v>
      </c>
      <c r="K446" s="39">
        <v>1</v>
      </c>
      <c r="L446" s="49">
        <v>0.78821621621621618</v>
      </c>
      <c r="M446" s="43">
        <v>0.61111111111111105</v>
      </c>
      <c r="N446" s="38">
        <v>667.04</v>
      </c>
      <c r="O446" s="43">
        <v>0.76250000000000007</v>
      </c>
      <c r="P446" s="43">
        <v>0.15138888888888888</v>
      </c>
      <c r="Q446" s="44">
        <v>95809</v>
      </c>
      <c r="R446" s="44">
        <v>95832</v>
      </c>
      <c r="S446" s="45">
        <f t="shared" si="15"/>
        <v>23</v>
      </c>
      <c r="T446" s="46">
        <f>IFERROR(S446/L446,"0")</f>
        <v>29.179810725552052</v>
      </c>
    </row>
    <row r="447" spans="1:20" customFormat="1" ht="18" x14ac:dyDescent="0.35">
      <c r="A447" s="36">
        <v>44859</v>
      </c>
      <c r="B447" s="37">
        <v>63899</v>
      </c>
      <c r="C447" s="37" t="s">
        <v>19</v>
      </c>
      <c r="D447" s="37" t="s">
        <v>515</v>
      </c>
      <c r="E447" s="23" t="s">
        <v>519</v>
      </c>
      <c r="F447" s="37" t="s">
        <v>20</v>
      </c>
      <c r="G447" s="40">
        <v>4400</v>
      </c>
      <c r="H447" s="40">
        <v>4400</v>
      </c>
      <c r="I447" s="41">
        <f t="shared" si="14"/>
        <v>1</v>
      </c>
      <c r="J447" s="39">
        <v>5</v>
      </c>
      <c r="K447" s="39">
        <v>0</v>
      </c>
      <c r="L447" s="40">
        <v>0.55006097560975609</v>
      </c>
      <c r="M447" s="43">
        <v>0.34166666666666662</v>
      </c>
      <c r="N447" s="38">
        <v>1099.99</v>
      </c>
      <c r="O447" s="43">
        <v>0.45</v>
      </c>
      <c r="P447" s="43">
        <v>0.10833333333333334</v>
      </c>
      <c r="Q447" s="44">
        <v>66194</v>
      </c>
      <c r="R447" s="44">
        <v>66209</v>
      </c>
      <c r="S447" s="45">
        <f t="shared" si="15"/>
        <v>15</v>
      </c>
      <c r="T447" s="46">
        <f>IFERROR(S447/L447,"0")</f>
        <v>27.269704023944129</v>
      </c>
    </row>
    <row r="448" spans="1:20" customFormat="1" ht="18" x14ac:dyDescent="0.35">
      <c r="A448" s="36">
        <v>44859</v>
      </c>
      <c r="B448" s="37">
        <v>63924</v>
      </c>
      <c r="C448" s="37" t="s">
        <v>19</v>
      </c>
      <c r="D448" s="37" t="s">
        <v>515</v>
      </c>
      <c r="E448" s="23" t="s">
        <v>519</v>
      </c>
      <c r="F448" s="37" t="s">
        <v>20</v>
      </c>
      <c r="G448" s="40">
        <v>1259.5999999999999</v>
      </c>
      <c r="H448" s="40">
        <v>1259.5999999999999</v>
      </c>
      <c r="I448" s="41">
        <f t="shared" ref="I448:I511" si="16">IFERROR((H448/G448)*100%,"0%")</f>
        <v>1</v>
      </c>
      <c r="J448" s="39">
        <v>3</v>
      </c>
      <c r="K448" s="39">
        <v>0</v>
      </c>
      <c r="L448" s="40">
        <v>2.4569390243902438</v>
      </c>
      <c r="M448" s="43">
        <v>0.46458333333333335</v>
      </c>
      <c r="N448" s="38">
        <v>523.97</v>
      </c>
      <c r="O448" s="43">
        <v>0.54861111111111105</v>
      </c>
      <c r="P448" s="43">
        <v>8.4027777777777771E-2</v>
      </c>
      <c r="Q448" s="44">
        <v>66209</v>
      </c>
      <c r="R448" s="44">
        <v>66276</v>
      </c>
      <c r="S448" s="45">
        <f t="shared" ref="S448:S511" si="17">+R448-Q448</f>
        <v>67</v>
      </c>
      <c r="T448" s="46">
        <f>IFERROR(S448/L448,"0")</f>
        <v>27.269704023944133</v>
      </c>
    </row>
    <row r="449" spans="1:20" customFormat="1" ht="18" x14ac:dyDescent="0.35">
      <c r="A449" s="51">
        <v>44859</v>
      </c>
      <c r="B449" s="52" t="s">
        <v>97</v>
      </c>
      <c r="C449" s="37" t="s">
        <v>27</v>
      </c>
      <c r="D449" s="37" t="s">
        <v>513</v>
      </c>
      <c r="E449" s="23" t="s">
        <v>520</v>
      </c>
      <c r="F449" s="37" t="s">
        <v>20</v>
      </c>
      <c r="G449" s="40">
        <v>0.01</v>
      </c>
      <c r="H449" s="40">
        <v>0.01</v>
      </c>
      <c r="I449" s="41">
        <f t="shared" si="16"/>
        <v>1</v>
      </c>
      <c r="J449" s="39">
        <v>2</v>
      </c>
      <c r="K449" s="39">
        <v>0</v>
      </c>
      <c r="L449" s="49">
        <v>5.2949999999999999</v>
      </c>
      <c r="M449" s="43">
        <v>0</v>
      </c>
      <c r="N449" s="38">
        <v>0</v>
      </c>
      <c r="O449" s="43">
        <v>0</v>
      </c>
      <c r="P449" s="43">
        <v>0</v>
      </c>
      <c r="Q449" s="44">
        <v>186738</v>
      </c>
      <c r="R449" s="44">
        <v>186829</v>
      </c>
      <c r="S449" s="45">
        <f t="shared" si="17"/>
        <v>91</v>
      </c>
      <c r="T449" s="50">
        <f>IFERROR(S449/L449,"0")</f>
        <v>17.186024551463646</v>
      </c>
    </row>
    <row r="450" spans="1:20" customFormat="1" ht="18" x14ac:dyDescent="0.35">
      <c r="A450" s="51">
        <v>44860</v>
      </c>
      <c r="B450" s="52" t="s">
        <v>98</v>
      </c>
      <c r="C450" s="37" t="s">
        <v>27</v>
      </c>
      <c r="D450" s="37" t="s">
        <v>511</v>
      </c>
      <c r="E450" s="23" t="s">
        <v>523</v>
      </c>
      <c r="F450" s="37" t="s">
        <v>20</v>
      </c>
      <c r="G450" s="40">
        <v>0.01</v>
      </c>
      <c r="H450" s="40">
        <v>0.01</v>
      </c>
      <c r="I450" s="41">
        <f t="shared" si="16"/>
        <v>1</v>
      </c>
      <c r="J450" s="39">
        <v>2</v>
      </c>
      <c r="K450" s="39">
        <v>0</v>
      </c>
      <c r="L450" s="49">
        <v>5.1820000000000004</v>
      </c>
      <c r="M450" s="43">
        <v>0</v>
      </c>
      <c r="N450" s="38">
        <v>0</v>
      </c>
      <c r="O450" s="43">
        <v>0</v>
      </c>
      <c r="P450" s="43">
        <v>0</v>
      </c>
      <c r="Q450" s="44">
        <v>140613</v>
      </c>
      <c r="R450" s="44">
        <v>140688</v>
      </c>
      <c r="S450" s="45">
        <f t="shared" si="17"/>
        <v>75</v>
      </c>
      <c r="T450" s="46">
        <f>IFERROR(S450/L450,"0")</f>
        <v>14.473176379776147</v>
      </c>
    </row>
    <row r="451" spans="1:20" customFormat="1" ht="18" x14ac:dyDescent="0.35">
      <c r="A451" s="51">
        <v>44860</v>
      </c>
      <c r="B451" s="52" t="s">
        <v>99</v>
      </c>
      <c r="C451" s="37" t="s">
        <v>27</v>
      </c>
      <c r="D451" s="37" t="s">
        <v>513</v>
      </c>
      <c r="E451" s="23" t="s">
        <v>520</v>
      </c>
      <c r="F451" s="37" t="s">
        <v>20</v>
      </c>
      <c r="G451" s="40">
        <v>0.01</v>
      </c>
      <c r="H451" s="40">
        <v>0.01</v>
      </c>
      <c r="I451" s="41">
        <f t="shared" si="16"/>
        <v>1</v>
      </c>
      <c r="J451" s="39">
        <v>2</v>
      </c>
      <c r="K451" s="39">
        <v>0</v>
      </c>
      <c r="L451" s="49">
        <v>6.3719999999999999</v>
      </c>
      <c r="M451" s="43">
        <v>0</v>
      </c>
      <c r="N451" s="38">
        <v>0</v>
      </c>
      <c r="O451" s="43">
        <v>0</v>
      </c>
      <c r="P451" s="43">
        <v>0</v>
      </c>
      <c r="Q451" s="44">
        <v>186829</v>
      </c>
      <c r="R451" s="44">
        <v>186950</v>
      </c>
      <c r="S451" s="45">
        <f t="shared" si="17"/>
        <v>121</v>
      </c>
      <c r="T451" s="50">
        <f>IFERROR(S451/L451,"0")</f>
        <v>18.989328311362211</v>
      </c>
    </row>
    <row r="452" spans="1:20" customFormat="1" ht="18" x14ac:dyDescent="0.35">
      <c r="A452" s="36">
        <v>44860</v>
      </c>
      <c r="B452" s="37">
        <v>64043</v>
      </c>
      <c r="C452" s="37" t="s">
        <v>21</v>
      </c>
      <c r="D452" s="37" t="s">
        <v>512</v>
      </c>
      <c r="E452" s="23" t="s">
        <v>520</v>
      </c>
      <c r="F452" s="37" t="s">
        <v>20</v>
      </c>
      <c r="G452" s="40">
        <v>1916.5</v>
      </c>
      <c r="H452" s="40">
        <v>1916.5</v>
      </c>
      <c r="I452" s="41">
        <f t="shared" si="16"/>
        <v>1</v>
      </c>
      <c r="J452" s="39">
        <v>9</v>
      </c>
      <c r="K452" s="39">
        <v>0</v>
      </c>
      <c r="L452" s="49">
        <v>5.3404330357142857</v>
      </c>
      <c r="M452" s="43">
        <v>0.3972222222222222</v>
      </c>
      <c r="N452" s="38">
        <v>873.44</v>
      </c>
      <c r="O452" s="43">
        <v>0.63472222222222219</v>
      </c>
      <c r="P452" s="43">
        <v>0.23750000000000002</v>
      </c>
      <c r="Q452" s="44">
        <v>95832</v>
      </c>
      <c r="R452" s="44">
        <v>96011</v>
      </c>
      <c r="S452" s="45">
        <f t="shared" si="17"/>
        <v>179</v>
      </c>
      <c r="T452" s="46">
        <f>IFERROR(S452/L452,"0")</f>
        <v>33.517881191081848</v>
      </c>
    </row>
    <row r="453" spans="1:20" customFormat="1" ht="18" x14ac:dyDescent="0.35">
      <c r="A453" s="36">
        <v>44860</v>
      </c>
      <c r="B453" s="37">
        <v>64075</v>
      </c>
      <c r="C453" s="37" t="s">
        <v>19</v>
      </c>
      <c r="D453" s="37" t="s">
        <v>512</v>
      </c>
      <c r="E453" s="23" t="s">
        <v>520</v>
      </c>
      <c r="F453" s="37" t="s">
        <v>20</v>
      </c>
      <c r="G453" s="40">
        <v>1209</v>
      </c>
      <c r="H453" s="40">
        <v>1209</v>
      </c>
      <c r="I453" s="41">
        <f t="shared" si="16"/>
        <v>1</v>
      </c>
      <c r="J453" s="39">
        <v>5</v>
      </c>
      <c r="K453" s="39">
        <v>0</v>
      </c>
      <c r="L453" s="49">
        <v>1.3425669642857143</v>
      </c>
      <c r="M453" s="43">
        <v>0.68541666666666667</v>
      </c>
      <c r="N453" s="38">
        <v>438.31</v>
      </c>
      <c r="O453" s="43">
        <v>0.78888888888888886</v>
      </c>
      <c r="P453" s="43">
        <v>0.10347222222222223</v>
      </c>
      <c r="Q453" s="44">
        <v>96011</v>
      </c>
      <c r="R453" s="44">
        <v>96056</v>
      </c>
      <c r="S453" s="45">
        <f t="shared" si="17"/>
        <v>45</v>
      </c>
      <c r="T453" s="46">
        <f>IFERROR(S453/L453,"0")</f>
        <v>33.517881191081848</v>
      </c>
    </row>
    <row r="454" spans="1:20" customFormat="1" ht="18" x14ac:dyDescent="0.35">
      <c r="A454" s="36">
        <v>44860</v>
      </c>
      <c r="B454" s="37">
        <v>64032</v>
      </c>
      <c r="C454" s="37" t="s">
        <v>19</v>
      </c>
      <c r="D454" s="37" t="s">
        <v>514</v>
      </c>
      <c r="E454" s="23" t="s">
        <v>520</v>
      </c>
      <c r="F454" s="37" t="s">
        <v>20</v>
      </c>
      <c r="G454" s="40">
        <v>1736.25</v>
      </c>
      <c r="H454" s="40">
        <v>1736.25</v>
      </c>
      <c r="I454" s="41">
        <f t="shared" si="16"/>
        <v>1</v>
      </c>
      <c r="J454" s="39">
        <v>14</v>
      </c>
      <c r="K454" s="39">
        <v>0</v>
      </c>
      <c r="L454" s="49">
        <v>1.8115000000000001</v>
      </c>
      <c r="M454" s="43">
        <v>0.37291666666666662</v>
      </c>
      <c r="N454" s="38">
        <v>484.14</v>
      </c>
      <c r="O454" s="43">
        <v>0.55347222222222225</v>
      </c>
      <c r="P454" s="43">
        <v>0.18055555555555555</v>
      </c>
      <c r="Q454" s="44">
        <v>174381</v>
      </c>
      <c r="R454" s="44">
        <v>174425</v>
      </c>
      <c r="S454" s="45">
        <f t="shared" si="17"/>
        <v>44</v>
      </c>
      <c r="T454" s="46">
        <f>IFERROR(S454/L454,"0")</f>
        <v>24.289263041678165</v>
      </c>
    </row>
    <row r="455" spans="1:20" customFormat="1" ht="18" x14ac:dyDescent="0.35">
      <c r="A455" s="36">
        <v>44860</v>
      </c>
      <c r="B455" s="37">
        <v>64076</v>
      </c>
      <c r="C455" s="37" t="s">
        <v>19</v>
      </c>
      <c r="D455" s="37" t="s">
        <v>514</v>
      </c>
      <c r="E455" s="23" t="s">
        <v>520</v>
      </c>
      <c r="F455" s="37" t="s">
        <v>20</v>
      </c>
      <c r="G455" s="40">
        <v>2402</v>
      </c>
      <c r="H455" s="40">
        <v>2402</v>
      </c>
      <c r="I455" s="41">
        <f t="shared" si="16"/>
        <v>1</v>
      </c>
      <c r="J455" s="39">
        <v>6</v>
      </c>
      <c r="K455" s="39">
        <v>0</v>
      </c>
      <c r="L455" s="49">
        <v>1.8115000000000001</v>
      </c>
      <c r="M455" s="43">
        <v>0.69374999999999998</v>
      </c>
      <c r="N455" s="38">
        <v>1215.68</v>
      </c>
      <c r="O455" s="43">
        <v>0.79166666666666663</v>
      </c>
      <c r="P455" s="43">
        <v>9.7916666666666666E-2</v>
      </c>
      <c r="Q455" s="44">
        <v>174425</v>
      </c>
      <c r="R455" s="44">
        <v>174469</v>
      </c>
      <c r="S455" s="45">
        <f t="shared" si="17"/>
        <v>44</v>
      </c>
      <c r="T455" s="46">
        <f>IFERROR(S455/L455,"0")</f>
        <v>24.289263041678165</v>
      </c>
    </row>
    <row r="456" spans="1:20" customFormat="1" ht="18" x14ac:dyDescent="0.35">
      <c r="A456" s="36">
        <v>44860</v>
      </c>
      <c r="B456" s="37">
        <v>64028</v>
      </c>
      <c r="C456" s="37" t="s">
        <v>21</v>
      </c>
      <c r="D456" s="37" t="s">
        <v>515</v>
      </c>
      <c r="E456" s="23" t="s">
        <v>519</v>
      </c>
      <c r="F456" s="37" t="s">
        <v>20</v>
      </c>
      <c r="G456" s="40">
        <v>66</v>
      </c>
      <c r="H456" s="40">
        <v>66</v>
      </c>
      <c r="I456" s="41">
        <f t="shared" si="16"/>
        <v>1</v>
      </c>
      <c r="J456" s="39">
        <v>1</v>
      </c>
      <c r="K456" s="39">
        <v>0</v>
      </c>
      <c r="L456" s="49">
        <v>4.3487499999999999</v>
      </c>
      <c r="M456" s="43">
        <v>0.30555555555555552</v>
      </c>
      <c r="N456" s="38">
        <v>33</v>
      </c>
      <c r="O456" s="43">
        <v>0.48472222222222222</v>
      </c>
      <c r="P456" s="43">
        <v>0.17916666666666667</v>
      </c>
      <c r="Q456" s="44">
        <v>66276</v>
      </c>
      <c r="R456" s="44">
        <v>66423</v>
      </c>
      <c r="S456" s="45">
        <f t="shared" si="17"/>
        <v>147</v>
      </c>
      <c r="T456" s="46">
        <f>IFERROR(S456/L456,"0")</f>
        <v>33.802816901408448</v>
      </c>
    </row>
    <row r="457" spans="1:20" customFormat="1" ht="18" x14ac:dyDescent="0.35">
      <c r="A457" s="36">
        <v>44860</v>
      </c>
      <c r="B457" s="37" t="s">
        <v>23</v>
      </c>
      <c r="C457" s="37" t="s">
        <v>23</v>
      </c>
      <c r="D457" s="37" t="s">
        <v>515</v>
      </c>
      <c r="E457" s="23" t="s">
        <v>519</v>
      </c>
      <c r="F457" s="37" t="s">
        <v>20</v>
      </c>
      <c r="G457" s="40">
        <v>0</v>
      </c>
      <c r="H457" s="40">
        <v>0</v>
      </c>
      <c r="I457" s="41" t="str">
        <f t="shared" si="16"/>
        <v>0%</v>
      </c>
      <c r="J457" s="39">
        <v>0</v>
      </c>
      <c r="K457" s="39">
        <v>0</v>
      </c>
      <c r="L457" s="49">
        <v>0.44374999999999998</v>
      </c>
      <c r="M457" s="43">
        <v>0</v>
      </c>
      <c r="N457" s="38">
        <v>0</v>
      </c>
      <c r="O457" s="43">
        <v>0</v>
      </c>
      <c r="P457" s="43">
        <v>0</v>
      </c>
      <c r="Q457" s="44">
        <v>66423</v>
      </c>
      <c r="R457" s="44">
        <v>66438</v>
      </c>
      <c r="S457" s="45">
        <f t="shared" si="17"/>
        <v>15</v>
      </c>
      <c r="T457" s="46">
        <f>IFERROR(S457/L457,"0")</f>
        <v>33.802816901408455</v>
      </c>
    </row>
    <row r="458" spans="1:20" customFormat="1" ht="18" x14ac:dyDescent="0.35">
      <c r="A458" s="36">
        <v>44860</v>
      </c>
      <c r="B458" s="37">
        <v>64070</v>
      </c>
      <c r="C458" s="37" t="s">
        <v>19</v>
      </c>
      <c r="D458" s="37" t="s">
        <v>515</v>
      </c>
      <c r="E458" s="23" t="s">
        <v>519</v>
      </c>
      <c r="F458" s="37" t="s">
        <v>20</v>
      </c>
      <c r="G458" s="40">
        <v>2671</v>
      </c>
      <c r="H458" s="40">
        <v>2671</v>
      </c>
      <c r="I458" s="41">
        <f t="shared" si="16"/>
        <v>1</v>
      </c>
      <c r="J458" s="39">
        <v>9</v>
      </c>
      <c r="K458" s="39">
        <v>0</v>
      </c>
      <c r="L458" s="49">
        <v>0.88749999999999996</v>
      </c>
      <c r="M458" s="43">
        <v>0.64027777777777783</v>
      </c>
      <c r="N458" s="38">
        <v>817.9</v>
      </c>
      <c r="O458" s="43">
        <v>0.77847222222222223</v>
      </c>
      <c r="P458" s="43">
        <v>0.13819444444444443</v>
      </c>
      <c r="Q458" s="44">
        <v>66438</v>
      </c>
      <c r="R458" s="44">
        <v>66468</v>
      </c>
      <c r="S458" s="45">
        <f t="shared" si="17"/>
        <v>30</v>
      </c>
      <c r="T458" s="46">
        <f>IFERROR(S458/L458,"0")</f>
        <v>33.802816901408455</v>
      </c>
    </row>
    <row r="459" spans="1:20" customFormat="1" ht="18" x14ac:dyDescent="0.35">
      <c r="A459" s="36">
        <v>44860</v>
      </c>
      <c r="B459" s="37">
        <v>64031</v>
      </c>
      <c r="C459" s="37" t="s">
        <v>19</v>
      </c>
      <c r="D459" s="37" t="s">
        <v>517</v>
      </c>
      <c r="E459" s="23" t="s">
        <v>521</v>
      </c>
      <c r="F459" s="37" t="s">
        <v>20</v>
      </c>
      <c r="G459" s="40">
        <v>806.65</v>
      </c>
      <c r="H459" s="40">
        <v>806.65</v>
      </c>
      <c r="I459" s="41">
        <f t="shared" si="16"/>
        <v>1</v>
      </c>
      <c r="J459" s="39">
        <v>9</v>
      </c>
      <c r="K459" s="39">
        <v>0</v>
      </c>
      <c r="L459" s="49">
        <v>1.879987341772152</v>
      </c>
      <c r="M459" s="43">
        <v>0.3611111111111111</v>
      </c>
      <c r="N459" s="38">
        <v>258.8</v>
      </c>
      <c r="O459" s="43">
        <v>0.52152777777777781</v>
      </c>
      <c r="P459" s="43">
        <v>0.16041666666666668</v>
      </c>
      <c r="Q459" s="44">
        <v>72820</v>
      </c>
      <c r="R459" s="44">
        <v>72869</v>
      </c>
      <c r="S459" s="45">
        <f t="shared" si="17"/>
        <v>49</v>
      </c>
      <c r="T459" s="46">
        <f>IFERROR(S459/L459,"0")</f>
        <v>26.064005278785878</v>
      </c>
    </row>
    <row r="460" spans="1:20" customFormat="1" ht="18" x14ac:dyDescent="0.35">
      <c r="A460" s="36">
        <v>44860</v>
      </c>
      <c r="B460" s="37">
        <v>64073</v>
      </c>
      <c r="C460" s="37" t="s">
        <v>19</v>
      </c>
      <c r="D460" s="37" t="s">
        <v>517</v>
      </c>
      <c r="E460" s="23" t="s">
        <v>521</v>
      </c>
      <c r="F460" s="37" t="s">
        <v>20</v>
      </c>
      <c r="G460" s="40">
        <v>2589</v>
      </c>
      <c r="H460" s="40">
        <v>2589</v>
      </c>
      <c r="I460" s="41">
        <f t="shared" si="16"/>
        <v>1</v>
      </c>
      <c r="J460" s="39">
        <v>4</v>
      </c>
      <c r="K460" s="39">
        <v>0</v>
      </c>
      <c r="L460" s="49">
        <v>1.1510126582278482</v>
      </c>
      <c r="M460" s="43">
        <v>0.66736111111111107</v>
      </c>
      <c r="N460" s="38">
        <v>1077.83</v>
      </c>
      <c r="O460" s="43">
        <v>0.80763888888888891</v>
      </c>
      <c r="P460" s="43">
        <v>0.14027777777777778</v>
      </c>
      <c r="Q460" s="44">
        <v>72869</v>
      </c>
      <c r="R460" s="44">
        <v>72899</v>
      </c>
      <c r="S460" s="45">
        <f t="shared" si="17"/>
        <v>30</v>
      </c>
      <c r="T460" s="46">
        <f>IFERROR(S460/L460,"0")</f>
        <v>26.064005278785878</v>
      </c>
    </row>
    <row r="461" spans="1:20" customFormat="1" ht="18" x14ac:dyDescent="0.35">
      <c r="A461" s="36">
        <v>44861</v>
      </c>
      <c r="B461" s="37">
        <v>64157</v>
      </c>
      <c r="C461" s="37" t="s">
        <v>21</v>
      </c>
      <c r="D461" s="37" t="s">
        <v>515</v>
      </c>
      <c r="E461" s="23" t="s">
        <v>519</v>
      </c>
      <c r="F461" s="37" t="s">
        <v>20</v>
      </c>
      <c r="G461" s="40">
        <v>1478</v>
      </c>
      <c r="H461" s="40">
        <v>1478</v>
      </c>
      <c r="I461" s="41">
        <f t="shared" si="16"/>
        <v>1</v>
      </c>
      <c r="J461" s="39">
        <v>2</v>
      </c>
      <c r="K461" s="39">
        <v>0</v>
      </c>
      <c r="L461" s="49">
        <v>3.0052116788321168</v>
      </c>
      <c r="M461" s="43">
        <v>0.30555555555555552</v>
      </c>
      <c r="N461" s="38">
        <v>738.99</v>
      </c>
      <c r="O461" s="43">
        <v>0.42291666666666666</v>
      </c>
      <c r="P461" s="43">
        <v>0.1173611111111111</v>
      </c>
      <c r="Q461" s="44">
        <v>66468</v>
      </c>
      <c r="R461" s="44">
        <v>66557</v>
      </c>
      <c r="S461" s="45">
        <f t="shared" si="17"/>
        <v>89</v>
      </c>
      <c r="T461" s="46">
        <f>IFERROR(S461/L461,"0")</f>
        <v>29.61521833117164</v>
      </c>
    </row>
    <row r="462" spans="1:20" customFormat="1" ht="18" x14ac:dyDescent="0.35">
      <c r="A462" s="36">
        <v>44861</v>
      </c>
      <c r="B462" s="37">
        <v>64167</v>
      </c>
      <c r="C462" s="37" t="s">
        <v>19</v>
      </c>
      <c r="D462" s="37" t="s">
        <v>515</v>
      </c>
      <c r="E462" s="23" t="s">
        <v>519</v>
      </c>
      <c r="F462" s="37" t="s">
        <v>20</v>
      </c>
      <c r="G462" s="40">
        <v>3894</v>
      </c>
      <c r="H462" s="40">
        <v>3894</v>
      </c>
      <c r="I462" s="41">
        <f t="shared" si="16"/>
        <v>1</v>
      </c>
      <c r="J462" s="39">
        <v>1</v>
      </c>
      <c r="K462" s="39">
        <v>0</v>
      </c>
      <c r="L462" s="49">
        <v>0.54026277372262776</v>
      </c>
      <c r="M462" s="43">
        <v>0.4375</v>
      </c>
      <c r="N462" s="38">
        <v>1518.66</v>
      </c>
      <c r="O462" s="43">
        <v>0.5</v>
      </c>
      <c r="P462" s="43">
        <v>6.25E-2</v>
      </c>
      <c r="Q462" s="44">
        <v>66557</v>
      </c>
      <c r="R462" s="44">
        <v>66573</v>
      </c>
      <c r="S462" s="45">
        <f t="shared" si="17"/>
        <v>16</v>
      </c>
      <c r="T462" s="46">
        <f>IFERROR(S462/L462,"0")</f>
        <v>29.615218331171636</v>
      </c>
    </row>
    <row r="463" spans="1:20" customFormat="1" ht="18" x14ac:dyDescent="0.35">
      <c r="A463" s="36">
        <v>44861</v>
      </c>
      <c r="B463" s="37">
        <v>64166</v>
      </c>
      <c r="C463" s="37" t="s">
        <v>21</v>
      </c>
      <c r="D463" s="37" t="s">
        <v>515</v>
      </c>
      <c r="E463" s="23" t="s">
        <v>519</v>
      </c>
      <c r="F463" s="37" t="s">
        <v>20</v>
      </c>
      <c r="G463" s="40">
        <v>3225</v>
      </c>
      <c r="H463" s="40">
        <v>3225</v>
      </c>
      <c r="I463" s="41">
        <f t="shared" si="16"/>
        <v>1</v>
      </c>
      <c r="J463" s="39">
        <v>1</v>
      </c>
      <c r="K463" s="39">
        <v>0</v>
      </c>
      <c r="L463" s="49">
        <v>5.7065255474452554</v>
      </c>
      <c r="M463" s="43">
        <v>0.54652777777777783</v>
      </c>
      <c r="N463" s="38">
        <v>1357.49</v>
      </c>
      <c r="O463" s="43">
        <v>0.77361111111111114</v>
      </c>
      <c r="P463" s="43">
        <v>0.22708333333333333</v>
      </c>
      <c r="Q463" s="44">
        <v>66573</v>
      </c>
      <c r="R463" s="44">
        <v>66742</v>
      </c>
      <c r="S463" s="45">
        <f t="shared" si="17"/>
        <v>169</v>
      </c>
      <c r="T463" s="46">
        <f>IFERROR(S463/L463,"0")</f>
        <v>29.61521833117164</v>
      </c>
    </row>
    <row r="464" spans="1:20" customFormat="1" ht="18" x14ac:dyDescent="0.35">
      <c r="A464" s="36">
        <v>44861</v>
      </c>
      <c r="B464" s="37">
        <v>64161</v>
      </c>
      <c r="C464" s="37" t="s">
        <v>19</v>
      </c>
      <c r="D464" s="37" t="s">
        <v>514</v>
      </c>
      <c r="E464" s="23" t="s">
        <v>520</v>
      </c>
      <c r="F464" s="37" t="s">
        <v>20</v>
      </c>
      <c r="G464" s="40">
        <v>2855.3</v>
      </c>
      <c r="H464" s="40">
        <v>2855.3</v>
      </c>
      <c r="I464" s="41">
        <f t="shared" si="16"/>
        <v>1</v>
      </c>
      <c r="J464" s="39">
        <v>32</v>
      </c>
      <c r="K464" s="39">
        <v>0</v>
      </c>
      <c r="L464" s="40">
        <v>2.1031500000000003</v>
      </c>
      <c r="M464" s="43">
        <v>0.40972222222222227</v>
      </c>
      <c r="N464" s="38">
        <v>1198.58</v>
      </c>
      <c r="O464" s="43">
        <v>0.61458333333333337</v>
      </c>
      <c r="P464" s="43">
        <v>0.20486111111111113</v>
      </c>
      <c r="Q464" s="44">
        <v>174470</v>
      </c>
      <c r="R464" s="44">
        <v>174512</v>
      </c>
      <c r="S464" s="45">
        <f t="shared" si="17"/>
        <v>42</v>
      </c>
      <c r="T464" s="46">
        <f>IFERROR(S464/L464,"0")</f>
        <v>19.970044932601095</v>
      </c>
    </row>
    <row r="465" spans="1:20" customFormat="1" ht="18" x14ac:dyDescent="0.35">
      <c r="A465" s="36">
        <v>44861</v>
      </c>
      <c r="B465" s="37">
        <v>64204</v>
      </c>
      <c r="C465" s="37" t="s">
        <v>19</v>
      </c>
      <c r="D465" s="37" t="s">
        <v>514</v>
      </c>
      <c r="E465" s="23" t="s">
        <v>520</v>
      </c>
      <c r="F465" s="37" t="s">
        <v>20</v>
      </c>
      <c r="G465" s="40">
        <v>1935</v>
      </c>
      <c r="H465" s="40">
        <v>1910</v>
      </c>
      <c r="I465" s="41">
        <f t="shared" si="16"/>
        <v>0.98708010335917318</v>
      </c>
      <c r="J465" s="39">
        <v>15</v>
      </c>
      <c r="K465" s="39">
        <v>1</v>
      </c>
      <c r="L465" s="40">
        <v>1.9028499999999999</v>
      </c>
      <c r="M465" s="43">
        <v>0.67499999999999993</v>
      </c>
      <c r="N465" s="38">
        <v>787.62</v>
      </c>
      <c r="O465" s="43">
        <v>0.78749999999999998</v>
      </c>
      <c r="P465" s="43">
        <v>0.1125</v>
      </c>
      <c r="Q465" s="44">
        <v>174512</v>
      </c>
      <c r="R465" s="44">
        <v>174550</v>
      </c>
      <c r="S465" s="45">
        <f t="shared" si="17"/>
        <v>38</v>
      </c>
      <c r="T465" s="46">
        <f>IFERROR(S465/L465,"0")</f>
        <v>19.970044932601098</v>
      </c>
    </row>
    <row r="466" spans="1:20" customFormat="1" ht="18" x14ac:dyDescent="0.35">
      <c r="A466" s="36">
        <v>44861</v>
      </c>
      <c r="B466" s="37">
        <v>64163</v>
      </c>
      <c r="C466" s="37" t="s">
        <v>19</v>
      </c>
      <c r="D466" s="37" t="s">
        <v>512</v>
      </c>
      <c r="E466" s="23" t="s">
        <v>520</v>
      </c>
      <c r="F466" s="37" t="s">
        <v>20</v>
      </c>
      <c r="G466" s="40">
        <v>1347.15</v>
      </c>
      <c r="H466" s="40">
        <v>1347.15</v>
      </c>
      <c r="I466" s="41">
        <f t="shared" si="16"/>
        <v>1</v>
      </c>
      <c r="J466" s="39">
        <v>15</v>
      </c>
      <c r="K466" s="39">
        <v>0</v>
      </c>
      <c r="L466" s="49">
        <v>1.1813720930232559</v>
      </c>
      <c r="M466" s="43">
        <v>0.40277777777777773</v>
      </c>
      <c r="N466" s="38">
        <v>604.72</v>
      </c>
      <c r="O466" s="43">
        <v>0.55555555555555558</v>
      </c>
      <c r="P466" s="43">
        <v>0.15277777777777776</v>
      </c>
      <c r="Q466" s="44">
        <v>96056</v>
      </c>
      <c r="R466" s="44">
        <v>96077</v>
      </c>
      <c r="S466" s="45">
        <f t="shared" si="17"/>
        <v>21</v>
      </c>
      <c r="T466" s="46">
        <f>IFERROR(S466/L466,"0")</f>
        <v>17.77594047126912</v>
      </c>
    </row>
    <row r="467" spans="1:20" customFormat="1" ht="18" x14ac:dyDescent="0.35">
      <c r="A467" s="36">
        <v>44861</v>
      </c>
      <c r="B467" s="37">
        <v>64191</v>
      </c>
      <c r="C467" s="37" t="s">
        <v>19</v>
      </c>
      <c r="D467" s="37" t="s">
        <v>512</v>
      </c>
      <c r="E467" s="23" t="s">
        <v>520</v>
      </c>
      <c r="F467" s="37" t="s">
        <v>20</v>
      </c>
      <c r="G467" s="40">
        <v>1645.4</v>
      </c>
      <c r="H467" s="40">
        <v>1629.4</v>
      </c>
      <c r="I467" s="41">
        <f t="shared" si="16"/>
        <v>0.99027592074875415</v>
      </c>
      <c r="J467" s="39">
        <v>9</v>
      </c>
      <c r="K467" s="39">
        <v>1</v>
      </c>
      <c r="L467" s="49">
        <v>1.2376279069767442</v>
      </c>
      <c r="M467" s="43">
        <v>0.63888888888888895</v>
      </c>
      <c r="N467" s="38">
        <v>625.41</v>
      </c>
      <c r="O467" s="43">
        <v>0.76597222222222217</v>
      </c>
      <c r="P467" s="43">
        <v>0.12708333333333333</v>
      </c>
      <c r="Q467" s="44">
        <v>96077</v>
      </c>
      <c r="R467" s="44">
        <v>96099</v>
      </c>
      <c r="S467" s="45">
        <f t="shared" si="17"/>
        <v>22</v>
      </c>
      <c r="T467" s="46">
        <f>IFERROR(S467/L467,"0")</f>
        <v>17.77594047126912</v>
      </c>
    </row>
    <row r="468" spans="1:20" customFormat="1" ht="18" x14ac:dyDescent="0.35">
      <c r="A468" s="36">
        <v>44861</v>
      </c>
      <c r="B468" s="37">
        <v>64160</v>
      </c>
      <c r="C468" s="37" t="s">
        <v>19</v>
      </c>
      <c r="D468" s="37" t="s">
        <v>517</v>
      </c>
      <c r="E468" s="23" t="s">
        <v>521</v>
      </c>
      <c r="F468" s="37" t="s">
        <v>20</v>
      </c>
      <c r="G468" s="40">
        <v>834.7</v>
      </c>
      <c r="H468" s="40">
        <v>834.7</v>
      </c>
      <c r="I468" s="41">
        <f t="shared" si="16"/>
        <v>1</v>
      </c>
      <c r="J468" s="39">
        <v>9</v>
      </c>
      <c r="K468" s="39">
        <v>0</v>
      </c>
      <c r="L468" s="49">
        <v>2.121</v>
      </c>
      <c r="M468" s="43">
        <v>0.3923611111111111</v>
      </c>
      <c r="N468" s="38">
        <v>223.5</v>
      </c>
      <c r="O468" s="43">
        <v>0.50069444444444444</v>
      </c>
      <c r="P468" s="43">
        <v>0.10833333333333334</v>
      </c>
      <c r="Q468" s="44">
        <v>72899</v>
      </c>
      <c r="R468" s="44">
        <v>72949</v>
      </c>
      <c r="S468" s="45">
        <f t="shared" si="17"/>
        <v>50</v>
      </c>
      <c r="T468" s="46">
        <f>IFERROR(S468/L468,"0")</f>
        <v>23.573785950023574</v>
      </c>
    </row>
    <row r="469" spans="1:20" customFormat="1" ht="18" x14ac:dyDescent="0.35">
      <c r="A469" s="36">
        <v>44861</v>
      </c>
      <c r="B469" s="37">
        <v>64202</v>
      </c>
      <c r="C469" s="37" t="s">
        <v>19</v>
      </c>
      <c r="D469" s="37" t="s">
        <v>517</v>
      </c>
      <c r="E469" s="23" t="s">
        <v>521</v>
      </c>
      <c r="F469" s="37" t="s">
        <v>20</v>
      </c>
      <c r="G469" s="40">
        <v>2935</v>
      </c>
      <c r="H469" s="40">
        <v>2935</v>
      </c>
      <c r="I469" s="41">
        <f t="shared" si="16"/>
        <v>1</v>
      </c>
      <c r="J469" s="39">
        <v>5</v>
      </c>
      <c r="K469" s="39">
        <v>0</v>
      </c>
      <c r="L469" s="49">
        <v>2.121</v>
      </c>
      <c r="M469" s="43">
        <v>0.65694444444444444</v>
      </c>
      <c r="N469" s="38">
        <v>1436.21</v>
      </c>
      <c r="O469" s="43">
        <v>0.77083333333333337</v>
      </c>
      <c r="P469" s="43">
        <v>0.11388888888888889</v>
      </c>
      <c r="Q469" s="44">
        <v>72949</v>
      </c>
      <c r="R469" s="44">
        <v>72999</v>
      </c>
      <c r="S469" s="45">
        <f t="shared" si="17"/>
        <v>50</v>
      </c>
      <c r="T469" s="46">
        <f>IFERROR(S469/L469,"0")</f>
        <v>23.573785950023574</v>
      </c>
    </row>
    <row r="470" spans="1:20" customFormat="1" ht="18" x14ac:dyDescent="0.35">
      <c r="A470" s="51">
        <v>44861</v>
      </c>
      <c r="B470" s="52" t="s">
        <v>100</v>
      </c>
      <c r="C470" s="37" t="s">
        <v>27</v>
      </c>
      <c r="D470" s="37" t="s">
        <v>511</v>
      </c>
      <c r="E470" s="23" t="s">
        <v>523</v>
      </c>
      <c r="F470" s="37" t="s">
        <v>20</v>
      </c>
      <c r="G470" s="40">
        <v>0.01</v>
      </c>
      <c r="H470" s="40">
        <v>0.01</v>
      </c>
      <c r="I470" s="41">
        <f t="shared" si="16"/>
        <v>1</v>
      </c>
      <c r="J470" s="39">
        <v>2</v>
      </c>
      <c r="K470" s="39">
        <v>0</v>
      </c>
      <c r="L470" s="40">
        <v>3.9750000000000001</v>
      </c>
      <c r="M470" s="43">
        <v>0.35972222222222222</v>
      </c>
      <c r="N470" s="47">
        <v>0</v>
      </c>
      <c r="O470" s="43">
        <v>0.80763888888888891</v>
      </c>
      <c r="P470" s="43">
        <v>0.44791666666666669</v>
      </c>
      <c r="Q470" s="44">
        <v>140688</v>
      </c>
      <c r="R470" s="44">
        <v>140771</v>
      </c>
      <c r="S470" s="45">
        <f t="shared" si="17"/>
        <v>83</v>
      </c>
      <c r="T470" s="46">
        <f>IFERROR(S470/L470,"0")</f>
        <v>20.880503144654089</v>
      </c>
    </row>
    <row r="471" spans="1:20" customFormat="1" ht="18" x14ac:dyDescent="0.35">
      <c r="A471" s="51">
        <v>44861</v>
      </c>
      <c r="B471" s="52" t="s">
        <v>101</v>
      </c>
      <c r="C471" s="37" t="s">
        <v>27</v>
      </c>
      <c r="D471" s="37" t="s">
        <v>513</v>
      </c>
      <c r="E471" s="23" t="s">
        <v>520</v>
      </c>
      <c r="F471" s="37" t="s">
        <v>20</v>
      </c>
      <c r="G471" s="40">
        <v>0.01</v>
      </c>
      <c r="H471" s="40">
        <v>0.01</v>
      </c>
      <c r="I471" s="41">
        <f t="shared" si="16"/>
        <v>1</v>
      </c>
      <c r="J471" s="39">
        <v>1</v>
      </c>
      <c r="K471" s="39">
        <v>0</v>
      </c>
      <c r="L471" s="49">
        <v>2.4969999999999999</v>
      </c>
      <c r="M471" s="43">
        <v>0.40625</v>
      </c>
      <c r="N471" s="38">
        <v>0</v>
      </c>
      <c r="O471" s="43">
        <v>0.77361111111111114</v>
      </c>
      <c r="P471" s="43">
        <v>0.36736111111111108</v>
      </c>
      <c r="Q471" s="44">
        <v>186950</v>
      </c>
      <c r="R471" s="44">
        <v>187045</v>
      </c>
      <c r="S471" s="45">
        <f t="shared" si="17"/>
        <v>95</v>
      </c>
      <c r="T471" s="50">
        <f>IFERROR(S471/L471,"0")</f>
        <v>38.04565478574289</v>
      </c>
    </row>
    <row r="472" spans="1:20" customFormat="1" ht="18" x14ac:dyDescent="0.35">
      <c r="A472" s="51">
        <v>44862</v>
      </c>
      <c r="B472" s="52" t="s">
        <v>102</v>
      </c>
      <c r="C472" s="37" t="s">
        <v>27</v>
      </c>
      <c r="D472" s="37" t="s">
        <v>513</v>
      </c>
      <c r="E472" s="23" t="s">
        <v>520</v>
      </c>
      <c r="F472" s="37" t="s">
        <v>20</v>
      </c>
      <c r="G472" s="40">
        <v>0.01</v>
      </c>
      <c r="H472" s="40">
        <v>0.01</v>
      </c>
      <c r="I472" s="41">
        <f t="shared" si="16"/>
        <v>1</v>
      </c>
      <c r="J472" s="39">
        <v>1</v>
      </c>
      <c r="K472" s="39">
        <v>0</v>
      </c>
      <c r="L472" s="49">
        <v>1.8352358490566036</v>
      </c>
      <c r="M472" s="43">
        <v>0.33749999999999997</v>
      </c>
      <c r="N472" s="38">
        <v>0</v>
      </c>
      <c r="O472" s="43">
        <v>0.52083333333333337</v>
      </c>
      <c r="P472" s="43">
        <v>0.18333333333333335</v>
      </c>
      <c r="Q472" s="44">
        <v>187045</v>
      </c>
      <c r="R472" s="44">
        <v>187100</v>
      </c>
      <c r="S472" s="45">
        <f t="shared" si="17"/>
        <v>55</v>
      </c>
      <c r="T472" s="50">
        <f>IFERROR(S472/L472,"0")</f>
        <v>29.968900197907832</v>
      </c>
    </row>
    <row r="473" spans="1:20" customFormat="1" ht="18" x14ac:dyDescent="0.35">
      <c r="A473" s="36">
        <v>44862</v>
      </c>
      <c r="B473" s="37">
        <v>64306</v>
      </c>
      <c r="C473" s="37" t="s">
        <v>19</v>
      </c>
      <c r="D473" s="37" t="s">
        <v>513</v>
      </c>
      <c r="E473" s="23" t="s">
        <v>520</v>
      </c>
      <c r="F473" s="37" t="s">
        <v>20</v>
      </c>
      <c r="G473" s="40">
        <v>2995</v>
      </c>
      <c r="H473" s="40">
        <v>2995</v>
      </c>
      <c r="I473" s="41">
        <f t="shared" si="16"/>
        <v>1</v>
      </c>
      <c r="J473" s="39">
        <v>2</v>
      </c>
      <c r="K473" s="39">
        <v>0</v>
      </c>
      <c r="L473" s="49">
        <v>1.7017641509433963</v>
      </c>
      <c r="M473" s="43">
        <v>0.58333333333333337</v>
      </c>
      <c r="N473" s="38">
        <v>1196.8</v>
      </c>
      <c r="O473" s="43">
        <v>0.82013888888888886</v>
      </c>
      <c r="P473" s="43">
        <v>0.23680555555555557</v>
      </c>
      <c r="Q473" s="44">
        <v>187100</v>
      </c>
      <c r="R473" s="44">
        <v>187151</v>
      </c>
      <c r="S473" s="45">
        <f t="shared" si="17"/>
        <v>51</v>
      </c>
      <c r="T473" s="50">
        <f>IFERROR(S473/L473,"0")</f>
        <v>29.968900197907832</v>
      </c>
    </row>
    <row r="474" spans="1:20" customFormat="1" ht="18" x14ac:dyDescent="0.35">
      <c r="A474" s="36">
        <v>44862</v>
      </c>
      <c r="B474" s="37">
        <v>64294</v>
      </c>
      <c r="C474" s="37" t="s">
        <v>21</v>
      </c>
      <c r="D474" s="37" t="s">
        <v>516</v>
      </c>
      <c r="E474" s="23" t="s">
        <v>521</v>
      </c>
      <c r="F474" s="37" t="s">
        <v>20</v>
      </c>
      <c r="G474" s="40">
        <v>644</v>
      </c>
      <c r="H474" s="40">
        <v>644</v>
      </c>
      <c r="I474" s="41">
        <f t="shared" si="16"/>
        <v>1</v>
      </c>
      <c r="J474" s="39">
        <v>1</v>
      </c>
      <c r="K474" s="39">
        <v>0</v>
      </c>
      <c r="L474" s="40">
        <v>15.244999999999999</v>
      </c>
      <c r="M474" s="43">
        <v>0.22916666666666666</v>
      </c>
      <c r="N474" s="38">
        <v>321.99</v>
      </c>
      <c r="O474" s="43">
        <v>0.50902777777777775</v>
      </c>
      <c r="P474" s="43">
        <v>0.27986111111111112</v>
      </c>
      <c r="Q474" s="44">
        <v>567612</v>
      </c>
      <c r="R474" s="44">
        <v>567867</v>
      </c>
      <c r="S474" s="45">
        <f t="shared" si="17"/>
        <v>255</v>
      </c>
      <c r="T474" s="46">
        <f>IFERROR(S474/L474,"0")</f>
        <v>16.726795670711709</v>
      </c>
    </row>
    <row r="475" spans="1:20" customFormat="1" ht="50.4" customHeight="1" x14ac:dyDescent="0.35">
      <c r="A475" s="36">
        <v>44862</v>
      </c>
      <c r="B475" s="37">
        <v>64296</v>
      </c>
      <c r="C475" s="37" t="s">
        <v>21</v>
      </c>
      <c r="D475" s="37" t="s">
        <v>515</v>
      </c>
      <c r="E475" s="23" t="s">
        <v>519</v>
      </c>
      <c r="F475" s="37" t="s">
        <v>20</v>
      </c>
      <c r="G475" s="40">
        <v>480</v>
      </c>
      <c r="H475" s="40">
        <v>480</v>
      </c>
      <c r="I475" s="41">
        <f t="shared" si="16"/>
        <v>1</v>
      </c>
      <c r="J475" s="39">
        <v>1</v>
      </c>
      <c r="K475" s="39">
        <v>0</v>
      </c>
      <c r="L475" s="49">
        <v>5.1077142857142848</v>
      </c>
      <c r="M475" s="43">
        <v>0.22222222222222221</v>
      </c>
      <c r="N475" s="38">
        <v>240</v>
      </c>
      <c r="O475" s="43">
        <v>0.41875000000000001</v>
      </c>
      <c r="P475" s="43">
        <v>0.19652777777777777</v>
      </c>
      <c r="Q475" s="44">
        <v>66742</v>
      </c>
      <c r="R475" s="44">
        <v>66886</v>
      </c>
      <c r="S475" s="45">
        <f t="shared" si="17"/>
        <v>144</v>
      </c>
      <c r="T475" s="46">
        <f>IFERROR(S475/L475,"0")</f>
        <v>28.192649773451926</v>
      </c>
    </row>
    <row r="476" spans="1:20" customFormat="1" ht="18" x14ac:dyDescent="0.35">
      <c r="A476" s="36">
        <v>44862</v>
      </c>
      <c r="B476" s="37">
        <v>64303</v>
      </c>
      <c r="C476" s="37" t="s">
        <v>19</v>
      </c>
      <c r="D476" s="37" t="s">
        <v>515</v>
      </c>
      <c r="E476" s="23" t="s">
        <v>519</v>
      </c>
      <c r="F476" s="37" t="s">
        <v>20</v>
      </c>
      <c r="G476" s="40">
        <v>3360</v>
      </c>
      <c r="H476" s="40">
        <v>3360</v>
      </c>
      <c r="I476" s="41">
        <f t="shared" si="16"/>
        <v>1</v>
      </c>
      <c r="J476" s="39">
        <v>11</v>
      </c>
      <c r="K476" s="39">
        <v>0</v>
      </c>
      <c r="L476" s="49">
        <v>0.8512857142857142</v>
      </c>
      <c r="M476" s="43">
        <v>0.56736111111111109</v>
      </c>
      <c r="N476" s="38">
        <v>1082.08</v>
      </c>
      <c r="O476" s="43">
        <v>0.77708333333333324</v>
      </c>
      <c r="P476" s="43">
        <v>0.20972222222222223</v>
      </c>
      <c r="Q476" s="44">
        <v>66886</v>
      </c>
      <c r="R476" s="44">
        <v>66910</v>
      </c>
      <c r="S476" s="45">
        <f t="shared" si="17"/>
        <v>24</v>
      </c>
      <c r="T476" s="46">
        <f>IFERROR(S476/L476,"0")</f>
        <v>28.192649773451926</v>
      </c>
    </row>
    <row r="477" spans="1:20" customFormat="1" ht="18" x14ac:dyDescent="0.35">
      <c r="A477" s="36">
        <v>44862</v>
      </c>
      <c r="B477" s="37">
        <v>64278</v>
      </c>
      <c r="C477" s="37" t="s">
        <v>19</v>
      </c>
      <c r="D477" s="37" t="s">
        <v>517</v>
      </c>
      <c r="E477" s="23" t="s">
        <v>521</v>
      </c>
      <c r="F477" s="37" t="s">
        <v>20</v>
      </c>
      <c r="G477" s="40">
        <v>4308.8</v>
      </c>
      <c r="H477" s="40">
        <v>4308.8</v>
      </c>
      <c r="I477" s="41">
        <f t="shared" si="16"/>
        <v>1</v>
      </c>
      <c r="J477" s="39">
        <v>10</v>
      </c>
      <c r="K477" s="39">
        <v>0</v>
      </c>
      <c r="L477" s="49">
        <v>1.8879999999999999</v>
      </c>
      <c r="M477" s="43">
        <v>0.36805555555555558</v>
      </c>
      <c r="N477" s="38">
        <v>1154.28</v>
      </c>
      <c r="O477" s="43">
        <v>0.50624999999999998</v>
      </c>
      <c r="P477" s="43">
        <v>0.13819444444444443</v>
      </c>
      <c r="Q477" s="44">
        <v>72999</v>
      </c>
      <c r="R477" s="44">
        <v>73023</v>
      </c>
      <c r="S477" s="45">
        <f t="shared" si="17"/>
        <v>24</v>
      </c>
      <c r="T477" s="46">
        <f>IFERROR(S477/L477,"0")</f>
        <v>12.711864406779661</v>
      </c>
    </row>
    <row r="478" spans="1:20" customFormat="1" ht="18" x14ac:dyDescent="0.35">
      <c r="A478" s="36">
        <v>44862</v>
      </c>
      <c r="B478" s="37">
        <v>64280</v>
      </c>
      <c r="C478" s="37" t="s">
        <v>19</v>
      </c>
      <c r="D478" s="37" t="s">
        <v>514</v>
      </c>
      <c r="E478" s="23" t="s">
        <v>520</v>
      </c>
      <c r="F478" s="37" t="s">
        <v>20</v>
      </c>
      <c r="G478" s="40">
        <v>3327.4</v>
      </c>
      <c r="H478" s="40">
        <v>2896.6</v>
      </c>
      <c r="I478" s="41">
        <f t="shared" si="16"/>
        <v>0.87052954258580273</v>
      </c>
      <c r="J478" s="39">
        <v>15</v>
      </c>
      <c r="K478" s="39">
        <v>6</v>
      </c>
      <c r="L478" s="49">
        <v>2.1148571428571428</v>
      </c>
      <c r="M478" s="43">
        <v>0.37847222222222227</v>
      </c>
      <c r="N478" s="38">
        <v>1127.27</v>
      </c>
      <c r="O478" s="43">
        <v>0.58472222222222225</v>
      </c>
      <c r="P478" s="43">
        <v>0.20625000000000002</v>
      </c>
      <c r="Q478" s="44">
        <v>174550</v>
      </c>
      <c r="R478" s="44">
        <v>174602</v>
      </c>
      <c r="S478" s="45">
        <f t="shared" si="17"/>
        <v>52</v>
      </c>
      <c r="T478" s="46">
        <f>IFERROR(S478/L478,"0")</f>
        <v>24.587949202918132</v>
      </c>
    </row>
    <row r="479" spans="1:20" customFormat="1" ht="18" x14ac:dyDescent="0.35">
      <c r="A479" s="36">
        <v>44862</v>
      </c>
      <c r="B479" s="37">
        <v>64333</v>
      </c>
      <c r="C479" s="37" t="s">
        <v>19</v>
      </c>
      <c r="D479" s="37" t="s">
        <v>514</v>
      </c>
      <c r="E479" s="23" t="s">
        <v>520</v>
      </c>
      <c r="F479" s="37" t="s">
        <v>20</v>
      </c>
      <c r="G479" s="40">
        <v>2020.85</v>
      </c>
      <c r="H479" s="40">
        <v>2020.85</v>
      </c>
      <c r="I479" s="41">
        <f t="shared" si="16"/>
        <v>1</v>
      </c>
      <c r="J479" s="39">
        <v>25</v>
      </c>
      <c r="K479" s="39">
        <v>0</v>
      </c>
      <c r="L479" s="49">
        <v>1.5861428571428571</v>
      </c>
      <c r="M479" s="43">
        <v>0.65902777777777777</v>
      </c>
      <c r="N479" s="38">
        <v>913.55</v>
      </c>
      <c r="O479" s="43">
        <v>0.80972222222222223</v>
      </c>
      <c r="P479" s="43">
        <v>0.15069444444444444</v>
      </c>
      <c r="Q479" s="44">
        <v>174602</v>
      </c>
      <c r="R479" s="44">
        <v>174641</v>
      </c>
      <c r="S479" s="45">
        <f t="shared" si="17"/>
        <v>39</v>
      </c>
      <c r="T479" s="46">
        <f>IFERROR(S479/L479,"0")</f>
        <v>24.587949202918132</v>
      </c>
    </row>
    <row r="480" spans="1:20" customFormat="1" ht="18" x14ac:dyDescent="0.35">
      <c r="A480" s="36">
        <v>44862</v>
      </c>
      <c r="B480" s="37">
        <v>64297</v>
      </c>
      <c r="C480" s="37" t="s">
        <v>21</v>
      </c>
      <c r="D480" s="37" t="s">
        <v>511</v>
      </c>
      <c r="E480" s="23" t="s">
        <v>523</v>
      </c>
      <c r="F480" s="37" t="s">
        <v>20</v>
      </c>
      <c r="G480" s="40">
        <v>220</v>
      </c>
      <c r="H480" s="40">
        <v>220</v>
      </c>
      <c r="I480" s="41">
        <f t="shared" si="16"/>
        <v>1</v>
      </c>
      <c r="J480" s="39">
        <v>3</v>
      </c>
      <c r="K480" s="39">
        <v>0</v>
      </c>
      <c r="L480" s="56">
        <v>2.0903999999999998</v>
      </c>
      <c r="M480" s="43">
        <v>0.33333333333333331</v>
      </c>
      <c r="N480" s="38">
        <v>46.79</v>
      </c>
      <c r="O480" s="43">
        <v>0.4375</v>
      </c>
      <c r="P480" s="43">
        <v>0.10416666666666667</v>
      </c>
      <c r="Q480" s="44">
        <v>140771</v>
      </c>
      <c r="R480" s="54">
        <v>140820</v>
      </c>
      <c r="S480" s="45">
        <f t="shared" si="17"/>
        <v>49</v>
      </c>
      <c r="T480" s="46">
        <f>IFERROR(S480/L480,"0")</f>
        <v>23.440489858400309</v>
      </c>
    </row>
    <row r="481" spans="1:20" customFormat="1" ht="18" x14ac:dyDescent="0.35">
      <c r="A481" s="36">
        <v>44862</v>
      </c>
      <c r="B481" s="37">
        <v>64290</v>
      </c>
      <c r="C481" s="37" t="s">
        <v>21</v>
      </c>
      <c r="D481" s="37" t="s">
        <v>511</v>
      </c>
      <c r="E481" s="23" t="s">
        <v>523</v>
      </c>
      <c r="F481" s="37" t="s">
        <v>20</v>
      </c>
      <c r="G481" s="40">
        <v>504</v>
      </c>
      <c r="H481" s="40">
        <v>504</v>
      </c>
      <c r="I481" s="41">
        <f t="shared" si="16"/>
        <v>1</v>
      </c>
      <c r="J481" s="39">
        <v>1</v>
      </c>
      <c r="K481" s="39">
        <v>0</v>
      </c>
      <c r="L481" s="56">
        <v>4.3415999999999997</v>
      </c>
      <c r="M481" s="43">
        <v>0.44861111111111113</v>
      </c>
      <c r="N481" s="38">
        <v>201.6</v>
      </c>
      <c r="O481" s="43">
        <v>0.6381944444444444</v>
      </c>
      <c r="P481" s="43">
        <v>0.18958333333333333</v>
      </c>
      <c r="Q481" s="44">
        <v>140820</v>
      </c>
      <c r="R481" s="44">
        <v>140921</v>
      </c>
      <c r="S481" s="45">
        <f t="shared" si="17"/>
        <v>101</v>
      </c>
      <c r="T481" s="46">
        <f>IFERROR(S481/L481,"0")</f>
        <v>23.26331306430809</v>
      </c>
    </row>
    <row r="482" spans="1:20" customFormat="1" ht="18" x14ac:dyDescent="0.35">
      <c r="A482" s="36">
        <v>44862</v>
      </c>
      <c r="B482" s="37">
        <v>64334</v>
      </c>
      <c r="C482" s="37" t="s">
        <v>19</v>
      </c>
      <c r="D482" s="37" t="s">
        <v>511</v>
      </c>
      <c r="E482" s="23" t="s">
        <v>523</v>
      </c>
      <c r="F482" s="37" t="s">
        <v>20</v>
      </c>
      <c r="G482" s="40">
        <v>3143</v>
      </c>
      <c r="H482" s="40">
        <v>3143</v>
      </c>
      <c r="I482" s="41">
        <f t="shared" si="16"/>
        <v>1</v>
      </c>
      <c r="J482" s="39">
        <v>1</v>
      </c>
      <c r="K482" s="39">
        <v>0</v>
      </c>
      <c r="L482" s="56">
        <v>1.6079999999999999</v>
      </c>
      <c r="M482" s="43">
        <v>0.66388888888888886</v>
      </c>
      <c r="N482" s="38">
        <v>815.92</v>
      </c>
      <c r="O482" s="43">
        <v>0</v>
      </c>
      <c r="P482" s="43">
        <v>0.33611111111111108</v>
      </c>
      <c r="Q482" s="44">
        <v>140921</v>
      </c>
      <c r="R482" s="44">
        <v>140958</v>
      </c>
      <c r="S482" s="45">
        <f t="shared" si="17"/>
        <v>37</v>
      </c>
      <c r="T482" s="46">
        <f>IFERROR(S482/L482,"0")</f>
        <v>23.009950248756219</v>
      </c>
    </row>
    <row r="483" spans="1:20" customFormat="1" ht="18" x14ac:dyDescent="0.35">
      <c r="A483" s="36">
        <v>44862</v>
      </c>
      <c r="B483" s="37">
        <v>64279</v>
      </c>
      <c r="C483" s="37" t="s">
        <v>19</v>
      </c>
      <c r="D483" s="37" t="s">
        <v>512</v>
      </c>
      <c r="E483" s="23" t="s">
        <v>520</v>
      </c>
      <c r="F483" s="37" t="s">
        <v>20</v>
      </c>
      <c r="G483" s="40">
        <v>4680</v>
      </c>
      <c r="H483" s="40">
        <v>4680</v>
      </c>
      <c r="I483" s="41">
        <f t="shared" si="16"/>
        <v>1</v>
      </c>
      <c r="J483" s="39">
        <v>4</v>
      </c>
      <c r="K483" s="39">
        <v>0</v>
      </c>
      <c r="L483" s="49">
        <v>1.7721600000000002</v>
      </c>
      <c r="M483" s="43">
        <v>0.37152777777777773</v>
      </c>
      <c r="N483" s="38">
        <v>1170</v>
      </c>
      <c r="O483" s="43">
        <v>0.52847222222222223</v>
      </c>
      <c r="P483" s="43">
        <v>0.15694444444444444</v>
      </c>
      <c r="Q483" s="44">
        <v>96099</v>
      </c>
      <c r="R483" s="44">
        <v>96151</v>
      </c>
      <c r="S483" s="45">
        <f t="shared" si="17"/>
        <v>52</v>
      </c>
      <c r="T483" s="46">
        <f>IFERROR(S483/L483,"0")</f>
        <v>29.342723004694832</v>
      </c>
    </row>
    <row r="484" spans="1:20" customFormat="1" ht="18" x14ac:dyDescent="0.35">
      <c r="A484" s="36">
        <v>44862</v>
      </c>
      <c r="B484" s="37">
        <v>64317</v>
      </c>
      <c r="C484" s="37" t="s">
        <v>19</v>
      </c>
      <c r="D484" s="37" t="s">
        <v>512</v>
      </c>
      <c r="E484" s="23" t="s">
        <v>520</v>
      </c>
      <c r="F484" s="37" t="s">
        <v>20</v>
      </c>
      <c r="G484" s="40">
        <v>2367.02</v>
      </c>
      <c r="H484" s="40">
        <v>2367.02</v>
      </c>
      <c r="I484" s="41">
        <f t="shared" si="16"/>
        <v>1</v>
      </c>
      <c r="J484" s="39">
        <v>15</v>
      </c>
      <c r="K484" s="39">
        <v>0</v>
      </c>
      <c r="L484" s="49">
        <v>0.78383999999999998</v>
      </c>
      <c r="M484" s="43">
        <v>0.61111111111111105</v>
      </c>
      <c r="N484" s="38">
        <v>899.82</v>
      </c>
      <c r="O484" s="43">
        <v>0.73819444444444438</v>
      </c>
      <c r="P484" s="43">
        <v>0.12708333333333333</v>
      </c>
      <c r="Q484" s="44">
        <v>96151</v>
      </c>
      <c r="R484" s="44">
        <v>96174</v>
      </c>
      <c r="S484" s="45">
        <f t="shared" si="17"/>
        <v>23</v>
      </c>
      <c r="T484" s="46">
        <f>IFERROR(S484/L484,"0")</f>
        <v>29.342723004694836</v>
      </c>
    </row>
    <row r="485" spans="1:20" customFormat="1" ht="18" x14ac:dyDescent="0.35">
      <c r="A485" s="36">
        <v>44863</v>
      </c>
      <c r="B485" s="37">
        <v>64453</v>
      </c>
      <c r="C485" s="37" t="s">
        <v>19</v>
      </c>
      <c r="D485" s="37" t="s">
        <v>517</v>
      </c>
      <c r="E485" s="23" t="s">
        <v>521</v>
      </c>
      <c r="F485" s="37" t="s">
        <v>20</v>
      </c>
      <c r="G485" s="40">
        <v>2542</v>
      </c>
      <c r="H485" s="40">
        <v>2542</v>
      </c>
      <c r="I485" s="41">
        <f t="shared" si="16"/>
        <v>1</v>
      </c>
      <c r="J485" s="39">
        <v>1</v>
      </c>
      <c r="K485" s="39">
        <v>0</v>
      </c>
      <c r="L485" s="49">
        <v>1.04</v>
      </c>
      <c r="M485" s="43">
        <v>0.58819444444444446</v>
      </c>
      <c r="N485" s="38">
        <v>711.76</v>
      </c>
      <c r="O485" s="43">
        <v>0.6479166666666667</v>
      </c>
      <c r="P485" s="43">
        <v>5.9722222222222225E-2</v>
      </c>
      <c r="Q485" s="44">
        <v>73047</v>
      </c>
      <c r="R485" s="44">
        <v>73063</v>
      </c>
      <c r="S485" s="45">
        <f t="shared" si="17"/>
        <v>16</v>
      </c>
      <c r="T485" s="46">
        <f>IFERROR(S485/L485,"0")</f>
        <v>15.384615384615383</v>
      </c>
    </row>
    <row r="486" spans="1:20" customFormat="1" ht="18" x14ac:dyDescent="0.35">
      <c r="A486" s="36">
        <v>44863</v>
      </c>
      <c r="B486" s="37">
        <v>64413</v>
      </c>
      <c r="C486" s="37" t="s">
        <v>21</v>
      </c>
      <c r="D486" s="37" t="s">
        <v>515</v>
      </c>
      <c r="E486" s="23" t="s">
        <v>519</v>
      </c>
      <c r="F486" s="37" t="s">
        <v>20</v>
      </c>
      <c r="G486" s="40">
        <v>2913</v>
      </c>
      <c r="H486" s="40">
        <v>2913</v>
      </c>
      <c r="I486" s="41">
        <f t="shared" si="16"/>
        <v>1</v>
      </c>
      <c r="J486" s="39">
        <v>1</v>
      </c>
      <c r="K486" s="39">
        <v>0</v>
      </c>
      <c r="L486" s="49">
        <v>4.5452254335260118</v>
      </c>
      <c r="M486" s="43">
        <v>0.22222222222222221</v>
      </c>
      <c r="N486" s="38">
        <v>1602.14</v>
      </c>
      <c r="O486" s="43">
        <v>0.5229166666666667</v>
      </c>
      <c r="P486" s="43">
        <v>0.30069444444444443</v>
      </c>
      <c r="Q486" s="44">
        <v>66910</v>
      </c>
      <c r="R486" s="44">
        <v>67058</v>
      </c>
      <c r="S486" s="45">
        <f t="shared" si="17"/>
        <v>148</v>
      </c>
      <c r="T486" s="46">
        <f>IFERROR(S486/L486,"0")</f>
        <v>32.561641257293431</v>
      </c>
    </row>
    <row r="487" spans="1:20" customFormat="1" ht="18" x14ac:dyDescent="0.35">
      <c r="A487" s="36">
        <v>44863</v>
      </c>
      <c r="B487" s="37">
        <v>64449</v>
      </c>
      <c r="C487" s="37" t="s">
        <v>19</v>
      </c>
      <c r="D487" s="37" t="s">
        <v>515</v>
      </c>
      <c r="E487" s="23" t="s">
        <v>519</v>
      </c>
      <c r="F487" s="37" t="s">
        <v>20</v>
      </c>
      <c r="G487" s="40">
        <v>1096.2</v>
      </c>
      <c r="H487" s="40">
        <v>1096.2</v>
      </c>
      <c r="I487" s="41">
        <f t="shared" si="16"/>
        <v>1</v>
      </c>
      <c r="J487" s="39">
        <v>1</v>
      </c>
      <c r="K487" s="39">
        <v>0</v>
      </c>
      <c r="L487" s="49">
        <v>0.76777456647398845</v>
      </c>
      <c r="M487" s="43">
        <v>0.58124999999999993</v>
      </c>
      <c r="N487" s="38">
        <v>599.36</v>
      </c>
      <c r="O487" s="43">
        <v>0.63541666666666663</v>
      </c>
      <c r="P487" s="43">
        <v>5.4166666666666669E-2</v>
      </c>
      <c r="Q487" s="44">
        <v>67059</v>
      </c>
      <c r="R487" s="44">
        <v>67084</v>
      </c>
      <c r="S487" s="45">
        <f t="shared" si="17"/>
        <v>25</v>
      </c>
      <c r="T487" s="46">
        <f>IFERROR(S487/L487,"0")</f>
        <v>32.561641257293431</v>
      </c>
    </row>
    <row r="488" spans="1:20" customFormat="1" ht="18" x14ac:dyDescent="0.35">
      <c r="A488" s="55">
        <v>44863</v>
      </c>
      <c r="B488" s="57">
        <v>64414</v>
      </c>
      <c r="C488" s="57" t="s">
        <v>21</v>
      </c>
      <c r="D488" s="57" t="s">
        <v>516</v>
      </c>
      <c r="E488" s="23" t="s">
        <v>521</v>
      </c>
      <c r="F488" s="57" t="s">
        <v>20</v>
      </c>
      <c r="G488" s="56">
        <v>2949</v>
      </c>
      <c r="H488" s="56">
        <v>2949</v>
      </c>
      <c r="I488" s="41">
        <f t="shared" si="16"/>
        <v>1</v>
      </c>
      <c r="J488" s="58">
        <v>2</v>
      </c>
      <c r="K488" s="58">
        <v>0</v>
      </c>
      <c r="L488" s="56">
        <v>16.202000000000002</v>
      </c>
      <c r="M488" s="59">
        <v>0.22222222222222221</v>
      </c>
      <c r="N488" s="48">
        <v>587.94000000000005</v>
      </c>
      <c r="O488" s="59">
        <v>0.6</v>
      </c>
      <c r="P488" s="59">
        <v>0.37777777777777777</v>
      </c>
      <c r="Q488" s="60">
        <v>567868</v>
      </c>
      <c r="R488" s="60">
        <v>568139</v>
      </c>
      <c r="S488" s="61">
        <f t="shared" si="17"/>
        <v>271</v>
      </c>
      <c r="T488" s="46">
        <f>IFERROR(S488/L488,"0")</f>
        <v>16.726330082705836</v>
      </c>
    </row>
    <row r="489" spans="1:20" customFormat="1" ht="18" x14ac:dyDescent="0.35">
      <c r="A489" s="36">
        <v>44863</v>
      </c>
      <c r="B489" s="37">
        <v>64411</v>
      </c>
      <c r="C489" s="37" t="s">
        <v>19</v>
      </c>
      <c r="D489" s="37" t="s">
        <v>512</v>
      </c>
      <c r="E489" s="23" t="s">
        <v>520</v>
      </c>
      <c r="F489" s="37" t="s">
        <v>20</v>
      </c>
      <c r="G489" s="40">
        <v>2190</v>
      </c>
      <c r="H489" s="40">
        <v>2177.0500000000002</v>
      </c>
      <c r="I489" s="41">
        <f t="shared" si="16"/>
        <v>0.99408675799086765</v>
      </c>
      <c r="J489" s="39">
        <v>13</v>
      </c>
      <c r="K489" s="39">
        <v>1</v>
      </c>
      <c r="L489" s="49">
        <v>1.13625</v>
      </c>
      <c r="M489" s="43">
        <v>0.3576388888888889</v>
      </c>
      <c r="N489" s="38">
        <v>1045.5</v>
      </c>
      <c r="O489" s="43">
        <v>0.51666666666666672</v>
      </c>
      <c r="P489" s="43">
        <v>0.15902777777777777</v>
      </c>
      <c r="Q489" s="44">
        <v>96174</v>
      </c>
      <c r="R489" s="44">
        <v>96201</v>
      </c>
      <c r="S489" s="45">
        <f t="shared" si="17"/>
        <v>27</v>
      </c>
      <c r="T489" s="46">
        <f>IFERROR(S489/L489,"0")</f>
        <v>23.762376237623762</v>
      </c>
    </row>
    <row r="490" spans="1:20" customFormat="1" ht="18" x14ac:dyDescent="0.35">
      <c r="A490" s="36">
        <v>44863</v>
      </c>
      <c r="B490" s="37">
        <v>64448</v>
      </c>
      <c r="C490" s="37" t="s">
        <v>19</v>
      </c>
      <c r="D490" s="37" t="s">
        <v>512</v>
      </c>
      <c r="E490" s="23" t="s">
        <v>520</v>
      </c>
      <c r="F490" s="37" t="s">
        <v>20</v>
      </c>
      <c r="G490" s="40">
        <v>1333.95</v>
      </c>
      <c r="H490" s="40">
        <v>1333.95</v>
      </c>
      <c r="I490" s="41">
        <f t="shared" si="16"/>
        <v>1</v>
      </c>
      <c r="J490" s="39">
        <v>3</v>
      </c>
      <c r="K490" s="39">
        <v>0</v>
      </c>
      <c r="L490" s="49">
        <v>0.88375000000000004</v>
      </c>
      <c r="M490" s="43">
        <v>0.58333333333333337</v>
      </c>
      <c r="N490" s="38">
        <v>484.6</v>
      </c>
      <c r="O490" s="43">
        <v>0.58333333333333337</v>
      </c>
      <c r="P490" s="43">
        <v>0</v>
      </c>
      <c r="Q490" s="44">
        <v>96201</v>
      </c>
      <c r="R490" s="44">
        <v>96222</v>
      </c>
      <c r="S490" s="45">
        <f t="shared" si="17"/>
        <v>21</v>
      </c>
      <c r="T490" s="46">
        <f>IFERROR(S490/L490,"0")</f>
        <v>23.762376237623762</v>
      </c>
    </row>
    <row r="491" spans="1:20" customFormat="1" ht="18" x14ac:dyDescent="0.35">
      <c r="A491" s="36">
        <v>44863</v>
      </c>
      <c r="B491" s="37">
        <v>64412</v>
      </c>
      <c r="C491" s="37" t="s">
        <v>19</v>
      </c>
      <c r="D491" s="37" t="s">
        <v>514</v>
      </c>
      <c r="E491" s="23" t="s">
        <v>520</v>
      </c>
      <c r="F491" s="37" t="s">
        <v>20</v>
      </c>
      <c r="G491" s="40">
        <v>293.77</v>
      </c>
      <c r="H491" s="40">
        <v>239.05</v>
      </c>
      <c r="I491" s="41">
        <f t="shared" si="16"/>
        <v>0.81373183102427082</v>
      </c>
      <c r="J491" s="39">
        <v>19</v>
      </c>
      <c r="K491" s="39">
        <v>1</v>
      </c>
      <c r="L491" s="49">
        <v>2.1953720930232561</v>
      </c>
      <c r="M491" s="43">
        <v>0.3576388888888889</v>
      </c>
      <c r="N491" s="38">
        <v>1082.08</v>
      </c>
      <c r="O491" s="43">
        <v>0.52569444444444446</v>
      </c>
      <c r="P491" s="43">
        <v>0.16805555555555554</v>
      </c>
      <c r="Q491" s="44">
        <v>174641</v>
      </c>
      <c r="R491" s="44">
        <v>174692</v>
      </c>
      <c r="S491" s="45">
        <f t="shared" si="17"/>
        <v>51</v>
      </c>
      <c r="T491" s="46">
        <f>IFERROR(S491/L491,"0")</f>
        <v>23.230686115613178</v>
      </c>
    </row>
    <row r="492" spans="1:20" customFormat="1" ht="18" x14ac:dyDescent="0.35">
      <c r="A492" s="36">
        <v>44863</v>
      </c>
      <c r="B492" s="37">
        <v>64461</v>
      </c>
      <c r="C492" s="37" t="s">
        <v>19</v>
      </c>
      <c r="D492" s="37" t="s">
        <v>514</v>
      </c>
      <c r="E492" s="23" t="s">
        <v>520</v>
      </c>
      <c r="F492" s="37" t="s">
        <v>20</v>
      </c>
      <c r="G492" s="40">
        <v>2010</v>
      </c>
      <c r="H492" s="40">
        <v>1993</v>
      </c>
      <c r="I492" s="41">
        <f t="shared" si="16"/>
        <v>0.99154228855721394</v>
      </c>
      <c r="J492" s="39">
        <v>15</v>
      </c>
      <c r="K492" s="39">
        <v>1</v>
      </c>
      <c r="L492" s="49">
        <v>1.5066279069767441</v>
      </c>
      <c r="M492" s="43">
        <v>0.63541666666666663</v>
      </c>
      <c r="N492" s="38">
        <v>835.42</v>
      </c>
      <c r="O492" s="43">
        <v>0.75694444444444453</v>
      </c>
      <c r="P492" s="43">
        <v>0.12152777777777778</v>
      </c>
      <c r="Q492" s="44">
        <v>174692</v>
      </c>
      <c r="R492" s="44">
        <v>174727</v>
      </c>
      <c r="S492" s="45">
        <f t="shared" si="17"/>
        <v>35</v>
      </c>
      <c r="T492" s="46">
        <f>IFERROR(S492/L492,"0")</f>
        <v>23.230686115613185</v>
      </c>
    </row>
    <row r="493" spans="1:20" customFormat="1" ht="18" x14ac:dyDescent="0.35">
      <c r="A493" s="36">
        <v>44863</v>
      </c>
      <c r="B493" s="37">
        <v>64454</v>
      </c>
      <c r="C493" s="37" t="s">
        <v>19</v>
      </c>
      <c r="D493" s="37" t="s">
        <v>511</v>
      </c>
      <c r="E493" s="23" t="s">
        <v>523</v>
      </c>
      <c r="F493" s="37" t="s">
        <v>20</v>
      </c>
      <c r="G493" s="40">
        <v>3730</v>
      </c>
      <c r="H493" s="40">
        <v>3730</v>
      </c>
      <c r="I493" s="41">
        <f t="shared" si="16"/>
        <v>1</v>
      </c>
      <c r="J493" s="39">
        <v>5</v>
      </c>
      <c r="K493" s="39">
        <v>0</v>
      </c>
      <c r="L493" s="49">
        <v>2.8914000000000004</v>
      </c>
      <c r="M493" s="43">
        <v>0.59583333333333333</v>
      </c>
      <c r="N493" s="38">
        <v>1044.3900000000001</v>
      </c>
      <c r="O493" s="43">
        <v>0.70763888888888893</v>
      </c>
      <c r="P493" s="43">
        <v>0.11180555555555556</v>
      </c>
      <c r="Q493" s="44">
        <v>140958</v>
      </c>
      <c r="R493" s="44">
        <v>141007</v>
      </c>
      <c r="S493" s="45">
        <f t="shared" si="17"/>
        <v>49</v>
      </c>
      <c r="T493" s="46">
        <f>IFERROR(S493/L493,"0")</f>
        <v>16.946807774780382</v>
      </c>
    </row>
    <row r="494" spans="1:20" customFormat="1" ht="18" x14ac:dyDescent="0.35">
      <c r="A494" s="51">
        <v>44863</v>
      </c>
      <c r="B494" s="52" t="s">
        <v>28</v>
      </c>
      <c r="C494" s="37" t="s">
        <v>27</v>
      </c>
      <c r="D494" s="37" t="s">
        <v>511</v>
      </c>
      <c r="E494" s="23" t="s">
        <v>523</v>
      </c>
      <c r="F494" s="37" t="s">
        <v>20</v>
      </c>
      <c r="G494" s="40">
        <v>0.01</v>
      </c>
      <c r="H494" s="40">
        <v>0.01</v>
      </c>
      <c r="I494" s="41">
        <f t="shared" si="16"/>
        <v>1</v>
      </c>
      <c r="J494" s="39">
        <v>1</v>
      </c>
      <c r="K494" s="39">
        <v>0</v>
      </c>
      <c r="L494" s="49">
        <v>0.76859999999999995</v>
      </c>
      <c r="M494" s="43"/>
      <c r="N494" s="38">
        <v>0</v>
      </c>
      <c r="O494" s="43"/>
      <c r="P494" s="43">
        <v>0</v>
      </c>
      <c r="Q494" s="44">
        <v>141007</v>
      </c>
      <c r="R494" s="44">
        <v>141020</v>
      </c>
      <c r="S494" s="45">
        <f t="shared" si="17"/>
        <v>13</v>
      </c>
      <c r="T494" s="46">
        <f>IFERROR(S494/L494,"0")</f>
        <v>16.913869372885767</v>
      </c>
    </row>
    <row r="495" spans="1:20" customFormat="1" ht="18" x14ac:dyDescent="0.35">
      <c r="A495" s="51">
        <v>44863</v>
      </c>
      <c r="B495" s="52" t="s">
        <v>29</v>
      </c>
      <c r="C495" s="37" t="s">
        <v>27</v>
      </c>
      <c r="D495" s="37" t="s">
        <v>513</v>
      </c>
      <c r="E495" s="23" t="s">
        <v>520</v>
      </c>
      <c r="F495" s="37" t="s">
        <v>20</v>
      </c>
      <c r="G495" s="40">
        <v>0.01</v>
      </c>
      <c r="H495" s="40">
        <v>0.01</v>
      </c>
      <c r="I495" s="41">
        <f t="shared" si="16"/>
        <v>1</v>
      </c>
      <c r="J495" s="39">
        <v>1</v>
      </c>
      <c r="K495" s="39">
        <v>0</v>
      </c>
      <c r="L495" s="49">
        <v>4.6580000000000004</v>
      </c>
      <c r="M495" s="43">
        <v>0.32013888888888892</v>
      </c>
      <c r="N495" s="38">
        <v>0</v>
      </c>
      <c r="O495" s="43">
        <v>0.55138888888888882</v>
      </c>
      <c r="P495" s="43">
        <v>0.23124999999999998</v>
      </c>
      <c r="Q495" s="44">
        <v>187151</v>
      </c>
      <c r="R495" s="44">
        <v>187208</v>
      </c>
      <c r="S495" s="45">
        <f t="shared" si="17"/>
        <v>57</v>
      </c>
      <c r="T495" s="50">
        <f>IFERROR(S495/L495,"0")</f>
        <v>12.23701159295835</v>
      </c>
    </row>
    <row r="496" spans="1:20" customFormat="1" ht="18" x14ac:dyDescent="0.35">
      <c r="A496" s="36">
        <v>44865</v>
      </c>
      <c r="B496" s="37">
        <v>64530</v>
      </c>
      <c r="C496" s="37" t="s">
        <v>19</v>
      </c>
      <c r="D496" s="37" t="s">
        <v>512</v>
      </c>
      <c r="E496" s="23" t="s">
        <v>520</v>
      </c>
      <c r="F496" s="37" t="s">
        <v>20</v>
      </c>
      <c r="G496" s="40">
        <v>906</v>
      </c>
      <c r="H496" s="40">
        <v>906</v>
      </c>
      <c r="I496" s="41">
        <f t="shared" si="16"/>
        <v>1</v>
      </c>
      <c r="J496" s="39">
        <v>13</v>
      </c>
      <c r="K496" s="39">
        <v>0</v>
      </c>
      <c r="L496" s="40">
        <v>0.85585365853658535</v>
      </c>
      <c r="M496" s="43">
        <v>0.625</v>
      </c>
      <c r="N496" s="38">
        <v>451.6</v>
      </c>
      <c r="O496" s="43">
        <v>0.76111111111111107</v>
      </c>
      <c r="P496" s="43">
        <v>0.1361111111111111</v>
      </c>
      <c r="Q496" s="44">
        <v>96242</v>
      </c>
      <c r="R496" s="44">
        <v>96264</v>
      </c>
      <c r="S496" s="45">
        <f t="shared" si="17"/>
        <v>22</v>
      </c>
      <c r="T496" s="46">
        <f>IFERROR(S496/L496,"0")</f>
        <v>25.705329153605017</v>
      </c>
    </row>
    <row r="497" spans="1:20" customFormat="1" ht="18" x14ac:dyDescent="0.35">
      <c r="A497" s="36">
        <v>44865</v>
      </c>
      <c r="B497" s="37">
        <v>64494</v>
      </c>
      <c r="C497" s="37" t="s">
        <v>19</v>
      </c>
      <c r="D497" s="37" t="s">
        <v>512</v>
      </c>
      <c r="E497" s="23" t="s">
        <v>520</v>
      </c>
      <c r="F497" s="37" t="s">
        <v>20</v>
      </c>
      <c r="G497" s="40">
        <v>2163</v>
      </c>
      <c r="H497" s="40">
        <v>2156</v>
      </c>
      <c r="I497" s="41">
        <f t="shared" si="16"/>
        <v>0.99676375404530748</v>
      </c>
      <c r="J497" s="39">
        <v>5</v>
      </c>
      <c r="K497" s="39">
        <v>1</v>
      </c>
      <c r="L497" s="40">
        <v>0.73914634146341462</v>
      </c>
      <c r="M497" s="43">
        <v>0.4069444444444445</v>
      </c>
      <c r="N497" s="38">
        <v>938.18</v>
      </c>
      <c r="O497" s="43">
        <v>0.55902777777777779</v>
      </c>
      <c r="P497" s="43">
        <v>0.15208333333333332</v>
      </c>
      <c r="Q497" s="44">
        <v>96223</v>
      </c>
      <c r="R497" s="44">
        <v>96242</v>
      </c>
      <c r="S497" s="45">
        <f t="shared" si="17"/>
        <v>19</v>
      </c>
      <c r="T497" s="46">
        <f>IFERROR(S497/L497,"0")</f>
        <v>25.705329153605017</v>
      </c>
    </row>
    <row r="498" spans="1:20" customFormat="1" ht="18" x14ac:dyDescent="0.35">
      <c r="A498" s="51">
        <v>44865</v>
      </c>
      <c r="B498" s="52" t="s">
        <v>30</v>
      </c>
      <c r="C498" s="37" t="s">
        <v>27</v>
      </c>
      <c r="D498" s="37" t="s">
        <v>511</v>
      </c>
      <c r="E498" s="23" t="s">
        <v>523</v>
      </c>
      <c r="F498" s="37" t="s">
        <v>20</v>
      </c>
      <c r="G498" s="40">
        <v>0.01</v>
      </c>
      <c r="H498" s="40">
        <v>0.01</v>
      </c>
      <c r="I498" s="41">
        <f t="shared" si="16"/>
        <v>1</v>
      </c>
      <c r="J498" s="39">
        <v>1</v>
      </c>
      <c r="K498" s="39">
        <v>0</v>
      </c>
      <c r="L498" s="49">
        <v>2.4975000000000001</v>
      </c>
      <c r="M498" s="43">
        <v>0.30833333333333335</v>
      </c>
      <c r="N498" s="38">
        <v>0</v>
      </c>
      <c r="O498" s="43">
        <v>0.65694444444444444</v>
      </c>
      <c r="P498" s="43">
        <v>0.34861111111111115</v>
      </c>
      <c r="Q498" s="44">
        <v>141020</v>
      </c>
      <c r="R498" s="44">
        <v>141069</v>
      </c>
      <c r="S498" s="45">
        <f t="shared" si="17"/>
        <v>49</v>
      </c>
      <c r="T498" s="46">
        <f>IFERROR(S498/L498,"0")</f>
        <v>19.61961961961962</v>
      </c>
    </row>
    <row r="499" spans="1:20" customFormat="1" ht="18" x14ac:dyDescent="0.35">
      <c r="A499" s="36">
        <v>44865</v>
      </c>
      <c r="B499" s="37">
        <v>64551</v>
      </c>
      <c r="C499" s="37" t="s">
        <v>19</v>
      </c>
      <c r="D499" s="37" t="s">
        <v>511</v>
      </c>
      <c r="E499" s="23" t="s">
        <v>523</v>
      </c>
      <c r="F499" s="37" t="s">
        <v>20</v>
      </c>
      <c r="G499" s="40">
        <v>1604</v>
      </c>
      <c r="H499" s="40">
        <v>1604</v>
      </c>
      <c r="I499" s="41">
        <f t="shared" si="16"/>
        <v>1</v>
      </c>
      <c r="J499" s="39">
        <v>5</v>
      </c>
      <c r="K499" s="39">
        <v>0</v>
      </c>
      <c r="L499" s="49">
        <v>0.83250000000000002</v>
      </c>
      <c r="M499" s="43">
        <v>0.7090277777777777</v>
      </c>
      <c r="N499" s="38">
        <v>465.85</v>
      </c>
      <c r="O499" s="43">
        <v>0.77222222222222225</v>
      </c>
      <c r="P499" s="43">
        <v>6.3194444444444442E-2</v>
      </c>
      <c r="Q499" s="44">
        <v>141070</v>
      </c>
      <c r="R499" s="44">
        <v>141086</v>
      </c>
      <c r="S499" s="45">
        <f t="shared" si="17"/>
        <v>16</v>
      </c>
      <c r="T499" s="46">
        <f>IFERROR(S499/L499,"0")</f>
        <v>19.219219219219219</v>
      </c>
    </row>
    <row r="500" spans="1:20" customFormat="1" ht="18" x14ac:dyDescent="0.35">
      <c r="A500" s="36">
        <v>44865</v>
      </c>
      <c r="B500" s="37">
        <v>64493</v>
      </c>
      <c r="C500" s="37" t="s">
        <v>19</v>
      </c>
      <c r="D500" s="37" t="s">
        <v>517</v>
      </c>
      <c r="E500" s="23" t="s">
        <v>521</v>
      </c>
      <c r="F500" s="37" t="s">
        <v>20</v>
      </c>
      <c r="G500" s="40">
        <v>1261.5</v>
      </c>
      <c r="H500" s="40">
        <v>875.5</v>
      </c>
      <c r="I500" s="41">
        <f t="shared" si="16"/>
        <v>0.69401506143479985</v>
      </c>
      <c r="J500" s="39">
        <v>18</v>
      </c>
      <c r="K500" s="39">
        <v>3</v>
      </c>
      <c r="L500" s="40">
        <v>1.2875079365079365</v>
      </c>
      <c r="M500" s="43">
        <v>0.40486111111111112</v>
      </c>
      <c r="N500" s="38">
        <v>648.38</v>
      </c>
      <c r="O500" s="43">
        <v>0.5708333333333333</v>
      </c>
      <c r="P500" s="43">
        <v>0.16597222222222222</v>
      </c>
      <c r="Q500" s="44">
        <v>73063</v>
      </c>
      <c r="R500" s="44">
        <v>73092</v>
      </c>
      <c r="S500" s="45">
        <f t="shared" si="17"/>
        <v>29</v>
      </c>
      <c r="T500" s="46">
        <f>IFERROR(S500/L500,"0")</f>
        <v>22.524132999642475</v>
      </c>
    </row>
    <row r="501" spans="1:20" customFormat="1" ht="18" x14ac:dyDescent="0.35">
      <c r="A501" s="36">
        <v>44865</v>
      </c>
      <c r="B501" s="37">
        <v>64537</v>
      </c>
      <c r="C501" s="37" t="s">
        <v>19</v>
      </c>
      <c r="D501" s="37" t="s">
        <v>517</v>
      </c>
      <c r="E501" s="23" t="s">
        <v>521</v>
      </c>
      <c r="F501" s="37" t="s">
        <v>20</v>
      </c>
      <c r="G501" s="40">
        <v>1838</v>
      </c>
      <c r="H501" s="40">
        <v>1145</v>
      </c>
      <c r="I501" s="41">
        <f t="shared" si="16"/>
        <v>0.62295973884657241</v>
      </c>
      <c r="J501" s="39">
        <v>8</v>
      </c>
      <c r="K501" s="39">
        <v>3</v>
      </c>
      <c r="L501" s="40">
        <v>1.5094920634920634</v>
      </c>
      <c r="M501" s="43">
        <v>0.63680555555555551</v>
      </c>
      <c r="N501" s="38">
        <v>898.06</v>
      </c>
      <c r="O501" s="43">
        <v>0.78055555555555556</v>
      </c>
      <c r="P501" s="43">
        <v>0.14375000000000002</v>
      </c>
      <c r="Q501" s="44">
        <v>73092</v>
      </c>
      <c r="R501" s="44">
        <v>73126</v>
      </c>
      <c r="S501" s="45">
        <f t="shared" si="17"/>
        <v>34</v>
      </c>
      <c r="T501" s="46">
        <f>IFERROR(S501/L501,"0")</f>
        <v>22.524132999642475</v>
      </c>
    </row>
    <row r="502" spans="1:20" customFormat="1" ht="18" x14ac:dyDescent="0.35">
      <c r="A502" s="36">
        <v>44865</v>
      </c>
      <c r="B502" s="37">
        <v>64491</v>
      </c>
      <c r="C502" s="37" t="s">
        <v>19</v>
      </c>
      <c r="D502" s="37" t="s">
        <v>514</v>
      </c>
      <c r="E502" s="23" t="s">
        <v>520</v>
      </c>
      <c r="F502" s="37" t="s">
        <v>20</v>
      </c>
      <c r="G502" s="40">
        <v>4244.45</v>
      </c>
      <c r="H502" s="40">
        <v>4244.45</v>
      </c>
      <c r="I502" s="41">
        <f t="shared" si="16"/>
        <v>1</v>
      </c>
      <c r="J502" s="39">
        <v>18</v>
      </c>
      <c r="K502" s="39">
        <v>0</v>
      </c>
      <c r="L502" s="40">
        <v>1.5474857142857141</v>
      </c>
      <c r="M502" s="43">
        <v>0.39097222222222222</v>
      </c>
      <c r="N502" s="38">
        <v>1797.48</v>
      </c>
      <c r="O502" s="43">
        <v>0.5493055555555556</v>
      </c>
      <c r="P502" s="43">
        <v>0.15833333333333333</v>
      </c>
      <c r="Q502" s="44">
        <v>174727</v>
      </c>
      <c r="R502" s="44">
        <v>174763</v>
      </c>
      <c r="S502" s="45">
        <f t="shared" si="17"/>
        <v>36</v>
      </c>
      <c r="T502" s="46">
        <f>IFERROR(S502/L502,"0")</f>
        <v>23.263542705217681</v>
      </c>
    </row>
    <row r="503" spans="1:20" customFormat="1" ht="18" x14ac:dyDescent="0.35">
      <c r="A503" s="36">
        <v>44865</v>
      </c>
      <c r="B503" s="37">
        <v>64521</v>
      </c>
      <c r="C503" s="37" t="s">
        <v>19</v>
      </c>
      <c r="D503" s="37" t="s">
        <v>514</v>
      </c>
      <c r="E503" s="23" t="s">
        <v>520</v>
      </c>
      <c r="F503" s="37" t="s">
        <v>20</v>
      </c>
      <c r="G503" s="40">
        <v>1942</v>
      </c>
      <c r="H503" s="40">
        <v>1942</v>
      </c>
      <c r="I503" s="41">
        <f t="shared" si="16"/>
        <v>1</v>
      </c>
      <c r="J503" s="39">
        <v>22</v>
      </c>
      <c r="K503" s="39">
        <v>0</v>
      </c>
      <c r="L503" s="40">
        <v>1.4615142857142855</v>
      </c>
      <c r="M503" s="43">
        <v>0.61111111111111105</v>
      </c>
      <c r="N503" s="38">
        <v>858.07</v>
      </c>
      <c r="O503" s="43">
        <v>0.72361111111111109</v>
      </c>
      <c r="P503" s="43">
        <v>0.1125</v>
      </c>
      <c r="Q503" s="44">
        <v>174763</v>
      </c>
      <c r="R503" s="44">
        <v>174797</v>
      </c>
      <c r="S503" s="45">
        <f t="shared" si="17"/>
        <v>34</v>
      </c>
      <c r="T503" s="46">
        <f>IFERROR(S503/L503,"0")</f>
        <v>23.263542705217684</v>
      </c>
    </row>
    <row r="504" spans="1:20" customFormat="1" ht="18" x14ac:dyDescent="0.35">
      <c r="A504" s="36">
        <v>44865</v>
      </c>
      <c r="B504" s="37">
        <v>64499</v>
      </c>
      <c r="C504" s="37" t="s">
        <v>19</v>
      </c>
      <c r="D504" s="37" t="s">
        <v>513</v>
      </c>
      <c r="E504" s="23" t="s">
        <v>520</v>
      </c>
      <c r="F504" s="37" t="s">
        <v>20</v>
      </c>
      <c r="G504" s="40">
        <v>4347.5</v>
      </c>
      <c r="H504" s="40">
        <v>4347.5</v>
      </c>
      <c r="I504" s="41">
        <f t="shared" si="16"/>
        <v>1</v>
      </c>
      <c r="J504" s="39">
        <v>14</v>
      </c>
      <c r="K504" s="39">
        <v>0</v>
      </c>
      <c r="L504" s="49">
        <v>2.8266896551724137</v>
      </c>
      <c r="M504" s="43">
        <v>0.43333333333333335</v>
      </c>
      <c r="N504" s="38">
        <v>1722.15</v>
      </c>
      <c r="O504" s="43">
        <v>0.5493055555555556</v>
      </c>
      <c r="P504" s="43">
        <v>0.11597222222222221</v>
      </c>
      <c r="Q504" s="44">
        <v>187208</v>
      </c>
      <c r="R504" s="44">
        <v>187225</v>
      </c>
      <c r="S504" s="45">
        <f t="shared" si="17"/>
        <v>17</v>
      </c>
      <c r="T504" s="50">
        <f>IFERROR(S504/L504,"0")</f>
        <v>6.0141020323517216</v>
      </c>
    </row>
    <row r="505" spans="1:20" customFormat="1" ht="18" x14ac:dyDescent="0.35">
      <c r="A505" s="36">
        <v>44865</v>
      </c>
      <c r="B505" s="37">
        <v>64520</v>
      </c>
      <c r="C505" s="37" t="s">
        <v>19</v>
      </c>
      <c r="D505" s="37" t="s">
        <v>513</v>
      </c>
      <c r="E505" s="23" t="s">
        <v>520</v>
      </c>
      <c r="F505" s="37" t="s">
        <v>20</v>
      </c>
      <c r="G505" s="40">
        <v>1516</v>
      </c>
      <c r="H505" s="40">
        <v>1516</v>
      </c>
      <c r="I505" s="41">
        <f t="shared" si="16"/>
        <v>1</v>
      </c>
      <c r="J505" s="39">
        <v>1</v>
      </c>
      <c r="K505" s="39">
        <v>0</v>
      </c>
      <c r="L505" s="49">
        <v>1.9953103448275862</v>
      </c>
      <c r="M505" s="43">
        <v>0.62152777777777779</v>
      </c>
      <c r="N505" s="38">
        <v>1454.99</v>
      </c>
      <c r="O505" s="43">
        <v>0.74722222222222223</v>
      </c>
      <c r="P505" s="43">
        <v>0.12569444444444444</v>
      </c>
      <c r="Q505" s="44">
        <v>187225</v>
      </c>
      <c r="R505" s="44">
        <v>187237</v>
      </c>
      <c r="S505" s="45">
        <f t="shared" si="17"/>
        <v>12</v>
      </c>
      <c r="T505" s="50">
        <f>IFERROR(S505/L505,"0")</f>
        <v>6.0141020323517216</v>
      </c>
    </row>
    <row r="506" spans="1:20" customFormat="1" ht="18" x14ac:dyDescent="0.35">
      <c r="A506" s="36">
        <v>44865</v>
      </c>
      <c r="B506" s="37">
        <v>64504</v>
      </c>
      <c r="C506" s="37" t="s">
        <v>21</v>
      </c>
      <c r="D506" s="37" t="s">
        <v>515</v>
      </c>
      <c r="E506" s="23" t="s">
        <v>519</v>
      </c>
      <c r="F506" s="37" t="s">
        <v>20</v>
      </c>
      <c r="G506" s="40">
        <v>283</v>
      </c>
      <c r="H506" s="40">
        <v>283</v>
      </c>
      <c r="I506" s="41">
        <f t="shared" si="16"/>
        <v>1</v>
      </c>
      <c r="J506" s="39">
        <v>1</v>
      </c>
      <c r="K506" s="39">
        <v>0</v>
      </c>
      <c r="L506" s="49">
        <v>5.86</v>
      </c>
      <c r="M506" s="43">
        <v>0.46180555555555558</v>
      </c>
      <c r="N506" s="38">
        <v>531.49</v>
      </c>
      <c r="O506" s="43">
        <v>0.64861111111111114</v>
      </c>
      <c r="P506" s="43">
        <v>0.18680555555555556</v>
      </c>
      <c r="Q506" s="44">
        <v>67084</v>
      </c>
      <c r="R506" s="44">
        <v>67231</v>
      </c>
      <c r="S506" s="45">
        <f t="shared" si="17"/>
        <v>147</v>
      </c>
      <c r="T506" s="46">
        <f>IFERROR(S506/L506,"0")</f>
        <v>25.085324232081909</v>
      </c>
    </row>
    <row r="507" spans="1:20" customFormat="1" ht="18" x14ac:dyDescent="0.35">
      <c r="A507" s="36">
        <v>44867</v>
      </c>
      <c r="B507" s="37" t="s">
        <v>31</v>
      </c>
      <c r="C507" s="37" t="s">
        <v>19</v>
      </c>
      <c r="D507" s="37" t="s">
        <v>517</v>
      </c>
      <c r="E507" s="23" t="s">
        <v>521</v>
      </c>
      <c r="F507" s="37" t="s">
        <v>20</v>
      </c>
      <c r="G507" s="40">
        <v>4542</v>
      </c>
      <c r="H507" s="40">
        <v>4542</v>
      </c>
      <c r="I507" s="41">
        <f t="shared" si="16"/>
        <v>1</v>
      </c>
      <c r="J507" s="39">
        <v>5</v>
      </c>
      <c r="K507" s="39">
        <v>0</v>
      </c>
      <c r="L507" s="49">
        <v>2.2200000000000002</v>
      </c>
      <c r="M507" s="43">
        <v>0.35902777777777778</v>
      </c>
      <c r="N507" s="38">
        <v>1320</v>
      </c>
      <c r="O507" s="43">
        <v>0.56597222222222221</v>
      </c>
      <c r="P507" s="43">
        <v>0.20694444444444446</v>
      </c>
      <c r="Q507" s="44">
        <v>73126</v>
      </c>
      <c r="R507" s="44">
        <v>73181</v>
      </c>
      <c r="S507" s="45">
        <f t="shared" si="17"/>
        <v>55</v>
      </c>
      <c r="T507" s="46">
        <f>IFERROR(S507/L507,"0")</f>
        <v>24.774774774774773</v>
      </c>
    </row>
    <row r="508" spans="1:20" customFormat="1" ht="18" x14ac:dyDescent="0.35">
      <c r="A508" s="36">
        <v>44867</v>
      </c>
      <c r="B508" s="37" t="s">
        <v>32</v>
      </c>
      <c r="C508" s="37" t="s">
        <v>21</v>
      </c>
      <c r="D508" s="37" t="s">
        <v>517</v>
      </c>
      <c r="E508" s="23" t="s">
        <v>521</v>
      </c>
      <c r="F508" s="37" t="s">
        <v>20</v>
      </c>
      <c r="G508" s="40">
        <v>3783</v>
      </c>
      <c r="H508" s="40">
        <v>3783</v>
      </c>
      <c r="I508" s="41">
        <f t="shared" si="16"/>
        <v>1</v>
      </c>
      <c r="J508" s="39">
        <v>6</v>
      </c>
      <c r="K508" s="39">
        <v>0</v>
      </c>
      <c r="L508" s="49">
        <v>2.38</v>
      </c>
      <c r="M508" s="43">
        <v>0.62013888888888891</v>
      </c>
      <c r="N508" s="38">
        <v>1539.55</v>
      </c>
      <c r="O508" s="43">
        <v>0.76180555555555562</v>
      </c>
      <c r="P508" s="43">
        <v>0.14166666666666666</v>
      </c>
      <c r="Q508" s="44">
        <v>73181</v>
      </c>
      <c r="R508" s="44">
        <v>73240</v>
      </c>
      <c r="S508" s="45">
        <f t="shared" si="17"/>
        <v>59</v>
      </c>
      <c r="T508" s="46">
        <f>IFERROR(S508/L508,"0")</f>
        <v>24.789915966386555</v>
      </c>
    </row>
    <row r="509" spans="1:20" customFormat="1" ht="18" x14ac:dyDescent="0.35">
      <c r="A509" s="36">
        <v>44867</v>
      </c>
      <c r="B509" s="37" t="s">
        <v>33</v>
      </c>
      <c r="C509" s="37" t="s">
        <v>19</v>
      </c>
      <c r="D509" s="37" t="s">
        <v>514</v>
      </c>
      <c r="E509" s="23" t="s">
        <v>520</v>
      </c>
      <c r="F509" s="37" t="s">
        <v>20</v>
      </c>
      <c r="G509" s="40">
        <v>3559.51</v>
      </c>
      <c r="H509" s="40">
        <v>3518.51</v>
      </c>
      <c r="I509" s="41">
        <f t="shared" si="16"/>
        <v>0.98848156066424875</v>
      </c>
      <c r="J509" s="39">
        <v>16</v>
      </c>
      <c r="K509" s="39">
        <v>1</v>
      </c>
      <c r="L509" s="49">
        <v>1.37</v>
      </c>
      <c r="M509" s="43">
        <v>0.33958333333333335</v>
      </c>
      <c r="N509" s="38">
        <v>1189.95</v>
      </c>
      <c r="O509" s="43">
        <v>0.51597222222222217</v>
      </c>
      <c r="P509" s="43">
        <v>0.1763888888888889</v>
      </c>
      <c r="Q509" s="44">
        <v>174797</v>
      </c>
      <c r="R509" s="44">
        <v>174824</v>
      </c>
      <c r="S509" s="45">
        <f t="shared" si="17"/>
        <v>27</v>
      </c>
      <c r="T509" s="46">
        <f>IFERROR(S509/L509,"0")</f>
        <v>19.70802919708029</v>
      </c>
    </row>
    <row r="510" spans="1:20" customFormat="1" ht="18" x14ac:dyDescent="0.35">
      <c r="A510" s="36">
        <v>44867</v>
      </c>
      <c r="B510" s="37" t="s">
        <v>34</v>
      </c>
      <c r="C510" s="37" t="s">
        <v>19</v>
      </c>
      <c r="D510" s="37" t="s">
        <v>514</v>
      </c>
      <c r="E510" s="23" t="s">
        <v>520</v>
      </c>
      <c r="F510" s="37" t="s">
        <v>20</v>
      </c>
      <c r="G510" s="40">
        <v>2586</v>
      </c>
      <c r="H510" s="40">
        <v>2586</v>
      </c>
      <c r="I510" s="41">
        <f t="shared" si="16"/>
        <v>1</v>
      </c>
      <c r="J510" s="39">
        <v>26</v>
      </c>
      <c r="K510" s="39">
        <v>0</v>
      </c>
      <c r="L510" s="49">
        <v>2.14</v>
      </c>
      <c r="M510" s="43">
        <v>0.57500000000000007</v>
      </c>
      <c r="N510" s="38">
        <v>1064.23</v>
      </c>
      <c r="O510" s="43">
        <v>0.72152777777777777</v>
      </c>
      <c r="P510" s="43">
        <v>0.14652777777777778</v>
      </c>
      <c r="Q510" s="44">
        <v>174824</v>
      </c>
      <c r="R510" s="44">
        <v>174866</v>
      </c>
      <c r="S510" s="45">
        <f t="shared" si="17"/>
        <v>42</v>
      </c>
      <c r="T510" s="46">
        <f>IFERROR(S510/L510,"0")</f>
        <v>19.626168224299064</v>
      </c>
    </row>
    <row r="511" spans="1:20" customFormat="1" ht="18" x14ac:dyDescent="0.35">
      <c r="A511" s="36">
        <v>44867</v>
      </c>
      <c r="B511" s="37" t="s">
        <v>35</v>
      </c>
      <c r="C511" s="37" t="s">
        <v>21</v>
      </c>
      <c r="D511" s="37" t="s">
        <v>515</v>
      </c>
      <c r="E511" s="23" t="s">
        <v>519</v>
      </c>
      <c r="F511" s="37" t="s">
        <v>20</v>
      </c>
      <c r="G511" s="40">
        <v>1464.5</v>
      </c>
      <c r="H511" s="40">
        <v>1464.5</v>
      </c>
      <c r="I511" s="41">
        <f t="shared" si="16"/>
        <v>1</v>
      </c>
      <c r="J511" s="39">
        <v>11</v>
      </c>
      <c r="K511" s="39">
        <v>0</v>
      </c>
      <c r="L511" s="49">
        <v>7.26</v>
      </c>
      <c r="M511" s="43">
        <v>0.20833333333333334</v>
      </c>
      <c r="N511" s="38">
        <v>906.06</v>
      </c>
      <c r="O511" s="43">
        <v>0.59722222222222221</v>
      </c>
      <c r="P511" s="43">
        <v>0.3888888888888889</v>
      </c>
      <c r="Q511" s="44">
        <v>67231</v>
      </c>
      <c r="R511" s="44">
        <v>67413</v>
      </c>
      <c r="S511" s="45">
        <f t="shared" si="17"/>
        <v>182</v>
      </c>
      <c r="T511" s="46">
        <f>IFERROR(S511/L511,"0")</f>
        <v>25.068870523415978</v>
      </c>
    </row>
    <row r="512" spans="1:20" customFormat="1" ht="18" x14ac:dyDescent="0.35">
      <c r="A512" s="36">
        <v>44867</v>
      </c>
      <c r="B512" s="37" t="s">
        <v>36</v>
      </c>
      <c r="C512" s="37" t="s">
        <v>19</v>
      </c>
      <c r="D512" s="37" t="s">
        <v>515</v>
      </c>
      <c r="E512" s="23" t="s">
        <v>519</v>
      </c>
      <c r="F512" s="37" t="s">
        <v>20</v>
      </c>
      <c r="G512" s="40">
        <v>485.4</v>
      </c>
      <c r="H512" s="40">
        <v>485.4</v>
      </c>
      <c r="I512" s="41">
        <f t="shared" ref="I512:I575" si="18">IFERROR((H512/G512)*100%,"0%")</f>
        <v>1</v>
      </c>
      <c r="J512" s="39">
        <v>3</v>
      </c>
      <c r="K512" s="39">
        <v>0</v>
      </c>
      <c r="L512" s="49">
        <v>0.8</v>
      </c>
      <c r="M512" s="43">
        <v>0.71319444444444446</v>
      </c>
      <c r="N512" s="38">
        <v>499.23</v>
      </c>
      <c r="O512" s="43">
        <v>0.76597222222222217</v>
      </c>
      <c r="P512" s="43">
        <v>5.2777777777777778E-2</v>
      </c>
      <c r="Q512" s="44">
        <v>67435</v>
      </c>
      <c r="R512" s="44">
        <v>67455</v>
      </c>
      <c r="S512" s="45">
        <f t="shared" ref="S512:S575" si="19">+R512-Q512</f>
        <v>20</v>
      </c>
      <c r="T512" s="46">
        <f>IFERROR(S512/L512,"0")</f>
        <v>25</v>
      </c>
    </row>
    <row r="513" spans="1:20" customFormat="1" ht="18" x14ac:dyDescent="0.35">
      <c r="A513" s="36">
        <v>44867</v>
      </c>
      <c r="B513" s="37" t="s">
        <v>37</v>
      </c>
      <c r="C513" s="37" t="s">
        <v>19</v>
      </c>
      <c r="D513" s="37" t="s">
        <v>511</v>
      </c>
      <c r="E513" s="23" t="s">
        <v>523</v>
      </c>
      <c r="F513" s="37" t="s">
        <v>20</v>
      </c>
      <c r="G513" s="40">
        <v>3047.8</v>
      </c>
      <c r="H513" s="40">
        <v>2905.8</v>
      </c>
      <c r="I513" s="41">
        <f t="shared" si="18"/>
        <v>0.9534090163396548</v>
      </c>
      <c r="J513" s="39">
        <v>5</v>
      </c>
      <c r="K513" s="39">
        <v>1</v>
      </c>
      <c r="L513" s="49">
        <v>1.73</v>
      </c>
      <c r="M513" s="43">
        <v>0.37986111111111115</v>
      </c>
      <c r="N513" s="38">
        <v>970.85</v>
      </c>
      <c r="O513" s="43">
        <v>0.59027777777777779</v>
      </c>
      <c r="P513" s="43">
        <v>0.21041666666666667</v>
      </c>
      <c r="Q513" s="44">
        <v>141086</v>
      </c>
      <c r="R513" s="44">
        <v>141121</v>
      </c>
      <c r="S513" s="45">
        <f t="shared" si="19"/>
        <v>35</v>
      </c>
      <c r="T513" s="46">
        <f>IFERROR(S513/L513,"0")</f>
        <v>20.23121387283237</v>
      </c>
    </row>
    <row r="514" spans="1:20" customFormat="1" ht="18" x14ac:dyDescent="0.35">
      <c r="A514" s="36">
        <v>44867</v>
      </c>
      <c r="B514" s="37" t="s">
        <v>38</v>
      </c>
      <c r="C514" s="37" t="s">
        <v>19</v>
      </c>
      <c r="D514" s="37" t="s">
        <v>513</v>
      </c>
      <c r="E514" s="23" t="s">
        <v>520</v>
      </c>
      <c r="F514" s="37" t="s">
        <v>20</v>
      </c>
      <c r="G514" s="40">
        <v>3908.5</v>
      </c>
      <c r="H514" s="40">
        <v>3908.5</v>
      </c>
      <c r="I514" s="41">
        <f t="shared" si="18"/>
        <v>1</v>
      </c>
      <c r="J514" s="39">
        <v>12</v>
      </c>
      <c r="K514" s="39">
        <v>0</v>
      </c>
      <c r="L514" s="49">
        <v>3.4860000000000002</v>
      </c>
      <c r="M514" s="43">
        <v>0</v>
      </c>
      <c r="N514" s="38">
        <v>1445.74</v>
      </c>
      <c r="O514" s="43">
        <v>0</v>
      </c>
      <c r="P514" s="43">
        <v>0</v>
      </c>
      <c r="Q514" s="44">
        <v>187269</v>
      </c>
      <c r="R514" s="44">
        <v>187319</v>
      </c>
      <c r="S514" s="45">
        <f t="shared" si="19"/>
        <v>50</v>
      </c>
      <c r="T514" s="50">
        <f>IFERROR(S514/L514,"0")</f>
        <v>14.343086632243258</v>
      </c>
    </row>
    <row r="515" spans="1:20" customFormat="1" ht="18" x14ac:dyDescent="0.35">
      <c r="A515" s="36">
        <v>44867</v>
      </c>
      <c r="B515" s="37" t="s">
        <v>39</v>
      </c>
      <c r="C515" s="37" t="s">
        <v>19</v>
      </c>
      <c r="D515" s="37" t="s">
        <v>512</v>
      </c>
      <c r="E515" s="23" t="s">
        <v>520</v>
      </c>
      <c r="F515" s="37" t="s">
        <v>20</v>
      </c>
      <c r="G515" s="40">
        <v>5220</v>
      </c>
      <c r="H515" s="40">
        <v>5220</v>
      </c>
      <c r="I515" s="41">
        <f t="shared" si="18"/>
        <v>1</v>
      </c>
      <c r="J515" s="39">
        <v>5</v>
      </c>
      <c r="K515" s="39">
        <v>0</v>
      </c>
      <c r="L515" s="40">
        <v>0.8290227272727273</v>
      </c>
      <c r="M515" s="43">
        <v>0.37777777777777777</v>
      </c>
      <c r="N515" s="38">
        <v>1304.99</v>
      </c>
      <c r="O515" s="43">
        <v>0.52847222222222223</v>
      </c>
      <c r="P515" s="43">
        <v>0.15069444444444444</v>
      </c>
      <c r="Q515" s="44">
        <v>96257</v>
      </c>
      <c r="R515" s="44">
        <v>96278</v>
      </c>
      <c r="S515" s="45">
        <f t="shared" si="19"/>
        <v>21</v>
      </c>
      <c r="T515" s="46">
        <f>IFERROR(S515/L515,"0")</f>
        <v>25.331030512377662</v>
      </c>
    </row>
    <row r="516" spans="1:20" customFormat="1" ht="18" x14ac:dyDescent="0.35">
      <c r="A516" s="36">
        <v>44867</v>
      </c>
      <c r="B516" s="37" t="s">
        <v>40</v>
      </c>
      <c r="C516" s="37" t="s">
        <v>19</v>
      </c>
      <c r="D516" s="37" t="s">
        <v>512</v>
      </c>
      <c r="E516" s="23" t="s">
        <v>520</v>
      </c>
      <c r="F516" s="37" t="s">
        <v>20</v>
      </c>
      <c r="G516" s="40">
        <v>1615.3</v>
      </c>
      <c r="H516" s="40">
        <v>1613.3</v>
      </c>
      <c r="I516" s="41">
        <f t="shared" si="18"/>
        <v>0.99876183990589984</v>
      </c>
      <c r="J516" s="39">
        <v>20</v>
      </c>
      <c r="K516" s="39">
        <v>1</v>
      </c>
      <c r="L516" s="40">
        <v>0.9079772727272728</v>
      </c>
      <c r="M516" s="43">
        <v>0.66666666666666663</v>
      </c>
      <c r="N516" s="38">
        <v>817.17</v>
      </c>
      <c r="O516" s="43">
        <v>0.80486111111111114</v>
      </c>
      <c r="P516" s="43">
        <v>0.13819444444444443</v>
      </c>
      <c r="Q516" s="44">
        <v>96278</v>
      </c>
      <c r="R516" s="44">
        <v>96301</v>
      </c>
      <c r="S516" s="45">
        <f t="shared" si="19"/>
        <v>23</v>
      </c>
      <c r="T516" s="46">
        <f>IFERROR(S516/L516,"0")</f>
        <v>25.331030512377662</v>
      </c>
    </row>
    <row r="517" spans="1:20" customFormat="1" ht="36" x14ac:dyDescent="0.35">
      <c r="A517" s="36">
        <v>44867</v>
      </c>
      <c r="B517" s="62" t="s">
        <v>54</v>
      </c>
      <c r="C517" s="37" t="s">
        <v>19</v>
      </c>
      <c r="D517" s="37" t="s">
        <v>515</v>
      </c>
      <c r="E517" s="23" t="s">
        <v>519</v>
      </c>
      <c r="F517" s="37" t="s">
        <v>20</v>
      </c>
      <c r="G517" s="40">
        <v>860</v>
      </c>
      <c r="H517" s="40">
        <v>860</v>
      </c>
      <c r="I517" s="41">
        <f t="shared" si="18"/>
        <v>1</v>
      </c>
      <c r="J517" s="39">
        <v>1</v>
      </c>
      <c r="K517" s="39">
        <v>0</v>
      </c>
      <c r="L517" s="49">
        <v>0.04</v>
      </c>
      <c r="M517" s="43">
        <v>0.62708333333333333</v>
      </c>
      <c r="N517" s="38">
        <v>214.99</v>
      </c>
      <c r="O517" s="43">
        <v>0.68333333333333324</v>
      </c>
      <c r="P517" s="43">
        <v>5.6250000000000001E-2</v>
      </c>
      <c r="Q517" s="44">
        <v>67455</v>
      </c>
      <c r="R517" s="44">
        <v>67456</v>
      </c>
      <c r="S517" s="45">
        <f t="shared" si="19"/>
        <v>1</v>
      </c>
      <c r="T517" s="46">
        <f>IFERROR(S517/L517,"0")</f>
        <v>25</v>
      </c>
    </row>
    <row r="518" spans="1:20" customFormat="1" ht="18" x14ac:dyDescent="0.35">
      <c r="A518" s="36">
        <v>44867</v>
      </c>
      <c r="B518" s="63" t="s">
        <v>41</v>
      </c>
      <c r="C518" s="37" t="s">
        <v>19</v>
      </c>
      <c r="D518" s="37" t="s">
        <v>516</v>
      </c>
      <c r="E518" s="23" t="s">
        <v>521</v>
      </c>
      <c r="F518" s="37" t="s">
        <v>20</v>
      </c>
      <c r="G518" s="40">
        <v>612</v>
      </c>
      <c r="H518" s="40">
        <v>612</v>
      </c>
      <c r="I518" s="41">
        <f t="shared" si="18"/>
        <v>1</v>
      </c>
      <c r="J518" s="39">
        <v>1</v>
      </c>
      <c r="K518" s="39">
        <v>0</v>
      </c>
      <c r="L518" s="49">
        <v>8.17</v>
      </c>
      <c r="M518" s="43">
        <v>0.58819444444444446</v>
      </c>
      <c r="N518" s="38">
        <v>305.99</v>
      </c>
      <c r="O518" s="43">
        <v>0.75694444444444453</v>
      </c>
      <c r="P518" s="43">
        <v>0.16874999999999998</v>
      </c>
      <c r="Q518" s="44">
        <v>568140</v>
      </c>
      <c r="R518" s="44">
        <v>568271</v>
      </c>
      <c r="S518" s="45">
        <f t="shared" si="19"/>
        <v>131</v>
      </c>
      <c r="T518" s="46">
        <f>IFERROR(S518/L518,"0")</f>
        <v>16.034271725826194</v>
      </c>
    </row>
    <row r="519" spans="1:20" customFormat="1" ht="18" x14ac:dyDescent="0.35">
      <c r="A519" s="36">
        <v>44868</v>
      </c>
      <c r="B519" s="37" t="s">
        <v>42</v>
      </c>
      <c r="C519" s="37" t="s">
        <v>19</v>
      </c>
      <c r="D519" s="37" t="s">
        <v>512</v>
      </c>
      <c r="E519" s="23" t="s">
        <v>520</v>
      </c>
      <c r="F519" s="37" t="s">
        <v>20</v>
      </c>
      <c r="G519" s="40">
        <v>2663.95</v>
      </c>
      <c r="H519" s="40">
        <v>2663.95</v>
      </c>
      <c r="I519" s="41">
        <f t="shared" si="18"/>
        <v>1</v>
      </c>
      <c r="J519" s="39">
        <v>8</v>
      </c>
      <c r="K519" s="39">
        <v>0</v>
      </c>
      <c r="L519" s="49">
        <v>0.98</v>
      </c>
      <c r="M519" s="43">
        <v>0.38750000000000001</v>
      </c>
      <c r="N519" s="38">
        <v>1002.46</v>
      </c>
      <c r="O519" s="43">
        <v>0.54513888888888895</v>
      </c>
      <c r="P519" s="43">
        <v>0.15763888888888888</v>
      </c>
      <c r="Q519" s="44">
        <v>96301</v>
      </c>
      <c r="R519" s="44">
        <v>96323</v>
      </c>
      <c r="S519" s="45">
        <f t="shared" si="19"/>
        <v>22</v>
      </c>
      <c r="T519" s="46">
        <f>IFERROR(S519/L519,"0")</f>
        <v>22.448979591836736</v>
      </c>
    </row>
    <row r="520" spans="1:20" customFormat="1" ht="18" x14ac:dyDescent="0.35">
      <c r="A520" s="36">
        <v>44868</v>
      </c>
      <c r="B520" s="37" t="s">
        <v>43</v>
      </c>
      <c r="C520" s="37" t="s">
        <v>19</v>
      </c>
      <c r="D520" s="37" t="s">
        <v>512</v>
      </c>
      <c r="E520" s="23" t="s">
        <v>520</v>
      </c>
      <c r="F520" s="37" t="s">
        <v>20</v>
      </c>
      <c r="G520" s="40">
        <v>1939</v>
      </c>
      <c r="H520" s="40">
        <v>1939</v>
      </c>
      <c r="I520" s="41">
        <f t="shared" si="18"/>
        <v>1</v>
      </c>
      <c r="J520" s="39">
        <v>19</v>
      </c>
      <c r="K520" s="39">
        <v>0</v>
      </c>
      <c r="L520" s="49">
        <v>1.1100000000000001</v>
      </c>
      <c r="M520" s="43">
        <v>0.62847222222222221</v>
      </c>
      <c r="N520" s="38">
        <v>753.04</v>
      </c>
      <c r="O520" s="43">
        <v>0.75694444444444453</v>
      </c>
      <c r="P520" s="43">
        <v>0.12847222222222224</v>
      </c>
      <c r="Q520" s="44">
        <v>96323</v>
      </c>
      <c r="R520" s="44">
        <v>96348</v>
      </c>
      <c r="S520" s="45">
        <f t="shared" si="19"/>
        <v>25</v>
      </c>
      <c r="T520" s="46">
        <f>IFERROR(S520/L520,"0")</f>
        <v>22.522522522522522</v>
      </c>
    </row>
    <row r="521" spans="1:20" customFormat="1" ht="18" x14ac:dyDescent="0.35">
      <c r="A521" s="36">
        <v>44868</v>
      </c>
      <c r="B521" s="37" t="s">
        <v>44</v>
      </c>
      <c r="C521" s="37" t="s">
        <v>19</v>
      </c>
      <c r="D521" s="37" t="s">
        <v>514</v>
      </c>
      <c r="E521" s="23" t="s">
        <v>520</v>
      </c>
      <c r="F521" s="37" t="s">
        <v>20</v>
      </c>
      <c r="G521" s="40">
        <v>4683.3500000000004</v>
      </c>
      <c r="H521" s="40">
        <v>2260.35</v>
      </c>
      <c r="I521" s="41">
        <f t="shared" si="18"/>
        <v>0.48263529311283582</v>
      </c>
      <c r="J521" s="39">
        <v>8</v>
      </c>
      <c r="K521" s="39">
        <v>1</v>
      </c>
      <c r="L521" s="40">
        <v>1.47</v>
      </c>
      <c r="M521" s="43">
        <v>0.38541666666666669</v>
      </c>
      <c r="N521" s="38">
        <v>1744.32</v>
      </c>
      <c r="O521" s="43">
        <v>0.51388888888888895</v>
      </c>
      <c r="P521" s="43">
        <v>0.12847222222222224</v>
      </c>
      <c r="Q521" s="44">
        <v>174866</v>
      </c>
      <c r="R521" s="44">
        <v>174901</v>
      </c>
      <c r="S521" s="45">
        <f t="shared" si="19"/>
        <v>35</v>
      </c>
      <c r="T521" s="46">
        <f>IFERROR(S521/L521,"0")</f>
        <v>23.80952380952381</v>
      </c>
    </row>
    <row r="522" spans="1:20" customFormat="1" ht="18" x14ac:dyDescent="0.35">
      <c r="A522" s="36">
        <v>44868</v>
      </c>
      <c r="B522" s="37" t="s">
        <v>45</v>
      </c>
      <c r="C522" s="37" t="s">
        <v>19</v>
      </c>
      <c r="D522" s="37" t="s">
        <v>514</v>
      </c>
      <c r="E522" s="23" t="s">
        <v>520</v>
      </c>
      <c r="F522" s="37" t="s">
        <v>20</v>
      </c>
      <c r="G522" s="40">
        <v>1859.5</v>
      </c>
      <c r="H522" s="40">
        <v>1859.5</v>
      </c>
      <c r="I522" s="41">
        <f t="shared" si="18"/>
        <v>1</v>
      </c>
      <c r="J522" s="39">
        <v>24</v>
      </c>
      <c r="K522" s="39">
        <v>0</v>
      </c>
      <c r="L522" s="40">
        <v>1.84</v>
      </c>
      <c r="M522" s="43">
        <v>0.59722222222222221</v>
      </c>
      <c r="N522" s="38">
        <v>917.28</v>
      </c>
      <c r="O522" s="43">
        <v>0.79305555555555562</v>
      </c>
      <c r="P522" s="43">
        <v>0.19583333333333333</v>
      </c>
      <c r="Q522" s="44">
        <v>174901</v>
      </c>
      <c r="R522" s="44">
        <v>174945</v>
      </c>
      <c r="S522" s="45">
        <f t="shared" si="19"/>
        <v>44</v>
      </c>
      <c r="T522" s="46">
        <f>IFERROR(S522/L522,"0")</f>
        <v>23.913043478260867</v>
      </c>
    </row>
    <row r="523" spans="1:20" customFormat="1" ht="18" x14ac:dyDescent="0.35">
      <c r="A523" s="36">
        <v>44868</v>
      </c>
      <c r="B523" s="37" t="s">
        <v>46</v>
      </c>
      <c r="C523" s="37" t="s">
        <v>19</v>
      </c>
      <c r="D523" s="37" t="s">
        <v>517</v>
      </c>
      <c r="E523" s="23" t="s">
        <v>521</v>
      </c>
      <c r="F523" s="37" t="s">
        <v>20</v>
      </c>
      <c r="G523" s="40">
        <v>2956.35</v>
      </c>
      <c r="H523" s="40">
        <v>2956.35</v>
      </c>
      <c r="I523" s="41">
        <f t="shared" si="18"/>
        <v>1</v>
      </c>
      <c r="J523" s="39">
        <v>6</v>
      </c>
      <c r="K523" s="39">
        <v>0</v>
      </c>
      <c r="L523" s="49">
        <v>1.02</v>
      </c>
      <c r="M523" s="43">
        <v>0.38541666666666669</v>
      </c>
      <c r="N523" s="38">
        <v>1200.6500000000001</v>
      </c>
      <c r="O523" s="43">
        <v>0.48888888888888887</v>
      </c>
      <c r="P523" s="43">
        <v>0.10347222222222223</v>
      </c>
      <c r="Q523" s="44">
        <v>73240</v>
      </c>
      <c r="R523" s="44">
        <v>73265</v>
      </c>
      <c r="S523" s="45">
        <f t="shared" si="19"/>
        <v>25</v>
      </c>
      <c r="T523" s="46">
        <f>IFERROR(S523/L523,"0")</f>
        <v>24.509803921568626</v>
      </c>
    </row>
    <row r="524" spans="1:20" customFormat="1" ht="18" x14ac:dyDescent="0.35">
      <c r="A524" s="36">
        <v>44868</v>
      </c>
      <c r="B524" s="37" t="s">
        <v>47</v>
      </c>
      <c r="C524" s="37" t="s">
        <v>19</v>
      </c>
      <c r="D524" s="37" t="s">
        <v>517</v>
      </c>
      <c r="E524" s="23" t="s">
        <v>521</v>
      </c>
      <c r="F524" s="37" t="s">
        <v>20</v>
      </c>
      <c r="G524" s="40">
        <v>3464</v>
      </c>
      <c r="H524" s="40">
        <v>3464</v>
      </c>
      <c r="I524" s="41">
        <f t="shared" si="18"/>
        <v>1</v>
      </c>
      <c r="J524" s="39">
        <v>3</v>
      </c>
      <c r="K524" s="39">
        <v>0</v>
      </c>
      <c r="L524" s="49">
        <v>0.12</v>
      </c>
      <c r="M524" s="43">
        <v>0.63888888888888895</v>
      </c>
      <c r="N524" s="38">
        <v>969.92</v>
      </c>
      <c r="O524" s="43">
        <v>0.76666666666666661</v>
      </c>
      <c r="P524" s="43">
        <v>0.1277777777777778</v>
      </c>
      <c r="Q524" s="44">
        <v>73265</v>
      </c>
      <c r="R524" s="44">
        <v>73268</v>
      </c>
      <c r="S524" s="45">
        <f t="shared" si="19"/>
        <v>3</v>
      </c>
      <c r="T524" s="46">
        <f>IFERROR(S524/L524,"0")</f>
        <v>25</v>
      </c>
    </row>
    <row r="525" spans="1:20" customFormat="1" ht="18" x14ac:dyDescent="0.35">
      <c r="A525" s="36">
        <v>44868</v>
      </c>
      <c r="B525" s="37" t="s">
        <v>48</v>
      </c>
      <c r="C525" s="37" t="s">
        <v>19</v>
      </c>
      <c r="D525" s="37" t="s">
        <v>511</v>
      </c>
      <c r="E525" s="23" t="s">
        <v>523</v>
      </c>
      <c r="F525" s="37" t="s">
        <v>20</v>
      </c>
      <c r="G525" s="40">
        <v>1111</v>
      </c>
      <c r="H525" s="40">
        <v>1111</v>
      </c>
      <c r="I525" s="41">
        <f t="shared" si="18"/>
        <v>1</v>
      </c>
      <c r="J525" s="39">
        <v>6</v>
      </c>
      <c r="K525" s="39">
        <v>0</v>
      </c>
      <c r="L525" s="49">
        <v>1.92</v>
      </c>
      <c r="M525" s="43">
        <v>0.39861111111111108</v>
      </c>
      <c r="N525" s="38">
        <v>603.84</v>
      </c>
      <c r="O525" s="43">
        <v>0.56458333333333333</v>
      </c>
      <c r="P525" s="43">
        <v>0.16597222222222222</v>
      </c>
      <c r="Q525" s="44">
        <v>141121</v>
      </c>
      <c r="R525" s="44">
        <v>141160</v>
      </c>
      <c r="S525" s="45">
        <f t="shared" si="19"/>
        <v>39</v>
      </c>
      <c r="T525" s="46">
        <f>IFERROR(S525/L525,"0")</f>
        <v>20.3125</v>
      </c>
    </row>
    <row r="526" spans="1:20" customFormat="1" ht="18" x14ac:dyDescent="0.35">
      <c r="A526" s="36">
        <v>44868</v>
      </c>
      <c r="B526" s="37" t="s">
        <v>49</v>
      </c>
      <c r="C526" s="37" t="s">
        <v>19</v>
      </c>
      <c r="D526" s="37" t="s">
        <v>511</v>
      </c>
      <c r="E526" s="23" t="s">
        <v>523</v>
      </c>
      <c r="F526" s="37" t="s">
        <v>20</v>
      </c>
      <c r="G526" s="40">
        <v>4997.2</v>
      </c>
      <c r="H526" s="40">
        <v>4997.2</v>
      </c>
      <c r="I526" s="41">
        <f t="shared" si="18"/>
        <v>1</v>
      </c>
      <c r="J526" s="39">
        <v>8</v>
      </c>
      <c r="K526" s="39">
        <v>1</v>
      </c>
      <c r="L526" s="49">
        <v>2.2200000000000002</v>
      </c>
      <c r="M526" s="43">
        <v>0.6381944444444444</v>
      </c>
      <c r="N526" s="38">
        <v>1791.47</v>
      </c>
      <c r="O526" s="43">
        <v>0.79583333333333339</v>
      </c>
      <c r="P526" s="43">
        <v>0.15763888888888888</v>
      </c>
      <c r="Q526" s="44">
        <v>141160</v>
      </c>
      <c r="R526" s="44">
        <v>141205</v>
      </c>
      <c r="S526" s="45">
        <f t="shared" si="19"/>
        <v>45</v>
      </c>
      <c r="T526" s="46">
        <f>IFERROR(S526/L526,"0")</f>
        <v>20.27027027027027</v>
      </c>
    </row>
    <row r="527" spans="1:20" customFormat="1" ht="18" x14ac:dyDescent="0.35">
      <c r="A527" s="36">
        <v>44868</v>
      </c>
      <c r="B527" s="37" t="s">
        <v>50</v>
      </c>
      <c r="C527" s="37" t="s">
        <v>21</v>
      </c>
      <c r="D527" s="37" t="s">
        <v>513</v>
      </c>
      <c r="E527" s="23" t="s">
        <v>520</v>
      </c>
      <c r="F527" s="37" t="s">
        <v>20</v>
      </c>
      <c r="G527" s="40">
        <v>7800</v>
      </c>
      <c r="H527" s="40">
        <v>7800</v>
      </c>
      <c r="I527" s="41">
        <f t="shared" si="18"/>
        <v>1</v>
      </c>
      <c r="J527" s="39">
        <v>1</v>
      </c>
      <c r="K527" s="39">
        <v>0</v>
      </c>
      <c r="L527" s="49">
        <v>17.605</v>
      </c>
      <c r="M527" s="43">
        <v>0.19999999999999998</v>
      </c>
      <c r="N527" s="38">
        <v>0</v>
      </c>
      <c r="O527" s="43">
        <v>0.72222222222222221</v>
      </c>
      <c r="P527" s="43">
        <v>0.52222222222222225</v>
      </c>
      <c r="Q527" s="44">
        <v>187319</v>
      </c>
      <c r="R527" s="44">
        <v>187632</v>
      </c>
      <c r="S527" s="45">
        <f t="shared" si="19"/>
        <v>313</v>
      </c>
      <c r="T527" s="50">
        <f>IFERROR(S527/L527,"0")</f>
        <v>17.779040045441636</v>
      </c>
    </row>
    <row r="528" spans="1:20" customFormat="1" ht="18" x14ac:dyDescent="0.35">
      <c r="A528" s="36">
        <v>44868</v>
      </c>
      <c r="B528" s="37" t="s">
        <v>51</v>
      </c>
      <c r="C528" s="37" t="s">
        <v>21</v>
      </c>
      <c r="D528" s="37" t="s">
        <v>515</v>
      </c>
      <c r="E528" s="23" t="s">
        <v>519</v>
      </c>
      <c r="F528" s="37" t="s">
        <v>20</v>
      </c>
      <c r="G528" s="40">
        <v>675</v>
      </c>
      <c r="H528" s="40">
        <v>675</v>
      </c>
      <c r="I528" s="41">
        <f t="shared" si="18"/>
        <v>1</v>
      </c>
      <c r="J528" s="39">
        <v>1</v>
      </c>
      <c r="K528" s="39">
        <v>0</v>
      </c>
      <c r="L528" s="49">
        <v>10.34</v>
      </c>
      <c r="M528" s="43">
        <v>0.27083333333333331</v>
      </c>
      <c r="N528" s="38">
        <v>283.44</v>
      </c>
      <c r="O528" s="43">
        <v>0.57291666666666663</v>
      </c>
      <c r="P528" s="43">
        <v>0.30208333333333331</v>
      </c>
      <c r="Q528" s="44">
        <v>67456</v>
      </c>
      <c r="R528" s="44">
        <v>67761</v>
      </c>
      <c r="S528" s="45">
        <f t="shared" si="19"/>
        <v>305</v>
      </c>
      <c r="T528" s="46">
        <f>IFERROR(S528/L528,"0")</f>
        <v>29.497098646034818</v>
      </c>
    </row>
    <row r="529" spans="1:22" customFormat="1" ht="18" x14ac:dyDescent="0.35">
      <c r="A529" s="36">
        <v>44868</v>
      </c>
      <c r="B529" s="37" t="s">
        <v>52</v>
      </c>
      <c r="C529" s="37" t="s">
        <v>23</v>
      </c>
      <c r="D529" s="37" t="s">
        <v>515</v>
      </c>
      <c r="E529" s="23" t="s">
        <v>519</v>
      </c>
      <c r="F529" s="37" t="s">
        <v>20</v>
      </c>
      <c r="G529" s="40">
        <v>0</v>
      </c>
      <c r="H529" s="40">
        <v>0</v>
      </c>
      <c r="I529" s="41" t="str">
        <f t="shared" si="18"/>
        <v>0%</v>
      </c>
      <c r="J529" s="39">
        <v>0</v>
      </c>
      <c r="K529" s="39">
        <v>0</v>
      </c>
      <c r="L529" s="49">
        <v>0.98</v>
      </c>
      <c r="M529" s="43">
        <v>0</v>
      </c>
      <c r="N529" s="38">
        <v>0</v>
      </c>
      <c r="O529" s="43">
        <v>0</v>
      </c>
      <c r="P529" s="43">
        <v>0</v>
      </c>
      <c r="Q529" s="44">
        <v>67761</v>
      </c>
      <c r="R529" s="44">
        <v>67790</v>
      </c>
      <c r="S529" s="45">
        <f t="shared" si="19"/>
        <v>29</v>
      </c>
      <c r="T529" s="46">
        <f>IFERROR(S529/L529,"0")</f>
        <v>29.591836734693878</v>
      </c>
      <c r="V529">
        <f>192*3</f>
        <v>576</v>
      </c>
    </row>
    <row r="530" spans="1:22" customFormat="1" ht="18" x14ac:dyDescent="0.35">
      <c r="A530" s="36">
        <v>44868</v>
      </c>
      <c r="B530" s="37" t="s">
        <v>53</v>
      </c>
      <c r="C530" s="37" t="s">
        <v>21</v>
      </c>
      <c r="D530" s="37" t="s">
        <v>516</v>
      </c>
      <c r="E530" s="23" t="s">
        <v>521</v>
      </c>
      <c r="F530" s="37" t="s">
        <v>20</v>
      </c>
      <c r="G530" s="40">
        <v>10400</v>
      </c>
      <c r="H530" s="40">
        <v>10400</v>
      </c>
      <c r="I530" s="41">
        <f t="shared" si="18"/>
        <v>1</v>
      </c>
      <c r="J530" s="39">
        <v>1</v>
      </c>
      <c r="K530" s="39">
        <v>0</v>
      </c>
      <c r="L530" s="40">
        <v>23.239000000000001</v>
      </c>
      <c r="M530" s="43">
        <v>0.21388888888888891</v>
      </c>
      <c r="N530" s="38">
        <v>0</v>
      </c>
      <c r="O530" s="43">
        <v>0.78125</v>
      </c>
      <c r="P530" s="43">
        <v>0.56736111111111109</v>
      </c>
      <c r="Q530" s="44">
        <v>568272</v>
      </c>
      <c r="R530" s="44">
        <v>568597</v>
      </c>
      <c r="S530" s="45">
        <f t="shared" si="19"/>
        <v>325</v>
      </c>
      <c r="T530" s="46">
        <f>IFERROR(S530/L530,"0")</f>
        <v>13.98511123542321</v>
      </c>
    </row>
    <row r="531" spans="1:22" customFormat="1" ht="63" customHeight="1" x14ac:dyDescent="0.35">
      <c r="A531" s="36">
        <v>44869</v>
      </c>
      <c r="B531" s="37" t="s">
        <v>55</v>
      </c>
      <c r="C531" s="37" t="s">
        <v>21</v>
      </c>
      <c r="D531" s="37" t="s">
        <v>515</v>
      </c>
      <c r="E531" s="23" t="s">
        <v>519</v>
      </c>
      <c r="F531" s="37" t="s">
        <v>20</v>
      </c>
      <c r="G531" s="40">
        <v>2135</v>
      </c>
      <c r="H531" s="40">
        <v>2135</v>
      </c>
      <c r="I531" s="41">
        <f t="shared" si="18"/>
        <v>1</v>
      </c>
      <c r="J531" s="39">
        <v>4</v>
      </c>
      <c r="K531" s="39">
        <v>0</v>
      </c>
      <c r="L531" s="49">
        <v>4.2300000000000004</v>
      </c>
      <c r="M531" s="43">
        <v>0.32291666666666669</v>
      </c>
      <c r="N531" s="38">
        <v>868.79</v>
      </c>
      <c r="O531" s="43">
        <v>0.54652777777777783</v>
      </c>
      <c r="P531" s="43">
        <v>0.22361111111111109</v>
      </c>
      <c r="Q531" s="44">
        <v>67790</v>
      </c>
      <c r="R531" s="44">
        <v>67899</v>
      </c>
      <c r="S531" s="45">
        <f t="shared" si="19"/>
        <v>109</v>
      </c>
      <c r="T531" s="46">
        <f>IFERROR(S531/L531,"0")</f>
        <v>25.768321513002363</v>
      </c>
    </row>
    <row r="532" spans="1:22" customFormat="1" ht="18" x14ac:dyDescent="0.35">
      <c r="A532" s="36">
        <v>44869</v>
      </c>
      <c r="B532" s="37" t="s">
        <v>56</v>
      </c>
      <c r="C532" s="37" t="s">
        <v>19</v>
      </c>
      <c r="D532" s="37" t="s">
        <v>515</v>
      </c>
      <c r="E532" s="23" t="s">
        <v>519</v>
      </c>
      <c r="F532" s="37" t="s">
        <v>20</v>
      </c>
      <c r="G532" s="40">
        <v>3381.1</v>
      </c>
      <c r="H532" s="40">
        <v>3281.1</v>
      </c>
      <c r="I532" s="41">
        <f t="shared" si="18"/>
        <v>0.970423826565319</v>
      </c>
      <c r="J532" s="39">
        <v>16</v>
      </c>
      <c r="K532" s="39">
        <v>1</v>
      </c>
      <c r="L532" s="49">
        <v>0.85</v>
      </c>
      <c r="M532" s="43">
        <v>0.63888888888888895</v>
      </c>
      <c r="N532" s="38">
        <v>1079.5999999999999</v>
      </c>
      <c r="O532" s="43">
        <v>0.79513888888888884</v>
      </c>
      <c r="P532" s="43">
        <v>0.15625</v>
      </c>
      <c r="Q532" s="44">
        <v>67899</v>
      </c>
      <c r="R532" s="44">
        <v>67921</v>
      </c>
      <c r="S532" s="45">
        <f t="shared" si="19"/>
        <v>22</v>
      </c>
      <c r="T532" s="46">
        <f>IFERROR(S532/L532,"0")</f>
        <v>25.882352941176471</v>
      </c>
    </row>
    <row r="533" spans="1:22" customFormat="1" ht="18" x14ac:dyDescent="0.35">
      <c r="A533" s="36">
        <v>44869</v>
      </c>
      <c r="B533" s="37" t="s">
        <v>57</v>
      </c>
      <c r="C533" s="37" t="s">
        <v>19</v>
      </c>
      <c r="D533" s="37" t="s">
        <v>514</v>
      </c>
      <c r="E533" s="23" t="s">
        <v>520</v>
      </c>
      <c r="F533" s="37" t="s">
        <v>20</v>
      </c>
      <c r="G533" s="40">
        <v>5249.4</v>
      </c>
      <c r="H533" s="40">
        <v>5249.4</v>
      </c>
      <c r="I533" s="41">
        <f t="shared" si="18"/>
        <v>1</v>
      </c>
      <c r="J533" s="39">
        <v>12</v>
      </c>
      <c r="K533" s="39">
        <v>0</v>
      </c>
      <c r="L533" s="40">
        <v>1.4830000000000001</v>
      </c>
      <c r="M533" s="43">
        <v>0.3611111111111111</v>
      </c>
      <c r="N533" s="38">
        <v>2108.16</v>
      </c>
      <c r="O533" s="43">
        <v>0.5</v>
      </c>
      <c r="P533" s="43">
        <v>0.1388888888888889</v>
      </c>
      <c r="Q533" s="44">
        <v>174945</v>
      </c>
      <c r="R533" s="44">
        <v>174977</v>
      </c>
      <c r="S533" s="45">
        <f t="shared" si="19"/>
        <v>32</v>
      </c>
      <c r="T533" s="46">
        <f>IFERROR(S533/L533,"0")</f>
        <v>21.57788267026298</v>
      </c>
    </row>
    <row r="534" spans="1:22" customFormat="1" ht="18" x14ac:dyDescent="0.35">
      <c r="A534" s="36">
        <v>44869</v>
      </c>
      <c r="B534" s="37" t="s">
        <v>58</v>
      </c>
      <c r="C534" s="37" t="s">
        <v>19</v>
      </c>
      <c r="D534" s="37" t="s">
        <v>514</v>
      </c>
      <c r="E534" s="23" t="s">
        <v>520</v>
      </c>
      <c r="F534" s="37" t="s">
        <v>20</v>
      </c>
      <c r="G534" s="40">
        <v>1629.8</v>
      </c>
      <c r="H534" s="40">
        <v>1629.8</v>
      </c>
      <c r="I534" s="41">
        <f t="shared" si="18"/>
        <v>1</v>
      </c>
      <c r="J534" s="39">
        <v>16</v>
      </c>
      <c r="K534" s="39">
        <v>0</v>
      </c>
      <c r="L534" s="40">
        <v>1.621</v>
      </c>
      <c r="M534" s="43">
        <v>0.65277777777777779</v>
      </c>
      <c r="N534" s="38">
        <v>700.28</v>
      </c>
      <c r="O534" s="43">
        <v>0.75902777777777775</v>
      </c>
      <c r="P534" s="43">
        <v>0.10625</v>
      </c>
      <c r="Q534" s="44">
        <v>174977</v>
      </c>
      <c r="R534" s="44">
        <v>175012</v>
      </c>
      <c r="S534" s="45">
        <f t="shared" si="19"/>
        <v>35</v>
      </c>
      <c r="T534" s="46">
        <f>IFERROR(S534/L534,"0")</f>
        <v>21.591610117211598</v>
      </c>
    </row>
    <row r="535" spans="1:22" customFormat="1" ht="18" x14ac:dyDescent="0.35">
      <c r="A535" s="36">
        <v>44869</v>
      </c>
      <c r="B535" s="37" t="s">
        <v>59</v>
      </c>
      <c r="C535" s="37" t="s">
        <v>19</v>
      </c>
      <c r="D535" s="37" t="s">
        <v>516</v>
      </c>
      <c r="E535" s="23" t="s">
        <v>521</v>
      </c>
      <c r="F535" s="37" t="s">
        <v>20</v>
      </c>
      <c r="G535" s="40">
        <v>8011</v>
      </c>
      <c r="H535" s="40">
        <v>8011</v>
      </c>
      <c r="I535" s="41">
        <f t="shared" si="18"/>
        <v>1</v>
      </c>
      <c r="J535" s="39">
        <v>3</v>
      </c>
      <c r="K535" s="39">
        <v>0</v>
      </c>
      <c r="L535" s="49">
        <v>3.2709999999999999</v>
      </c>
      <c r="M535" s="43">
        <v>0.41319444444444442</v>
      </c>
      <c r="N535" s="38">
        <v>2936.58</v>
      </c>
      <c r="O535" s="43">
        <v>0.57638888888888895</v>
      </c>
      <c r="P535" s="43">
        <v>0.16319444444444445</v>
      </c>
      <c r="Q535" s="44">
        <v>568597</v>
      </c>
      <c r="R535" s="44">
        <v>568633</v>
      </c>
      <c r="S535" s="45">
        <f t="shared" si="19"/>
        <v>36</v>
      </c>
      <c r="T535" s="46">
        <f>IFERROR(S535/L535,"0")</f>
        <v>11.005808621216753</v>
      </c>
    </row>
    <row r="536" spans="1:22" customFormat="1" ht="18" x14ac:dyDescent="0.35">
      <c r="A536" s="36">
        <v>44869</v>
      </c>
      <c r="B536" s="37" t="s">
        <v>60</v>
      </c>
      <c r="C536" s="37" t="s">
        <v>19</v>
      </c>
      <c r="D536" s="37" t="s">
        <v>512</v>
      </c>
      <c r="E536" s="23" t="s">
        <v>520</v>
      </c>
      <c r="F536" s="37" t="s">
        <v>20</v>
      </c>
      <c r="G536" s="40">
        <v>5060</v>
      </c>
      <c r="H536" s="40">
        <v>5060</v>
      </c>
      <c r="I536" s="41">
        <f t="shared" si="18"/>
        <v>1</v>
      </c>
      <c r="J536" s="39">
        <v>7</v>
      </c>
      <c r="K536" s="39">
        <v>0</v>
      </c>
      <c r="L536" s="40">
        <v>0.64</v>
      </c>
      <c r="M536" s="43">
        <v>0.36249999999999999</v>
      </c>
      <c r="N536" s="38">
        <v>1265</v>
      </c>
      <c r="O536" s="43">
        <v>0.53819444444444442</v>
      </c>
      <c r="P536" s="43">
        <v>0.17569444444444446</v>
      </c>
      <c r="Q536" s="44">
        <v>96348</v>
      </c>
      <c r="R536" s="44">
        <v>96365</v>
      </c>
      <c r="S536" s="45">
        <f t="shared" si="19"/>
        <v>17</v>
      </c>
      <c r="T536" s="46">
        <f>IFERROR(S536/L536,"0")</f>
        <v>26.5625</v>
      </c>
    </row>
    <row r="537" spans="1:22" customFormat="1" ht="18" x14ac:dyDescent="0.35">
      <c r="A537" s="36">
        <v>44869</v>
      </c>
      <c r="B537" s="37" t="s">
        <v>61</v>
      </c>
      <c r="C537" s="37" t="s">
        <v>19</v>
      </c>
      <c r="D537" s="37" t="s">
        <v>512</v>
      </c>
      <c r="E537" s="23" t="s">
        <v>520</v>
      </c>
      <c r="F537" s="37" t="s">
        <v>20</v>
      </c>
      <c r="G537" s="40">
        <v>2102.6999999999998</v>
      </c>
      <c r="H537" s="40">
        <v>2102.6999999999998</v>
      </c>
      <c r="I537" s="41">
        <f t="shared" si="18"/>
        <v>1</v>
      </c>
      <c r="J537" s="39">
        <v>4</v>
      </c>
      <c r="K537" s="39">
        <v>0</v>
      </c>
      <c r="L537" s="40">
        <v>0.64</v>
      </c>
      <c r="M537" s="43">
        <v>0.60416666666666663</v>
      </c>
      <c r="N537" s="38">
        <v>1072.04</v>
      </c>
      <c r="O537" s="43">
        <v>0.70347222222222217</v>
      </c>
      <c r="P537" s="43">
        <v>9.930555555555555E-2</v>
      </c>
      <c r="Q537" s="44">
        <v>96365</v>
      </c>
      <c r="R537" s="44">
        <v>96382</v>
      </c>
      <c r="S537" s="45">
        <f t="shared" si="19"/>
        <v>17</v>
      </c>
      <c r="T537" s="46">
        <f>IFERROR(S537/L537,"0")</f>
        <v>26.5625</v>
      </c>
    </row>
    <row r="538" spans="1:22" customFormat="1" ht="18" x14ac:dyDescent="0.35">
      <c r="A538" s="36">
        <v>44869</v>
      </c>
      <c r="B538" s="37" t="s">
        <v>62</v>
      </c>
      <c r="C538" s="37" t="s">
        <v>19</v>
      </c>
      <c r="D538" s="37" t="s">
        <v>512</v>
      </c>
      <c r="E538" s="23" t="s">
        <v>520</v>
      </c>
      <c r="F538" s="37" t="s">
        <v>20</v>
      </c>
      <c r="G538" s="40">
        <v>880</v>
      </c>
      <c r="H538" s="40">
        <v>880</v>
      </c>
      <c r="I538" s="41">
        <f t="shared" si="18"/>
        <v>1</v>
      </c>
      <c r="J538" s="39">
        <v>1</v>
      </c>
      <c r="K538" s="39">
        <v>0</v>
      </c>
      <c r="L538" s="40">
        <v>0.64</v>
      </c>
      <c r="M538" s="43">
        <v>0.71250000000000002</v>
      </c>
      <c r="N538" s="38">
        <v>219.99</v>
      </c>
      <c r="O538" s="43">
        <v>0.75</v>
      </c>
      <c r="P538" s="43">
        <v>3.7499999999999999E-2</v>
      </c>
      <c r="Q538" s="44">
        <v>96382</v>
      </c>
      <c r="R538" s="44">
        <v>96399</v>
      </c>
      <c r="S538" s="45">
        <f t="shared" si="19"/>
        <v>17</v>
      </c>
      <c r="T538" s="46">
        <f>IFERROR(S538/L538,"0")</f>
        <v>26.5625</v>
      </c>
    </row>
    <row r="539" spans="1:22" s="6" customFormat="1" ht="18" x14ac:dyDescent="0.35">
      <c r="A539" s="55">
        <v>44869</v>
      </c>
      <c r="B539" s="57" t="s">
        <v>63</v>
      </c>
      <c r="C539" s="57" t="s">
        <v>22</v>
      </c>
      <c r="D539" s="57" t="s">
        <v>517</v>
      </c>
      <c r="E539" s="23" t="s">
        <v>521</v>
      </c>
      <c r="F539" s="57" t="s">
        <v>20</v>
      </c>
      <c r="G539" s="56">
        <v>600</v>
      </c>
      <c r="H539" s="56">
        <v>600</v>
      </c>
      <c r="I539" s="64">
        <f t="shared" si="18"/>
        <v>1</v>
      </c>
      <c r="J539" s="58">
        <v>2</v>
      </c>
      <c r="K539" s="58">
        <v>0</v>
      </c>
      <c r="L539" s="65">
        <v>11.46</v>
      </c>
      <c r="M539" s="43">
        <v>0.24097222222222223</v>
      </c>
      <c r="N539" s="48">
        <v>300</v>
      </c>
      <c r="O539" s="59">
        <v>0.77777777777777779</v>
      </c>
      <c r="P539" s="59">
        <v>0.53680555555555554</v>
      </c>
      <c r="Q539" s="60">
        <v>73269</v>
      </c>
      <c r="R539" s="60">
        <v>73600</v>
      </c>
      <c r="S539" s="61">
        <f t="shared" si="19"/>
        <v>331</v>
      </c>
      <c r="T539" s="50">
        <f>IFERROR(S539/L539,"0")</f>
        <v>28.883071553228618</v>
      </c>
    </row>
    <row r="540" spans="1:22" customFormat="1" ht="54" x14ac:dyDescent="0.35">
      <c r="A540" s="36">
        <v>44869</v>
      </c>
      <c r="B540" s="37" t="s">
        <v>161</v>
      </c>
      <c r="C540" s="37" t="s">
        <v>27</v>
      </c>
      <c r="D540" s="37" t="s">
        <v>511</v>
      </c>
      <c r="E540" s="23" t="s">
        <v>523</v>
      </c>
      <c r="F540" s="37" t="s">
        <v>20</v>
      </c>
      <c r="G540" s="40">
        <v>0.01</v>
      </c>
      <c r="H540" s="40">
        <v>0.01</v>
      </c>
      <c r="I540" s="41">
        <f t="shared" si="18"/>
        <v>1</v>
      </c>
      <c r="J540" s="39">
        <v>1</v>
      </c>
      <c r="K540" s="39">
        <v>0</v>
      </c>
      <c r="L540" s="49">
        <v>6.3360000000000003</v>
      </c>
      <c r="M540" s="43">
        <v>0</v>
      </c>
      <c r="N540" s="38">
        <v>0</v>
      </c>
      <c r="O540" s="43">
        <v>0</v>
      </c>
      <c r="P540" s="43">
        <v>0</v>
      </c>
      <c r="Q540" s="44">
        <v>141205</v>
      </c>
      <c r="R540" s="44">
        <v>141327</v>
      </c>
      <c r="S540" s="45">
        <f t="shared" si="19"/>
        <v>122</v>
      </c>
      <c r="T540" s="46">
        <f>IFERROR(S540/L540,"0")</f>
        <v>19.255050505050505</v>
      </c>
    </row>
    <row r="541" spans="1:22" customFormat="1" ht="54" x14ac:dyDescent="0.35">
      <c r="A541" s="36">
        <v>44869</v>
      </c>
      <c r="B541" s="37" t="s">
        <v>160</v>
      </c>
      <c r="C541" s="37" t="s">
        <v>27</v>
      </c>
      <c r="D541" s="37" t="s">
        <v>513</v>
      </c>
      <c r="E541" s="23" t="s">
        <v>520</v>
      </c>
      <c r="F541" s="37" t="s">
        <v>20</v>
      </c>
      <c r="G541" s="40">
        <v>0.01</v>
      </c>
      <c r="H541" s="40">
        <v>0.01</v>
      </c>
      <c r="I541" s="41">
        <f t="shared" si="18"/>
        <v>1</v>
      </c>
      <c r="J541" s="39">
        <v>1</v>
      </c>
      <c r="K541" s="39">
        <v>0</v>
      </c>
      <c r="L541" s="49">
        <v>4.1900000000000004</v>
      </c>
      <c r="M541" s="43">
        <v>0.31805555555555554</v>
      </c>
      <c r="N541" s="38">
        <v>0</v>
      </c>
      <c r="O541" s="43">
        <v>0.65486111111111112</v>
      </c>
      <c r="P541" s="43">
        <v>0.33680555555555558</v>
      </c>
      <c r="Q541" s="44">
        <v>187632</v>
      </c>
      <c r="R541" s="44">
        <v>187717</v>
      </c>
      <c r="S541" s="45">
        <f t="shared" si="19"/>
        <v>85</v>
      </c>
      <c r="T541" s="50">
        <f>IFERROR(S541/L541,"0")</f>
        <v>20.286396181384248</v>
      </c>
    </row>
    <row r="542" spans="1:22" customFormat="1" ht="18" x14ac:dyDescent="0.35">
      <c r="A542" s="36">
        <v>44869</v>
      </c>
      <c r="B542" s="37" t="s">
        <v>52</v>
      </c>
      <c r="C542" s="37" t="s">
        <v>23</v>
      </c>
      <c r="D542" s="37" t="s">
        <v>513</v>
      </c>
      <c r="E542" s="23" t="s">
        <v>520</v>
      </c>
      <c r="F542" s="37" t="s">
        <v>20</v>
      </c>
      <c r="G542" s="40">
        <v>0</v>
      </c>
      <c r="H542" s="40">
        <v>0</v>
      </c>
      <c r="I542" s="41" t="str">
        <f t="shared" si="18"/>
        <v>0%</v>
      </c>
      <c r="J542" s="39">
        <v>0</v>
      </c>
      <c r="K542" s="39">
        <v>0</v>
      </c>
      <c r="L542" s="49">
        <v>0.74</v>
      </c>
      <c r="M542" s="43">
        <v>0.68888888888888899</v>
      </c>
      <c r="N542" s="38">
        <v>0</v>
      </c>
      <c r="O542" s="43">
        <v>0.75</v>
      </c>
      <c r="P542" s="43">
        <v>6.1111111111111116E-2</v>
      </c>
      <c r="Q542" s="44">
        <v>187717</v>
      </c>
      <c r="R542" s="44">
        <v>187732</v>
      </c>
      <c r="S542" s="45">
        <f t="shared" si="19"/>
        <v>15</v>
      </c>
      <c r="T542" s="50">
        <f>IFERROR(S542/L542,"0")</f>
        <v>20.27027027027027</v>
      </c>
    </row>
    <row r="543" spans="1:22" customFormat="1" ht="36" x14ac:dyDescent="0.35">
      <c r="A543" s="36">
        <v>44870</v>
      </c>
      <c r="B543" s="37" t="s">
        <v>162</v>
      </c>
      <c r="C543" s="37" t="s">
        <v>27</v>
      </c>
      <c r="D543" s="37" t="s">
        <v>516</v>
      </c>
      <c r="E543" s="23" t="s">
        <v>521</v>
      </c>
      <c r="F543" s="37" t="s">
        <v>20</v>
      </c>
      <c r="G543" s="40">
        <v>0.01</v>
      </c>
      <c r="H543" s="40">
        <v>0.01</v>
      </c>
      <c r="I543" s="41">
        <f t="shared" si="18"/>
        <v>1</v>
      </c>
      <c r="J543" s="39">
        <v>1</v>
      </c>
      <c r="K543" s="39">
        <v>0</v>
      </c>
      <c r="L543" s="49">
        <v>11.986000000000001</v>
      </c>
      <c r="M543" s="43">
        <v>0</v>
      </c>
      <c r="N543" s="38">
        <v>0</v>
      </c>
      <c r="O543" s="43">
        <v>0</v>
      </c>
      <c r="P543" s="43">
        <v>0</v>
      </c>
      <c r="Q543" s="44">
        <v>568642</v>
      </c>
      <c r="R543" s="44">
        <v>568829</v>
      </c>
      <c r="S543" s="45">
        <f t="shared" si="19"/>
        <v>187</v>
      </c>
      <c r="T543" s="46">
        <f>IFERROR(S543/L543,"0")</f>
        <v>15.601535124311695</v>
      </c>
    </row>
    <row r="544" spans="1:22" customFormat="1" ht="18" x14ac:dyDescent="0.35">
      <c r="A544" s="36">
        <v>44870</v>
      </c>
      <c r="B544" s="37" t="s">
        <v>64</v>
      </c>
      <c r="C544" s="37" t="s">
        <v>19</v>
      </c>
      <c r="D544" s="37" t="s">
        <v>517</v>
      </c>
      <c r="E544" s="23" t="s">
        <v>521</v>
      </c>
      <c r="F544" s="37" t="s">
        <v>20</v>
      </c>
      <c r="G544" s="40">
        <v>2380</v>
      </c>
      <c r="H544" s="40">
        <v>2188.5</v>
      </c>
      <c r="I544" s="41">
        <f t="shared" si="18"/>
        <v>0.91953781512605037</v>
      </c>
      <c r="J544" s="39">
        <v>9</v>
      </c>
      <c r="K544" s="39">
        <v>2</v>
      </c>
      <c r="L544" s="49">
        <v>3.04</v>
      </c>
      <c r="M544" s="43">
        <v>0.35416666666666669</v>
      </c>
      <c r="N544" s="38">
        <v>912.51</v>
      </c>
      <c r="O544" s="43">
        <v>0.48958333333333331</v>
      </c>
      <c r="P544" s="43">
        <v>0.13541666666666666</v>
      </c>
      <c r="Q544" s="44">
        <v>73600</v>
      </c>
      <c r="R544" s="44">
        <v>73649</v>
      </c>
      <c r="S544" s="45">
        <f t="shared" si="19"/>
        <v>49</v>
      </c>
      <c r="T544" s="46">
        <f>IFERROR(S544/L544,"0")</f>
        <v>16.118421052631579</v>
      </c>
    </row>
    <row r="545" spans="1:20" customFormat="1" ht="18" x14ac:dyDescent="0.35">
      <c r="A545" s="36">
        <v>44870</v>
      </c>
      <c r="B545" s="37" t="s">
        <v>65</v>
      </c>
      <c r="C545" s="37" t="s">
        <v>19</v>
      </c>
      <c r="D545" s="37" t="s">
        <v>514</v>
      </c>
      <c r="E545" s="23" t="s">
        <v>520</v>
      </c>
      <c r="F545" s="37" t="s">
        <v>20</v>
      </c>
      <c r="G545" s="40">
        <v>2473.15</v>
      </c>
      <c r="H545" s="40">
        <v>2473.15</v>
      </c>
      <c r="I545" s="41">
        <f t="shared" si="18"/>
        <v>1</v>
      </c>
      <c r="J545" s="39">
        <v>23</v>
      </c>
      <c r="K545" s="39">
        <v>0</v>
      </c>
      <c r="L545" s="40">
        <v>1.53</v>
      </c>
      <c r="M545" s="43">
        <v>0.35902777777777778</v>
      </c>
      <c r="N545" s="38">
        <v>1182.5</v>
      </c>
      <c r="O545" s="43">
        <v>0.54791666666666672</v>
      </c>
      <c r="P545" s="43">
        <v>0.18888888888888888</v>
      </c>
      <c r="Q545" s="44">
        <v>175012</v>
      </c>
      <c r="R545" s="44">
        <v>175046</v>
      </c>
      <c r="S545" s="45">
        <f t="shared" si="19"/>
        <v>34</v>
      </c>
      <c r="T545" s="46">
        <f>IFERROR(S545/L545,"0")</f>
        <v>22.222222222222221</v>
      </c>
    </row>
    <row r="546" spans="1:20" customFormat="1" ht="18" x14ac:dyDescent="0.35">
      <c r="A546" s="36">
        <v>44870</v>
      </c>
      <c r="B546" s="37" t="s">
        <v>66</v>
      </c>
      <c r="C546" s="37" t="s">
        <v>19</v>
      </c>
      <c r="D546" s="37" t="s">
        <v>514</v>
      </c>
      <c r="E546" s="23" t="s">
        <v>520</v>
      </c>
      <c r="F546" s="37" t="s">
        <v>20</v>
      </c>
      <c r="G546" s="40">
        <v>1972</v>
      </c>
      <c r="H546" s="40">
        <v>1972</v>
      </c>
      <c r="I546" s="41">
        <f t="shared" si="18"/>
        <v>1</v>
      </c>
      <c r="J546" s="39">
        <v>16</v>
      </c>
      <c r="K546" s="39">
        <v>0</v>
      </c>
      <c r="L546" s="40">
        <v>1.58</v>
      </c>
      <c r="M546" s="43">
        <v>0.61527777777777781</v>
      </c>
      <c r="N546" s="38">
        <v>857.95</v>
      </c>
      <c r="O546" s="43">
        <v>0.73402777777777783</v>
      </c>
      <c r="P546" s="43">
        <v>0.11875000000000001</v>
      </c>
      <c r="Q546" s="44">
        <v>175046</v>
      </c>
      <c r="R546" s="44">
        <v>175081</v>
      </c>
      <c r="S546" s="45">
        <f t="shared" si="19"/>
        <v>35</v>
      </c>
      <c r="T546" s="46">
        <f>IFERROR(S546/L546,"0")</f>
        <v>22.151898734177212</v>
      </c>
    </row>
    <row r="547" spans="1:20" customFormat="1" ht="18" x14ac:dyDescent="0.35">
      <c r="A547" s="36">
        <v>44870</v>
      </c>
      <c r="B547" s="37" t="s">
        <v>67</v>
      </c>
      <c r="C547" s="37" t="s">
        <v>19</v>
      </c>
      <c r="D547" s="37" t="s">
        <v>515</v>
      </c>
      <c r="E547" s="23" t="s">
        <v>519</v>
      </c>
      <c r="F547" s="37" t="s">
        <v>20</v>
      </c>
      <c r="G547" s="40">
        <v>3058</v>
      </c>
      <c r="H547" s="40">
        <v>3058</v>
      </c>
      <c r="I547" s="41">
        <f t="shared" si="18"/>
        <v>1</v>
      </c>
      <c r="J547" s="39">
        <v>18</v>
      </c>
      <c r="K547" s="39">
        <v>0</v>
      </c>
      <c r="L547" s="49">
        <v>1.29</v>
      </c>
      <c r="M547" s="43">
        <v>0.375</v>
      </c>
      <c r="N547" s="38" t="s">
        <v>68</v>
      </c>
      <c r="O547" s="43">
        <v>0.56041666666666667</v>
      </c>
      <c r="P547" s="43">
        <v>0.18541666666666667</v>
      </c>
      <c r="Q547" s="44">
        <v>67921</v>
      </c>
      <c r="R547" s="44">
        <v>67945</v>
      </c>
      <c r="S547" s="45">
        <f t="shared" si="19"/>
        <v>24</v>
      </c>
      <c r="T547" s="46">
        <f>IFERROR(S547/L547,"0")</f>
        <v>18.604651162790699</v>
      </c>
    </row>
    <row r="548" spans="1:20" customFormat="1" ht="18" x14ac:dyDescent="0.35">
      <c r="A548" s="55">
        <v>44870</v>
      </c>
      <c r="B548" s="57" t="s">
        <v>69</v>
      </c>
      <c r="C548" s="57" t="s">
        <v>19</v>
      </c>
      <c r="D548" s="57" t="s">
        <v>515</v>
      </c>
      <c r="E548" s="23" t="s">
        <v>519</v>
      </c>
      <c r="F548" s="37" t="s">
        <v>20</v>
      </c>
      <c r="G548" s="56">
        <v>2248</v>
      </c>
      <c r="H548" s="56">
        <v>2248</v>
      </c>
      <c r="I548" s="64">
        <f t="shared" si="18"/>
        <v>1</v>
      </c>
      <c r="J548" s="58">
        <v>2</v>
      </c>
      <c r="K548" s="58">
        <v>0</v>
      </c>
      <c r="L548" s="65">
        <v>0.96</v>
      </c>
      <c r="M548" s="43">
        <v>0.59722222222222221</v>
      </c>
      <c r="N548" s="48">
        <v>629.44000000000005</v>
      </c>
      <c r="O548" s="59">
        <v>0.73472222222222217</v>
      </c>
      <c r="P548" s="59">
        <v>0.13749999999999998</v>
      </c>
      <c r="Q548" s="60">
        <v>67945</v>
      </c>
      <c r="R548" s="60">
        <v>67963</v>
      </c>
      <c r="S548" s="61">
        <f t="shared" si="19"/>
        <v>18</v>
      </c>
      <c r="T548" s="50">
        <f>IFERROR(S548/L548,"0")</f>
        <v>18.75</v>
      </c>
    </row>
    <row r="549" spans="1:20" customFormat="1" ht="18" x14ac:dyDescent="0.35">
      <c r="A549" s="36">
        <v>44870</v>
      </c>
      <c r="B549" s="37" t="s">
        <v>70</v>
      </c>
      <c r="C549" s="37" t="s">
        <v>19</v>
      </c>
      <c r="D549" s="37" t="s">
        <v>512</v>
      </c>
      <c r="E549" s="23" t="s">
        <v>520</v>
      </c>
      <c r="F549" s="37" t="s">
        <v>20</v>
      </c>
      <c r="G549" s="40">
        <v>1681</v>
      </c>
      <c r="H549" s="40">
        <v>1681</v>
      </c>
      <c r="I549" s="64">
        <f t="shared" si="18"/>
        <v>1</v>
      </c>
      <c r="J549" s="39">
        <v>4</v>
      </c>
      <c r="K549" s="39">
        <v>0</v>
      </c>
      <c r="L549" s="49">
        <v>0.73899999999999999</v>
      </c>
      <c r="M549" s="43">
        <v>0.3347222222222222</v>
      </c>
      <c r="N549" s="38">
        <v>613.13</v>
      </c>
      <c r="O549" s="43">
        <v>0.44097222222222227</v>
      </c>
      <c r="P549" s="43">
        <v>0.10625</v>
      </c>
      <c r="Q549" s="44">
        <v>96399</v>
      </c>
      <c r="R549" s="44">
        <v>96419</v>
      </c>
      <c r="S549" s="45">
        <f t="shared" si="19"/>
        <v>20</v>
      </c>
      <c r="T549" s="46">
        <f>IFERROR(S549/L549,"0")</f>
        <v>27.06359945872801</v>
      </c>
    </row>
    <row r="550" spans="1:20" customFormat="1" ht="18" x14ac:dyDescent="0.35">
      <c r="A550" s="36">
        <v>44870</v>
      </c>
      <c r="B550" s="37" t="s">
        <v>71</v>
      </c>
      <c r="C550" s="37" t="s">
        <v>19</v>
      </c>
      <c r="D550" s="37" t="s">
        <v>512</v>
      </c>
      <c r="E550" s="23" t="s">
        <v>520</v>
      </c>
      <c r="F550" s="37" t="s">
        <v>20</v>
      </c>
      <c r="G550" s="40">
        <v>800</v>
      </c>
      <c r="H550" s="40">
        <v>800</v>
      </c>
      <c r="I550" s="64">
        <f t="shared" si="18"/>
        <v>1</v>
      </c>
      <c r="J550" s="39">
        <v>6</v>
      </c>
      <c r="K550" s="39">
        <v>0</v>
      </c>
      <c r="L550" s="49">
        <v>0.88700000000000001</v>
      </c>
      <c r="M550" s="43">
        <v>0.59027777777777779</v>
      </c>
      <c r="N550" s="38">
        <v>318.89</v>
      </c>
      <c r="O550" s="43">
        <v>0.67361111111111116</v>
      </c>
      <c r="P550" s="43">
        <v>8.3333333333333329E-2</v>
      </c>
      <c r="Q550" s="44">
        <v>96419</v>
      </c>
      <c r="R550" s="44">
        <v>96443</v>
      </c>
      <c r="S550" s="45">
        <f t="shared" si="19"/>
        <v>24</v>
      </c>
      <c r="T550" s="46">
        <f>IFERROR(S550/L550,"0")</f>
        <v>27.057497181510708</v>
      </c>
    </row>
    <row r="551" spans="1:20" customFormat="1" ht="18" x14ac:dyDescent="0.35">
      <c r="A551" s="36">
        <v>44870</v>
      </c>
      <c r="B551" s="37" t="s">
        <v>72</v>
      </c>
      <c r="C551" s="37" t="s">
        <v>21</v>
      </c>
      <c r="D551" s="37" t="s">
        <v>513</v>
      </c>
      <c r="E551" s="23" t="s">
        <v>520</v>
      </c>
      <c r="F551" s="37" t="s">
        <v>20</v>
      </c>
      <c r="G551" s="40">
        <v>4053.8</v>
      </c>
      <c r="H551" s="40">
        <v>4053.8</v>
      </c>
      <c r="I551" s="64">
        <f t="shared" si="18"/>
        <v>1</v>
      </c>
      <c r="J551" s="39">
        <v>1</v>
      </c>
      <c r="K551" s="39">
        <v>0</v>
      </c>
      <c r="L551" s="49">
        <v>8.8919999999999995</v>
      </c>
      <c r="M551" s="43">
        <v>0.27013888888888887</v>
      </c>
      <c r="N551" s="38" t="s">
        <v>73</v>
      </c>
      <c r="O551" s="43">
        <v>0.55347222222222225</v>
      </c>
      <c r="P551" s="43">
        <v>0.28333333333333333</v>
      </c>
      <c r="Q551" s="44">
        <v>187733</v>
      </c>
      <c r="R551" s="44">
        <v>187921</v>
      </c>
      <c r="S551" s="45">
        <f t="shared" si="19"/>
        <v>188</v>
      </c>
      <c r="T551" s="50">
        <f>IFERROR(S551/L551,"0")</f>
        <v>21.142600089968511</v>
      </c>
    </row>
    <row r="552" spans="1:20" customFormat="1" ht="18" x14ac:dyDescent="0.35">
      <c r="A552" s="36">
        <v>44870</v>
      </c>
      <c r="B552" s="37" t="s">
        <v>74</v>
      </c>
      <c r="C552" s="37" t="s">
        <v>21</v>
      </c>
      <c r="D552" s="37" t="s">
        <v>511</v>
      </c>
      <c r="E552" s="23" t="s">
        <v>523</v>
      </c>
      <c r="F552" s="37" t="s">
        <v>20</v>
      </c>
      <c r="G552" s="40">
        <v>1100</v>
      </c>
      <c r="H552" s="40">
        <v>1100</v>
      </c>
      <c r="I552" s="64">
        <f t="shared" si="18"/>
        <v>1</v>
      </c>
      <c r="J552" s="39">
        <v>1</v>
      </c>
      <c r="K552" s="39">
        <v>0</v>
      </c>
      <c r="L552" s="49">
        <v>4.0069999999999997</v>
      </c>
      <c r="M552" s="43">
        <v>0.26944444444444443</v>
      </c>
      <c r="N552" s="38">
        <v>780</v>
      </c>
      <c r="O552" s="43">
        <v>0.36874999999999997</v>
      </c>
      <c r="P552" s="43">
        <v>9.930555555555555E-2</v>
      </c>
      <c r="Q552" s="44">
        <v>141327</v>
      </c>
      <c r="R552" s="44">
        <v>141420</v>
      </c>
      <c r="S552" s="45">
        <f t="shared" si="19"/>
        <v>93</v>
      </c>
      <c r="T552" s="46">
        <f>IFERROR(S552/L552,"0")</f>
        <v>23.20938357873721</v>
      </c>
    </row>
    <row r="553" spans="1:20" customFormat="1" ht="18" x14ac:dyDescent="0.35">
      <c r="A553" s="36">
        <v>44870</v>
      </c>
      <c r="B553" s="37" t="s">
        <v>75</v>
      </c>
      <c r="C553" s="37" t="s">
        <v>19</v>
      </c>
      <c r="D553" s="37" t="s">
        <v>511</v>
      </c>
      <c r="E553" s="23" t="s">
        <v>523</v>
      </c>
      <c r="F553" s="37" t="s">
        <v>20</v>
      </c>
      <c r="G553" s="40">
        <v>2213.44</v>
      </c>
      <c r="H553" s="40">
        <v>2213.44</v>
      </c>
      <c r="I553" s="64">
        <f t="shared" si="18"/>
        <v>1</v>
      </c>
      <c r="J553" s="39">
        <v>7</v>
      </c>
      <c r="K553" s="39">
        <v>0</v>
      </c>
      <c r="L553" s="49">
        <v>0.68899999999999995</v>
      </c>
      <c r="M553" s="43">
        <v>0.40625</v>
      </c>
      <c r="N553" s="38">
        <v>799.61</v>
      </c>
      <c r="O553" s="43">
        <v>0.4680555555555555</v>
      </c>
      <c r="P553" s="43">
        <v>6.1805555555555558E-2</v>
      </c>
      <c r="Q553" s="44">
        <v>141421</v>
      </c>
      <c r="R553" s="44">
        <v>141437</v>
      </c>
      <c r="S553" s="45">
        <f t="shared" si="19"/>
        <v>16</v>
      </c>
      <c r="T553" s="46">
        <f>IFERROR(S553/L553,"0")</f>
        <v>23.222060957910017</v>
      </c>
    </row>
    <row r="554" spans="1:20" customFormat="1" ht="18" x14ac:dyDescent="0.35">
      <c r="A554" s="36">
        <v>44870</v>
      </c>
      <c r="B554" s="37" t="s">
        <v>76</v>
      </c>
      <c r="C554" s="37" t="s">
        <v>19</v>
      </c>
      <c r="D554" s="37" t="s">
        <v>511</v>
      </c>
      <c r="E554" s="23" t="s">
        <v>523</v>
      </c>
      <c r="F554" s="37" t="s">
        <v>20</v>
      </c>
      <c r="G554" s="40">
        <v>4236</v>
      </c>
      <c r="H554" s="40">
        <v>4236</v>
      </c>
      <c r="I554" s="64">
        <f t="shared" si="18"/>
        <v>1</v>
      </c>
      <c r="J554" s="39">
        <v>6</v>
      </c>
      <c r="K554" s="39">
        <v>0</v>
      </c>
      <c r="L554" s="49">
        <v>0.51700000000000002</v>
      </c>
      <c r="M554" s="43">
        <v>8.3333333333333329E-2</v>
      </c>
      <c r="N554" s="38">
        <v>1183.76</v>
      </c>
      <c r="O554" s="43">
        <v>0.7368055555555556</v>
      </c>
      <c r="P554" s="43">
        <v>0.65347222222222223</v>
      </c>
      <c r="Q554" s="44">
        <v>141437</v>
      </c>
      <c r="R554" s="44">
        <v>141449</v>
      </c>
      <c r="S554" s="45">
        <f t="shared" si="19"/>
        <v>12</v>
      </c>
      <c r="T554" s="46">
        <f>IFERROR(S554/L554,"0")</f>
        <v>23.210831721470019</v>
      </c>
    </row>
    <row r="555" spans="1:20" customFormat="1" ht="18" x14ac:dyDescent="0.35">
      <c r="A555" s="36">
        <v>44872</v>
      </c>
      <c r="B555" s="37" t="s">
        <v>77</v>
      </c>
      <c r="C555" s="37" t="s">
        <v>19</v>
      </c>
      <c r="D555" s="37" t="s">
        <v>517</v>
      </c>
      <c r="E555" s="23" t="s">
        <v>521</v>
      </c>
      <c r="F555" s="37" t="s">
        <v>20</v>
      </c>
      <c r="G555" s="40">
        <v>1360</v>
      </c>
      <c r="H555" s="40">
        <v>1360</v>
      </c>
      <c r="I555" s="64">
        <f t="shared" si="18"/>
        <v>1</v>
      </c>
      <c r="J555" s="39">
        <v>0</v>
      </c>
      <c r="K555" s="39">
        <v>1</v>
      </c>
      <c r="L555" s="49">
        <v>1.22</v>
      </c>
      <c r="M555" s="43">
        <v>0.52777777777777779</v>
      </c>
      <c r="N555" s="38">
        <v>571.20000000000005</v>
      </c>
      <c r="O555" s="43">
        <v>0.55972222222222223</v>
      </c>
      <c r="P555" s="43">
        <v>3.1944444444444449E-2</v>
      </c>
      <c r="Q555" s="44">
        <v>73649</v>
      </c>
      <c r="R555" s="44">
        <v>73688</v>
      </c>
      <c r="S555" s="45">
        <f t="shared" si="19"/>
        <v>39</v>
      </c>
      <c r="T555" s="46">
        <f>IFERROR(S555/L555,"0")</f>
        <v>31.967213114754099</v>
      </c>
    </row>
    <row r="556" spans="1:20" customFormat="1" ht="36" x14ac:dyDescent="0.35">
      <c r="A556" s="36">
        <v>44872</v>
      </c>
      <c r="B556" s="37" t="s">
        <v>78</v>
      </c>
      <c r="C556" s="37" t="s">
        <v>19</v>
      </c>
      <c r="D556" s="37" t="s">
        <v>517</v>
      </c>
      <c r="E556" s="23" t="s">
        <v>521</v>
      </c>
      <c r="F556" s="37" t="s">
        <v>20</v>
      </c>
      <c r="G556" s="40">
        <v>989</v>
      </c>
      <c r="H556" s="40">
        <v>989</v>
      </c>
      <c r="I556" s="64">
        <f t="shared" si="18"/>
        <v>1</v>
      </c>
      <c r="J556" s="39">
        <v>8</v>
      </c>
      <c r="K556" s="39">
        <v>0</v>
      </c>
      <c r="L556" s="49">
        <v>1.95</v>
      </c>
      <c r="M556" s="43">
        <v>0.58333333333333337</v>
      </c>
      <c r="N556" s="38">
        <f>166+307.62</f>
        <v>473.62</v>
      </c>
      <c r="O556" s="43">
        <v>0.79166666666666663</v>
      </c>
      <c r="P556" s="43">
        <v>0.20833333333333334</v>
      </c>
      <c r="Q556" s="44">
        <v>73688</v>
      </c>
      <c r="R556" s="44">
        <v>73750</v>
      </c>
      <c r="S556" s="45">
        <f t="shared" si="19"/>
        <v>62</v>
      </c>
      <c r="T556" s="46">
        <f>IFERROR(S556/L556,"0")</f>
        <v>31.794871794871796</v>
      </c>
    </row>
    <row r="557" spans="1:20" s="6" customFormat="1" ht="18" x14ac:dyDescent="0.35">
      <c r="A557" s="55">
        <v>44872</v>
      </c>
      <c r="B557" s="57" t="s">
        <v>79</v>
      </c>
      <c r="C557" s="57" t="s">
        <v>21</v>
      </c>
      <c r="D557" s="57" t="s">
        <v>516</v>
      </c>
      <c r="E557" s="23" t="s">
        <v>521</v>
      </c>
      <c r="F557" s="57" t="s">
        <v>20</v>
      </c>
      <c r="G557" s="56">
        <v>4156</v>
      </c>
      <c r="H557" s="56">
        <v>4156</v>
      </c>
      <c r="I557" s="64">
        <f t="shared" si="18"/>
        <v>1</v>
      </c>
      <c r="J557" s="58">
        <v>2</v>
      </c>
      <c r="K557" s="58">
        <v>0</v>
      </c>
      <c r="L557" s="65">
        <v>14.539</v>
      </c>
      <c r="M557" s="43">
        <v>0.25</v>
      </c>
      <c r="N557" s="48">
        <v>1755.1</v>
      </c>
      <c r="O557" s="43">
        <v>0.82291666666666663</v>
      </c>
      <c r="P557" s="43">
        <v>0.57291666666666663</v>
      </c>
      <c r="Q557" s="60">
        <v>568830</v>
      </c>
      <c r="R557" s="60">
        <v>569127</v>
      </c>
      <c r="S557" s="61">
        <f t="shared" si="19"/>
        <v>297</v>
      </c>
      <c r="T557" s="46">
        <f>IFERROR(S557/L557,"0")</f>
        <v>20.427814842836508</v>
      </c>
    </row>
    <row r="558" spans="1:20" customFormat="1" ht="18" x14ac:dyDescent="0.35">
      <c r="A558" s="55">
        <v>44872</v>
      </c>
      <c r="B558" s="57" t="s">
        <v>80</v>
      </c>
      <c r="C558" s="57" t="s">
        <v>19</v>
      </c>
      <c r="D558" s="57" t="s">
        <v>515</v>
      </c>
      <c r="E558" s="23" t="s">
        <v>519</v>
      </c>
      <c r="F558" s="37" t="s">
        <v>20</v>
      </c>
      <c r="G558" s="56">
        <v>1353.7</v>
      </c>
      <c r="H558" s="56">
        <v>1353.7</v>
      </c>
      <c r="I558" s="64">
        <f t="shared" si="18"/>
        <v>1</v>
      </c>
      <c r="J558" s="58">
        <v>21</v>
      </c>
      <c r="K558" s="58">
        <v>0</v>
      </c>
      <c r="L558" s="65">
        <v>0.86</v>
      </c>
      <c r="M558" s="43">
        <v>0.40486111111111112</v>
      </c>
      <c r="N558" s="48">
        <v>659.34</v>
      </c>
      <c r="O558" s="59">
        <v>0.52777777777777779</v>
      </c>
      <c r="P558" s="59">
        <v>0.12291666666666667</v>
      </c>
      <c r="Q558" s="60">
        <v>67964</v>
      </c>
      <c r="R558" s="60">
        <v>67985</v>
      </c>
      <c r="S558" s="61">
        <f t="shared" si="19"/>
        <v>21</v>
      </c>
      <c r="T558" s="50">
        <f>IFERROR(S558/L558,"0")</f>
        <v>24.418604651162791</v>
      </c>
    </row>
    <row r="559" spans="1:20" customFormat="1" ht="18" x14ac:dyDescent="0.35">
      <c r="A559" s="55">
        <v>44872</v>
      </c>
      <c r="B559" s="57" t="s">
        <v>81</v>
      </c>
      <c r="C559" s="57" t="s">
        <v>19</v>
      </c>
      <c r="D559" s="57" t="s">
        <v>515</v>
      </c>
      <c r="E559" s="23" t="s">
        <v>519</v>
      </c>
      <c r="F559" s="37" t="s">
        <v>20</v>
      </c>
      <c r="G559" s="56">
        <v>2061.0500000000002</v>
      </c>
      <c r="H559" s="56">
        <v>2061.0500000000002</v>
      </c>
      <c r="I559" s="64">
        <f t="shared" si="18"/>
        <v>1</v>
      </c>
      <c r="J559" s="58">
        <v>15</v>
      </c>
      <c r="K559" s="58">
        <v>0</v>
      </c>
      <c r="L559" s="65">
        <v>1.1000000000000001</v>
      </c>
      <c r="M559" s="43">
        <v>0.63472222222222219</v>
      </c>
      <c r="N559" s="48">
        <v>618.27</v>
      </c>
      <c r="O559" s="59">
        <v>0.79166666666666663</v>
      </c>
      <c r="P559" s="59">
        <v>0.15694444444444444</v>
      </c>
      <c r="Q559" s="60">
        <v>67986</v>
      </c>
      <c r="R559" s="60">
        <v>68013</v>
      </c>
      <c r="S559" s="61">
        <f t="shared" si="19"/>
        <v>27</v>
      </c>
      <c r="T559" s="50">
        <f>IFERROR(S559/L559,"0")</f>
        <v>24.545454545454543</v>
      </c>
    </row>
    <row r="560" spans="1:20" customFormat="1" ht="18" x14ac:dyDescent="0.35">
      <c r="A560" s="36">
        <v>44872</v>
      </c>
      <c r="B560" s="37" t="s">
        <v>82</v>
      </c>
      <c r="C560" s="37" t="s">
        <v>19</v>
      </c>
      <c r="D560" s="37" t="s">
        <v>512</v>
      </c>
      <c r="E560" s="23" t="s">
        <v>520</v>
      </c>
      <c r="F560" s="37" t="s">
        <v>20</v>
      </c>
      <c r="G560" s="40">
        <v>2220.85</v>
      </c>
      <c r="H560" s="40">
        <v>2220.85</v>
      </c>
      <c r="I560" s="64">
        <f t="shared" si="18"/>
        <v>1</v>
      </c>
      <c r="J560" s="39">
        <v>19</v>
      </c>
      <c r="K560" s="39">
        <v>0</v>
      </c>
      <c r="L560" s="49">
        <v>1.73</v>
      </c>
      <c r="M560" s="43">
        <v>0.39930555555555558</v>
      </c>
      <c r="N560" s="38">
        <v>982.92</v>
      </c>
      <c r="O560" s="43">
        <v>0.54791666666666672</v>
      </c>
      <c r="P560" s="43">
        <v>0.14861111111111111</v>
      </c>
      <c r="Q560" s="44">
        <v>96443</v>
      </c>
      <c r="R560" s="44">
        <v>96483</v>
      </c>
      <c r="S560" s="45">
        <f t="shared" si="19"/>
        <v>40</v>
      </c>
      <c r="T560" s="46">
        <f>IFERROR(S560/L560,"0")</f>
        <v>23.121387283236995</v>
      </c>
    </row>
    <row r="561" spans="1:20" customFormat="1" ht="18" x14ac:dyDescent="0.35">
      <c r="A561" s="36">
        <v>44872</v>
      </c>
      <c r="B561" s="37" t="s">
        <v>83</v>
      </c>
      <c r="C561" s="37" t="s">
        <v>19</v>
      </c>
      <c r="D561" s="37" t="s">
        <v>512</v>
      </c>
      <c r="E561" s="23" t="s">
        <v>520</v>
      </c>
      <c r="F561" s="37" t="s">
        <v>20</v>
      </c>
      <c r="G561" s="40">
        <v>2697.5</v>
      </c>
      <c r="H561" s="40">
        <v>2697.5</v>
      </c>
      <c r="I561" s="64">
        <f t="shared" si="18"/>
        <v>1</v>
      </c>
      <c r="J561" s="39">
        <v>23</v>
      </c>
      <c r="K561" s="39">
        <v>0</v>
      </c>
      <c r="L561" s="49">
        <v>1.78</v>
      </c>
      <c r="M561" s="43">
        <v>0.62152777777777779</v>
      </c>
      <c r="N561" s="38">
        <v>876.67</v>
      </c>
      <c r="O561" s="43">
        <v>0.76250000000000007</v>
      </c>
      <c r="P561" s="43">
        <v>0.14097222222222222</v>
      </c>
      <c r="Q561" s="44">
        <v>96483</v>
      </c>
      <c r="R561" s="44">
        <v>96524</v>
      </c>
      <c r="S561" s="45">
        <f t="shared" si="19"/>
        <v>41</v>
      </c>
      <c r="T561" s="46">
        <f>IFERROR(S561/L561,"0")</f>
        <v>23.033707865168537</v>
      </c>
    </row>
    <row r="562" spans="1:20" s="6" customFormat="1" ht="18" x14ac:dyDescent="0.35">
      <c r="A562" s="55">
        <v>44872</v>
      </c>
      <c r="B562" s="57" t="s">
        <v>84</v>
      </c>
      <c r="C562" s="57" t="s">
        <v>21</v>
      </c>
      <c r="D562" s="57" t="s">
        <v>514</v>
      </c>
      <c r="E562" s="23" t="s">
        <v>520</v>
      </c>
      <c r="F562" s="57" t="s">
        <v>20</v>
      </c>
      <c r="G562" s="56">
        <v>5300</v>
      </c>
      <c r="H562" s="56">
        <v>5300</v>
      </c>
      <c r="I562" s="64">
        <f t="shared" si="18"/>
        <v>1</v>
      </c>
      <c r="J562" s="58">
        <v>1</v>
      </c>
      <c r="K562" s="58">
        <v>0</v>
      </c>
      <c r="L562" s="65">
        <v>15.003</v>
      </c>
      <c r="M562" s="43">
        <v>0.26041666666666669</v>
      </c>
      <c r="N562" s="48">
        <v>0</v>
      </c>
      <c r="O562" s="43">
        <v>0.8041666666666667</v>
      </c>
      <c r="P562" s="43">
        <v>0.54375000000000007</v>
      </c>
      <c r="Q562" s="60">
        <v>175081</v>
      </c>
      <c r="R562" s="60">
        <v>175405</v>
      </c>
      <c r="S562" s="61">
        <f t="shared" si="19"/>
        <v>324</v>
      </c>
      <c r="T562" s="46">
        <f>IFERROR(S562/L562,"0")</f>
        <v>21.595680863827234</v>
      </c>
    </row>
    <row r="563" spans="1:20" customFormat="1" ht="54" x14ac:dyDescent="0.35">
      <c r="A563" s="36">
        <v>44872</v>
      </c>
      <c r="B563" s="37" t="s">
        <v>163</v>
      </c>
      <c r="C563" s="37" t="s">
        <v>27</v>
      </c>
      <c r="D563" s="37" t="s">
        <v>511</v>
      </c>
      <c r="E563" s="23" t="s">
        <v>523</v>
      </c>
      <c r="F563" s="37" t="s">
        <v>20</v>
      </c>
      <c r="G563" s="40">
        <v>2</v>
      </c>
      <c r="H563" s="40">
        <v>2</v>
      </c>
      <c r="I563" s="64">
        <f t="shared" si="18"/>
        <v>1</v>
      </c>
      <c r="J563" s="39">
        <v>2</v>
      </c>
      <c r="K563" s="39">
        <v>0</v>
      </c>
      <c r="L563" s="49">
        <v>6.6669999999999998</v>
      </c>
      <c r="M563" s="43">
        <v>0</v>
      </c>
      <c r="N563" s="38">
        <v>0</v>
      </c>
      <c r="O563" s="43">
        <v>0</v>
      </c>
      <c r="P563" s="43">
        <v>0</v>
      </c>
      <c r="Q563" s="44">
        <v>141449</v>
      </c>
      <c r="R563" s="44">
        <v>141543</v>
      </c>
      <c r="S563" s="45">
        <f t="shared" si="19"/>
        <v>94</v>
      </c>
      <c r="T563" s="46">
        <f>IFERROR(S563/L563,"0")</f>
        <v>14.099295035248238</v>
      </c>
    </row>
    <row r="564" spans="1:20" customFormat="1" ht="72" x14ac:dyDescent="0.35">
      <c r="A564" s="36">
        <v>44872</v>
      </c>
      <c r="B564" s="37" t="s">
        <v>164</v>
      </c>
      <c r="C564" s="37" t="s">
        <v>27</v>
      </c>
      <c r="D564" s="37" t="s">
        <v>513</v>
      </c>
      <c r="E564" s="23" t="s">
        <v>520</v>
      </c>
      <c r="F564" s="37" t="s">
        <v>20</v>
      </c>
      <c r="G564" s="40">
        <v>3</v>
      </c>
      <c r="H564" s="40">
        <v>3</v>
      </c>
      <c r="I564" s="64">
        <f t="shared" si="18"/>
        <v>1</v>
      </c>
      <c r="J564" s="39">
        <v>3</v>
      </c>
      <c r="K564" s="39">
        <v>0</v>
      </c>
      <c r="L564" s="49">
        <v>5.5149999999999997</v>
      </c>
      <c r="M564" s="43">
        <v>0</v>
      </c>
      <c r="N564" s="38">
        <v>0</v>
      </c>
      <c r="O564" s="43">
        <v>0</v>
      </c>
      <c r="P564" s="43">
        <v>0</v>
      </c>
      <c r="Q564" s="44">
        <v>187921</v>
      </c>
      <c r="R564" s="44">
        <v>188049</v>
      </c>
      <c r="S564" s="45">
        <f t="shared" si="19"/>
        <v>128</v>
      </c>
      <c r="T564" s="50">
        <f>IFERROR(S564/L564,"0")</f>
        <v>23.209428830462375</v>
      </c>
    </row>
    <row r="565" spans="1:20" customFormat="1" ht="18" x14ac:dyDescent="0.35">
      <c r="A565" s="36">
        <v>44873</v>
      </c>
      <c r="B565" s="37" t="s">
        <v>103</v>
      </c>
      <c r="C565" s="37" t="s">
        <v>19</v>
      </c>
      <c r="D565" s="37" t="s">
        <v>517</v>
      </c>
      <c r="E565" s="23" t="s">
        <v>521</v>
      </c>
      <c r="F565" s="37" t="s">
        <v>20</v>
      </c>
      <c r="G565" s="40">
        <v>6840</v>
      </c>
      <c r="H565" s="40">
        <v>6840</v>
      </c>
      <c r="I565" s="64">
        <f t="shared" si="18"/>
        <v>1</v>
      </c>
      <c r="J565" s="39">
        <v>5</v>
      </c>
      <c r="K565" s="39">
        <v>0</v>
      </c>
      <c r="L565" s="49">
        <v>1.42</v>
      </c>
      <c r="M565" s="43">
        <v>0.3833333333333333</v>
      </c>
      <c r="N565" s="38">
        <v>1709.99</v>
      </c>
      <c r="O565" s="43">
        <v>0.59236111111111112</v>
      </c>
      <c r="P565" s="43">
        <v>0.20902777777777778</v>
      </c>
      <c r="Q565" s="44">
        <v>73750</v>
      </c>
      <c r="R565" s="44">
        <v>73780</v>
      </c>
      <c r="S565" s="45">
        <f t="shared" si="19"/>
        <v>30</v>
      </c>
      <c r="T565" s="46">
        <f>IFERROR(S565/L565,"0")</f>
        <v>21.126760563380284</v>
      </c>
    </row>
    <row r="566" spans="1:20" customFormat="1" ht="18" x14ac:dyDescent="0.35">
      <c r="A566" s="36">
        <v>44873</v>
      </c>
      <c r="B566" s="37" t="s">
        <v>104</v>
      </c>
      <c r="C566" s="37" t="s">
        <v>19</v>
      </c>
      <c r="D566" s="37" t="s">
        <v>517</v>
      </c>
      <c r="E566" s="23" t="s">
        <v>521</v>
      </c>
      <c r="F566" s="37" t="s">
        <v>20</v>
      </c>
      <c r="G566" s="40">
        <v>1153</v>
      </c>
      <c r="H566" s="40">
        <v>1097</v>
      </c>
      <c r="I566" s="64">
        <f t="shared" si="18"/>
        <v>0.95143104943625323</v>
      </c>
      <c r="J566" s="39">
        <v>3</v>
      </c>
      <c r="K566" s="39">
        <v>1</v>
      </c>
      <c r="L566" s="49">
        <v>1.98</v>
      </c>
      <c r="M566" s="43">
        <v>0.61111111111111105</v>
      </c>
      <c r="N566" s="38">
        <v>474.84</v>
      </c>
      <c r="O566" s="43">
        <v>0.78333333333333333</v>
      </c>
      <c r="P566" s="43">
        <v>0.17222222222222225</v>
      </c>
      <c r="Q566" s="44">
        <v>73780</v>
      </c>
      <c r="R566" s="44">
        <v>73822</v>
      </c>
      <c r="S566" s="45">
        <f t="shared" si="19"/>
        <v>42</v>
      </c>
      <c r="T566" s="46">
        <f>IFERROR(S566/L566,"0")</f>
        <v>21.212121212121211</v>
      </c>
    </row>
    <row r="567" spans="1:20" s="6" customFormat="1" ht="18" x14ac:dyDescent="0.35">
      <c r="A567" s="55">
        <v>44873</v>
      </c>
      <c r="B567" s="57" t="s">
        <v>105</v>
      </c>
      <c r="C567" s="57" t="s">
        <v>21</v>
      </c>
      <c r="D567" s="57" t="s">
        <v>515</v>
      </c>
      <c r="E567" s="23" t="s">
        <v>519</v>
      </c>
      <c r="F567" s="57" t="s">
        <v>20</v>
      </c>
      <c r="G567" s="56">
        <v>846</v>
      </c>
      <c r="H567" s="56">
        <v>846</v>
      </c>
      <c r="I567" s="64">
        <f t="shared" si="18"/>
        <v>1</v>
      </c>
      <c r="J567" s="58">
        <v>10</v>
      </c>
      <c r="K567" s="58">
        <v>0</v>
      </c>
      <c r="L567" s="65">
        <v>7.14</v>
      </c>
      <c r="M567" s="43">
        <v>0.25</v>
      </c>
      <c r="N567" s="48">
        <v>778.09</v>
      </c>
      <c r="O567" s="43">
        <v>0.57291666666666663</v>
      </c>
      <c r="P567" s="43">
        <v>0.32291666666666669</v>
      </c>
      <c r="Q567" s="60">
        <v>68013</v>
      </c>
      <c r="R567" s="60">
        <v>68192</v>
      </c>
      <c r="S567" s="61">
        <f t="shared" si="19"/>
        <v>179</v>
      </c>
      <c r="T567" s="50">
        <f>IFERROR(S567/L567,"0")</f>
        <v>25.070028011204482</v>
      </c>
    </row>
    <row r="568" spans="1:20" customFormat="1" ht="18" x14ac:dyDescent="0.35">
      <c r="A568" s="36">
        <v>44873</v>
      </c>
      <c r="B568" s="37" t="s">
        <v>106</v>
      </c>
      <c r="C568" s="37" t="s">
        <v>19</v>
      </c>
      <c r="D568" s="37" t="s">
        <v>515</v>
      </c>
      <c r="E568" s="23" t="s">
        <v>519</v>
      </c>
      <c r="F568" s="37" t="s">
        <v>20</v>
      </c>
      <c r="G568" s="40">
        <v>1260</v>
      </c>
      <c r="H568" s="40">
        <v>1260</v>
      </c>
      <c r="I568" s="64">
        <f t="shared" si="18"/>
        <v>1</v>
      </c>
      <c r="J568" s="39">
        <v>1</v>
      </c>
      <c r="K568" s="39">
        <v>0</v>
      </c>
      <c r="L568" s="49">
        <v>0.84</v>
      </c>
      <c r="M568" s="43">
        <v>0.63680555555555551</v>
      </c>
      <c r="N568" s="38">
        <v>315</v>
      </c>
      <c r="O568" s="43">
        <v>0.6694444444444444</v>
      </c>
      <c r="P568" s="43">
        <v>3.2638888888888891E-2</v>
      </c>
      <c r="Q568" s="44">
        <v>68192</v>
      </c>
      <c r="R568" s="44">
        <v>68213</v>
      </c>
      <c r="S568" s="61">
        <f t="shared" si="19"/>
        <v>21</v>
      </c>
      <c r="T568" s="50">
        <f>IFERROR(S568/L568,"0")</f>
        <v>25</v>
      </c>
    </row>
    <row r="569" spans="1:20" customFormat="1" ht="18" x14ac:dyDescent="0.35">
      <c r="A569" s="36">
        <v>44873</v>
      </c>
      <c r="B569" s="37" t="s">
        <v>165</v>
      </c>
      <c r="C569" s="37" t="s">
        <v>27</v>
      </c>
      <c r="D569" s="37" t="s">
        <v>513</v>
      </c>
      <c r="E569" s="23" t="s">
        <v>520</v>
      </c>
      <c r="F569" s="37" t="s">
        <v>20</v>
      </c>
      <c r="G569" s="40">
        <v>1</v>
      </c>
      <c r="H569" s="40">
        <v>1</v>
      </c>
      <c r="I569" s="64">
        <f t="shared" si="18"/>
        <v>1</v>
      </c>
      <c r="J569" s="39">
        <v>1</v>
      </c>
      <c r="K569" s="39">
        <v>0</v>
      </c>
      <c r="L569" s="49">
        <v>2.722</v>
      </c>
      <c r="M569" s="43">
        <v>0.3125</v>
      </c>
      <c r="N569" s="38">
        <v>0</v>
      </c>
      <c r="O569" s="43">
        <v>0.50416666666666665</v>
      </c>
      <c r="P569" s="43">
        <v>0.19166666666666665</v>
      </c>
      <c r="Q569" s="44">
        <v>188049</v>
      </c>
      <c r="R569" s="44">
        <v>188098</v>
      </c>
      <c r="S569" s="45">
        <f t="shared" si="19"/>
        <v>49</v>
      </c>
      <c r="T569" s="50">
        <f>IFERROR(S569/L569,"0")</f>
        <v>18.001469507714916</v>
      </c>
    </row>
    <row r="570" spans="1:20" customFormat="1" ht="18" x14ac:dyDescent="0.35">
      <c r="A570" s="36">
        <v>44873</v>
      </c>
      <c r="B570" s="37" t="s">
        <v>107</v>
      </c>
      <c r="C570" s="37" t="s">
        <v>19</v>
      </c>
      <c r="D570" s="37" t="s">
        <v>513</v>
      </c>
      <c r="E570" s="23" t="s">
        <v>520</v>
      </c>
      <c r="F570" s="37" t="s">
        <v>20</v>
      </c>
      <c r="G570" s="40">
        <v>2166</v>
      </c>
      <c r="H570" s="40">
        <v>0</v>
      </c>
      <c r="I570" s="64">
        <f t="shared" si="18"/>
        <v>0</v>
      </c>
      <c r="J570" s="39">
        <v>0</v>
      </c>
      <c r="K570" s="39">
        <v>3</v>
      </c>
      <c r="L570" s="49">
        <v>0.44400000000000001</v>
      </c>
      <c r="M570" s="43">
        <v>0.57152777777777775</v>
      </c>
      <c r="N570" s="38">
        <v>974.69</v>
      </c>
      <c r="O570" s="43">
        <v>0.60277777777777775</v>
      </c>
      <c r="P570" s="43">
        <v>3.125E-2</v>
      </c>
      <c r="Q570" s="44">
        <v>188098</v>
      </c>
      <c r="R570" s="44">
        <v>188106</v>
      </c>
      <c r="S570" s="45">
        <f t="shared" si="19"/>
        <v>8</v>
      </c>
      <c r="T570" s="50">
        <f>IFERROR(S570/L570,"0")</f>
        <v>18.018018018018019</v>
      </c>
    </row>
    <row r="571" spans="1:20" customFormat="1" ht="18" x14ac:dyDescent="0.35">
      <c r="A571" s="36">
        <v>44873</v>
      </c>
      <c r="B571" s="37" t="s">
        <v>108</v>
      </c>
      <c r="C571" s="37" t="s">
        <v>19</v>
      </c>
      <c r="D571" s="37" t="s">
        <v>513</v>
      </c>
      <c r="E571" s="23" t="s">
        <v>520</v>
      </c>
      <c r="F571" s="37" t="s">
        <v>20</v>
      </c>
      <c r="G571" s="40">
        <v>1397.4</v>
      </c>
      <c r="H571" s="40">
        <v>1397.4</v>
      </c>
      <c r="I571" s="64">
        <f t="shared" si="18"/>
        <v>1</v>
      </c>
      <c r="J571" s="39">
        <v>3</v>
      </c>
      <c r="K571" s="39">
        <v>0</v>
      </c>
      <c r="L571" s="49">
        <v>1.111</v>
      </c>
      <c r="M571" s="43">
        <v>0.63680555555555551</v>
      </c>
      <c r="N571" s="38">
        <v>459.7</v>
      </c>
      <c r="O571" s="43">
        <v>0.78749999999999998</v>
      </c>
      <c r="P571" s="43">
        <v>0.15069444444444444</v>
      </c>
      <c r="Q571" s="44">
        <v>188106</v>
      </c>
      <c r="R571" s="44">
        <v>188126</v>
      </c>
      <c r="S571" s="45">
        <f t="shared" si="19"/>
        <v>20</v>
      </c>
      <c r="T571" s="50">
        <f>IFERROR(S571/L571,"0")</f>
        <v>18.001800180018002</v>
      </c>
    </row>
    <row r="572" spans="1:20" customFormat="1" ht="18" x14ac:dyDescent="0.35">
      <c r="A572" s="36">
        <v>44873</v>
      </c>
      <c r="B572" s="37" t="s">
        <v>166</v>
      </c>
      <c r="C572" s="37" t="s">
        <v>27</v>
      </c>
      <c r="D572" s="37" t="s">
        <v>511</v>
      </c>
      <c r="E572" s="23" t="s">
        <v>523</v>
      </c>
      <c r="F572" s="37" t="s">
        <v>20</v>
      </c>
      <c r="G572" s="40">
        <v>1</v>
      </c>
      <c r="H572" s="40">
        <v>1</v>
      </c>
      <c r="I572" s="64">
        <f t="shared" si="18"/>
        <v>1</v>
      </c>
      <c r="J572" s="39">
        <v>1</v>
      </c>
      <c r="K572" s="39">
        <v>0</v>
      </c>
      <c r="L572" s="49">
        <v>2.2999999999999998</v>
      </c>
      <c r="M572" s="43">
        <v>0.31944444444444448</v>
      </c>
      <c r="N572" s="38">
        <v>0</v>
      </c>
      <c r="O572" s="43">
        <v>0.5229166666666667</v>
      </c>
      <c r="P572" s="43">
        <v>0.20347222222222219</v>
      </c>
      <c r="Q572" s="44">
        <v>141543</v>
      </c>
      <c r="R572" s="44">
        <v>141593</v>
      </c>
      <c r="S572" s="45">
        <f t="shared" si="19"/>
        <v>50</v>
      </c>
      <c r="T572" s="46">
        <f>IFERROR(S572/L572,"0")</f>
        <v>21.739130434782609</v>
      </c>
    </row>
    <row r="573" spans="1:20" customFormat="1" ht="18" x14ac:dyDescent="0.35">
      <c r="A573" s="36">
        <v>44873</v>
      </c>
      <c r="B573" s="37" t="s">
        <v>109</v>
      </c>
      <c r="C573" s="37" t="s">
        <v>19</v>
      </c>
      <c r="D573" s="37" t="s">
        <v>511</v>
      </c>
      <c r="E573" s="23" t="s">
        <v>523</v>
      </c>
      <c r="F573" s="37" t="s">
        <v>20</v>
      </c>
      <c r="G573" s="40">
        <v>94</v>
      </c>
      <c r="H573" s="40">
        <v>94</v>
      </c>
      <c r="I573" s="64">
        <f t="shared" si="18"/>
        <v>1</v>
      </c>
      <c r="J573" s="39">
        <v>1</v>
      </c>
      <c r="K573" s="39">
        <v>0</v>
      </c>
      <c r="L573" s="49">
        <v>6.43</v>
      </c>
      <c r="M573" s="43">
        <v>0.60416666666666663</v>
      </c>
      <c r="N573" s="38">
        <v>347</v>
      </c>
      <c r="O573" s="43">
        <v>0.77013888888888893</v>
      </c>
      <c r="P573" s="43">
        <v>0.16597222222222222</v>
      </c>
      <c r="Q573" s="44">
        <v>141593</v>
      </c>
      <c r="R573" s="44">
        <v>141733</v>
      </c>
      <c r="S573" s="45">
        <f t="shared" si="19"/>
        <v>140</v>
      </c>
      <c r="T573" s="46">
        <f>IFERROR(S573/L573,"0")</f>
        <v>21.772939346811821</v>
      </c>
    </row>
    <row r="574" spans="1:20" customFormat="1" ht="18" x14ac:dyDescent="0.35">
      <c r="A574" s="36">
        <v>44873</v>
      </c>
      <c r="B574" s="37" t="s">
        <v>111</v>
      </c>
      <c r="C574" s="37" t="s">
        <v>19</v>
      </c>
      <c r="D574" s="37" t="s">
        <v>514</v>
      </c>
      <c r="E574" s="23" t="s">
        <v>520</v>
      </c>
      <c r="F574" s="37" t="s">
        <v>20</v>
      </c>
      <c r="G574" s="40">
        <v>2906.74</v>
      </c>
      <c r="H574" s="40">
        <v>2346.7399999999998</v>
      </c>
      <c r="I574" s="64">
        <f t="shared" si="18"/>
        <v>0.80734431012061625</v>
      </c>
      <c r="J574" s="39">
        <v>18</v>
      </c>
      <c r="K574" s="39">
        <v>2</v>
      </c>
      <c r="L574" s="40">
        <v>1.6025</v>
      </c>
      <c r="M574" s="43">
        <v>0.39930555555555558</v>
      </c>
      <c r="N574" s="38">
        <v>1092.3900000000001</v>
      </c>
      <c r="O574" s="43">
        <v>0.61249999999999993</v>
      </c>
      <c r="P574" s="43">
        <v>0.21319444444444444</v>
      </c>
      <c r="Q574" s="44">
        <v>175405</v>
      </c>
      <c r="R574" s="44">
        <v>175457</v>
      </c>
      <c r="S574" s="61">
        <f t="shared" si="19"/>
        <v>52</v>
      </c>
      <c r="T574" s="46">
        <f>IFERROR(S574/L574,"0")</f>
        <v>32.449297971918874</v>
      </c>
    </row>
    <row r="575" spans="1:20" customFormat="1" ht="18" x14ac:dyDescent="0.35">
      <c r="A575" s="36">
        <v>44873</v>
      </c>
      <c r="B575" s="37" t="s">
        <v>110</v>
      </c>
      <c r="C575" s="37" t="s">
        <v>19</v>
      </c>
      <c r="D575" s="37" t="s">
        <v>514</v>
      </c>
      <c r="E575" s="23" t="s">
        <v>520</v>
      </c>
      <c r="F575" s="37" t="s">
        <v>20</v>
      </c>
      <c r="G575" s="40">
        <v>1716.55</v>
      </c>
      <c r="H575" s="40">
        <v>1636.55</v>
      </c>
      <c r="I575" s="64">
        <f t="shared" si="18"/>
        <v>0.95339489091491658</v>
      </c>
      <c r="J575" s="39">
        <v>7</v>
      </c>
      <c r="K575" s="39">
        <v>1</v>
      </c>
      <c r="L575" s="40">
        <v>1.6025</v>
      </c>
      <c r="M575" s="43">
        <v>0.67361111111111116</v>
      </c>
      <c r="N575" s="38">
        <v>618.08000000000004</v>
      </c>
      <c r="O575" s="43">
        <v>0.8208333333333333</v>
      </c>
      <c r="P575" s="43">
        <v>0.14722222222222223</v>
      </c>
      <c r="Q575" s="44">
        <v>175457</v>
      </c>
      <c r="R575" s="44">
        <v>175501</v>
      </c>
      <c r="S575" s="61">
        <f t="shared" si="19"/>
        <v>44</v>
      </c>
      <c r="T575" s="46">
        <f>IFERROR(S575/L575,"0")</f>
        <v>27.457098283931355</v>
      </c>
    </row>
    <row r="576" spans="1:20" customFormat="1" ht="18" x14ac:dyDescent="0.35">
      <c r="A576" s="36">
        <v>44873</v>
      </c>
      <c r="B576" s="37" t="s">
        <v>112</v>
      </c>
      <c r="C576" s="37" t="s">
        <v>19</v>
      </c>
      <c r="D576" s="37" t="s">
        <v>512</v>
      </c>
      <c r="E576" s="23" t="s">
        <v>520</v>
      </c>
      <c r="F576" s="37" t="s">
        <v>20</v>
      </c>
      <c r="G576" s="40">
        <v>4380</v>
      </c>
      <c r="H576" s="40">
        <v>4380</v>
      </c>
      <c r="I576" s="64">
        <f t="shared" ref="I576:I639" si="20">IFERROR((H576/G576)*100%,"0%")</f>
        <v>1</v>
      </c>
      <c r="J576" s="39">
        <v>6</v>
      </c>
      <c r="K576" s="39">
        <v>0</v>
      </c>
      <c r="L576" s="49">
        <v>1.9279999999999999</v>
      </c>
      <c r="M576" s="43">
        <v>0.35416666666666669</v>
      </c>
      <c r="N576" s="38">
        <v>1094.99</v>
      </c>
      <c r="O576" s="43">
        <v>0.54375000000000007</v>
      </c>
      <c r="P576" s="43">
        <v>0.18958333333333333</v>
      </c>
      <c r="Q576" s="44">
        <v>96524</v>
      </c>
      <c r="R576" s="44">
        <v>96577</v>
      </c>
      <c r="S576" s="45">
        <f t="shared" ref="S576:S639" si="21">+R576-Q576</f>
        <v>53</v>
      </c>
      <c r="T576" s="46">
        <f>IFERROR(S576/L576,"0")</f>
        <v>27.489626556016599</v>
      </c>
    </row>
    <row r="577" spans="1:20" customFormat="1" ht="18" x14ac:dyDescent="0.35">
      <c r="A577" s="36">
        <v>44873</v>
      </c>
      <c r="B577" s="37" t="s">
        <v>113</v>
      </c>
      <c r="C577" s="37" t="s">
        <v>19</v>
      </c>
      <c r="D577" s="37" t="s">
        <v>512</v>
      </c>
      <c r="E577" s="23" t="s">
        <v>524</v>
      </c>
      <c r="F577" s="37" t="s">
        <v>20</v>
      </c>
      <c r="G577" s="40">
        <v>1692.4</v>
      </c>
      <c r="H577" s="40">
        <v>1670.1</v>
      </c>
      <c r="I577" s="64">
        <f t="shared" si="20"/>
        <v>0.98682344599385474</v>
      </c>
      <c r="J577" s="39">
        <v>16</v>
      </c>
      <c r="K577" s="39">
        <v>1</v>
      </c>
      <c r="L577" s="49">
        <v>1.0189999999999999</v>
      </c>
      <c r="M577" s="43">
        <v>0.65</v>
      </c>
      <c r="N577" s="38">
        <v>728.72</v>
      </c>
      <c r="O577" s="43">
        <v>0.79513888888888884</v>
      </c>
      <c r="P577" s="43">
        <v>0.1451388888888889</v>
      </c>
      <c r="Q577" s="44">
        <v>96577</v>
      </c>
      <c r="R577" s="44">
        <v>96605</v>
      </c>
      <c r="S577" s="45">
        <f t="shared" si="21"/>
        <v>28</v>
      </c>
      <c r="T577" s="46">
        <f>IFERROR(S577/L577,"0")</f>
        <v>27.477919528949954</v>
      </c>
    </row>
    <row r="578" spans="1:20" s="6" customFormat="1" ht="36" x14ac:dyDescent="0.35">
      <c r="A578" s="55">
        <v>44873</v>
      </c>
      <c r="B578" s="57" t="s">
        <v>114</v>
      </c>
      <c r="C578" s="57" t="s">
        <v>21</v>
      </c>
      <c r="D578" s="57" t="s">
        <v>516</v>
      </c>
      <c r="E578" s="23" t="s">
        <v>525</v>
      </c>
      <c r="F578" s="57" t="s">
        <v>20</v>
      </c>
      <c r="G578" s="56">
        <v>1401.85</v>
      </c>
      <c r="H578" s="56">
        <f>+Tabla1[[#This Row],[PESO REQUERIDO]]</f>
        <v>1401.85</v>
      </c>
      <c r="I578" s="64">
        <f t="shared" si="20"/>
        <v>1</v>
      </c>
      <c r="J578" s="58">
        <v>3</v>
      </c>
      <c r="K578" s="58">
        <v>0</v>
      </c>
      <c r="L578" s="65">
        <v>4.9930000000000003</v>
      </c>
      <c r="M578" s="43">
        <v>0.33333333333333331</v>
      </c>
      <c r="N578" s="48">
        <v>305.77999999999997</v>
      </c>
      <c r="O578" s="43">
        <v>0.4513888888888889</v>
      </c>
      <c r="P578" s="43">
        <v>0.11805555555555557</v>
      </c>
      <c r="Q578" s="60">
        <v>569127</v>
      </c>
      <c r="R578" s="60">
        <v>569229</v>
      </c>
      <c r="S578" s="61">
        <f t="shared" si="21"/>
        <v>102</v>
      </c>
      <c r="T578" s="46">
        <f>IFERROR(S578/L578,"0")</f>
        <v>20.428600040056079</v>
      </c>
    </row>
    <row r="579" spans="1:20" customFormat="1" ht="18" x14ac:dyDescent="0.35">
      <c r="A579" s="36">
        <v>44873</v>
      </c>
      <c r="B579" s="37" t="s">
        <v>115</v>
      </c>
      <c r="C579" s="37" t="s">
        <v>19</v>
      </c>
      <c r="D579" s="37" t="s">
        <v>516</v>
      </c>
      <c r="E579" s="23" t="s">
        <v>526</v>
      </c>
      <c r="F579" s="37" t="s">
        <v>20</v>
      </c>
      <c r="G579" s="40">
        <v>9382</v>
      </c>
      <c r="H579" s="40">
        <v>9382</v>
      </c>
      <c r="I579" s="64">
        <f t="shared" si="20"/>
        <v>1</v>
      </c>
      <c r="J579" s="39">
        <v>2</v>
      </c>
      <c r="K579" s="39">
        <v>0</v>
      </c>
      <c r="L579" s="49">
        <v>7.4450000000000003</v>
      </c>
      <c r="M579" s="43">
        <v>0.57638888888888895</v>
      </c>
      <c r="N579" s="38">
        <v>3283.7</v>
      </c>
      <c r="O579" s="43">
        <v>0.70208333333333339</v>
      </c>
      <c r="P579" s="43">
        <v>0.12569444444444444</v>
      </c>
      <c r="Q579" s="44">
        <v>569229</v>
      </c>
      <c r="R579" s="44">
        <v>569266</v>
      </c>
      <c r="S579" s="61">
        <f t="shared" si="21"/>
        <v>37</v>
      </c>
      <c r="T579" s="46">
        <f>IFERROR(S579/L579,"0")</f>
        <v>4.9697783747481532</v>
      </c>
    </row>
    <row r="580" spans="1:20" customFormat="1" ht="18" x14ac:dyDescent="0.35">
      <c r="A580" s="36">
        <v>44874</v>
      </c>
      <c r="B580" s="37" t="s">
        <v>116</v>
      </c>
      <c r="C580" s="37" t="s">
        <v>19</v>
      </c>
      <c r="D580" s="37" t="s">
        <v>511</v>
      </c>
      <c r="E580" s="23" t="s">
        <v>527</v>
      </c>
      <c r="F580" s="37" t="s">
        <v>20</v>
      </c>
      <c r="G580" s="40">
        <v>4969.6000000000004</v>
      </c>
      <c r="H580" s="40">
        <v>4903.6000000000004</v>
      </c>
      <c r="I580" s="64">
        <f t="shared" si="20"/>
        <v>0.98671925305859631</v>
      </c>
      <c r="J580" s="39">
        <v>25</v>
      </c>
      <c r="K580" s="39">
        <v>1</v>
      </c>
      <c r="L580" s="49">
        <v>1.49</v>
      </c>
      <c r="M580" s="43">
        <v>0.4236111111111111</v>
      </c>
      <c r="N580" s="38">
        <v>1312.28</v>
      </c>
      <c r="O580" s="43">
        <v>0.63194444444444442</v>
      </c>
      <c r="P580" s="43">
        <v>0.20833333333333334</v>
      </c>
      <c r="Q580" s="44">
        <v>141734</v>
      </c>
      <c r="R580" s="44">
        <v>141777</v>
      </c>
      <c r="S580" s="45">
        <f t="shared" si="21"/>
        <v>43</v>
      </c>
      <c r="T580" s="46">
        <f>IFERROR(S580/L580,"0")</f>
        <v>28.859060402684563</v>
      </c>
    </row>
    <row r="581" spans="1:20" customFormat="1" ht="18" x14ac:dyDescent="0.35">
      <c r="A581" s="36">
        <v>44874</v>
      </c>
      <c r="B581" s="37" t="s">
        <v>117</v>
      </c>
      <c r="C581" s="37" t="s">
        <v>19</v>
      </c>
      <c r="D581" s="37" t="s">
        <v>511</v>
      </c>
      <c r="E581" s="23" t="s">
        <v>520</v>
      </c>
      <c r="F581" s="37" t="s">
        <v>20</v>
      </c>
      <c r="G581" s="40">
        <v>1841</v>
      </c>
      <c r="H581" s="40">
        <v>1816</v>
      </c>
      <c r="I581" s="64">
        <f t="shared" si="20"/>
        <v>0.98642042368278104</v>
      </c>
      <c r="J581" s="39">
        <v>14</v>
      </c>
      <c r="K581" s="39">
        <v>1</v>
      </c>
      <c r="L581" s="49">
        <v>0.69299999999999995</v>
      </c>
      <c r="M581" s="43">
        <v>0.6875</v>
      </c>
      <c r="N581" s="38">
        <v>903</v>
      </c>
      <c r="O581" s="43">
        <v>0</v>
      </c>
      <c r="P581" s="43">
        <v>0.3125</v>
      </c>
      <c r="Q581" s="44">
        <v>141777</v>
      </c>
      <c r="R581" s="44">
        <v>141797</v>
      </c>
      <c r="S581" s="45">
        <f t="shared" si="21"/>
        <v>20</v>
      </c>
      <c r="T581" s="46">
        <f>IFERROR(S581/L581,"0")</f>
        <v>28.860028860028862</v>
      </c>
    </row>
    <row r="582" spans="1:20" customFormat="1" ht="18" x14ac:dyDescent="0.35">
      <c r="A582" s="36">
        <v>44874</v>
      </c>
      <c r="B582" s="37" t="s">
        <v>118</v>
      </c>
      <c r="C582" s="37" t="s">
        <v>19</v>
      </c>
      <c r="D582" s="37" t="s">
        <v>513</v>
      </c>
      <c r="E582" s="23" t="s">
        <v>528</v>
      </c>
      <c r="F582" s="37" t="s">
        <v>20</v>
      </c>
      <c r="G582" s="40">
        <v>1475.95</v>
      </c>
      <c r="H582" s="40">
        <v>1475.95</v>
      </c>
      <c r="I582" s="64">
        <f t="shared" si="20"/>
        <v>1</v>
      </c>
      <c r="J582" s="39">
        <v>6</v>
      </c>
      <c r="K582" s="39">
        <v>0</v>
      </c>
      <c r="L582" s="49">
        <v>2.1</v>
      </c>
      <c r="M582" s="43">
        <v>0.40972222222222227</v>
      </c>
      <c r="N582" s="38">
        <v>529.02</v>
      </c>
      <c r="O582" s="43">
        <v>0.47916666666666669</v>
      </c>
      <c r="P582" s="43">
        <v>6.9444444444444434E-2</v>
      </c>
      <c r="Q582" s="44">
        <v>188126</v>
      </c>
      <c r="R582" s="44">
        <v>188154</v>
      </c>
      <c r="S582" s="45">
        <f t="shared" si="21"/>
        <v>28</v>
      </c>
      <c r="T582" s="50">
        <f>IFERROR(S582/L582,"0")</f>
        <v>13.333333333333332</v>
      </c>
    </row>
    <row r="583" spans="1:20" customFormat="1" ht="18" x14ac:dyDescent="0.35">
      <c r="A583" s="36">
        <v>44874</v>
      </c>
      <c r="B583" s="37" t="s">
        <v>119</v>
      </c>
      <c r="C583" s="37" t="s">
        <v>19</v>
      </c>
      <c r="D583" s="37" t="s">
        <v>513</v>
      </c>
      <c r="E583" s="23" t="s">
        <v>523</v>
      </c>
      <c r="F583" s="37" t="s">
        <v>20</v>
      </c>
      <c r="G583" s="40">
        <v>1500</v>
      </c>
      <c r="H583" s="40">
        <v>1500</v>
      </c>
      <c r="I583" s="64">
        <f t="shared" si="20"/>
        <v>1</v>
      </c>
      <c r="J583" s="39">
        <v>1</v>
      </c>
      <c r="K583" s="39">
        <v>0</v>
      </c>
      <c r="L583" s="49">
        <v>0.15</v>
      </c>
      <c r="M583" s="43">
        <v>0.51666666666666672</v>
      </c>
      <c r="N583" s="38">
        <v>1500</v>
      </c>
      <c r="O583" s="43">
        <v>0.54791666666666672</v>
      </c>
      <c r="P583" s="43">
        <v>3.125E-2</v>
      </c>
      <c r="Q583" s="44">
        <v>188154</v>
      </c>
      <c r="R583" s="44">
        <v>188156</v>
      </c>
      <c r="S583" s="45">
        <f t="shared" si="21"/>
        <v>2</v>
      </c>
      <c r="T583" s="50">
        <f>IFERROR(S583/L583,"0")</f>
        <v>13.333333333333334</v>
      </c>
    </row>
    <row r="584" spans="1:20" customFormat="1" ht="18" x14ac:dyDescent="0.35">
      <c r="A584" s="36">
        <v>44874</v>
      </c>
      <c r="B584" s="37" t="s">
        <v>120</v>
      </c>
      <c r="C584" s="37" t="s">
        <v>19</v>
      </c>
      <c r="D584" s="37" t="s">
        <v>513</v>
      </c>
      <c r="E584" s="23" t="s">
        <v>529</v>
      </c>
      <c r="F584" s="37" t="s">
        <v>20</v>
      </c>
      <c r="G584" s="40">
        <v>1516</v>
      </c>
      <c r="H584" s="40">
        <v>1516</v>
      </c>
      <c r="I584" s="64">
        <f t="shared" si="20"/>
        <v>1</v>
      </c>
      <c r="J584" s="39">
        <v>4</v>
      </c>
      <c r="K584" s="39">
        <v>0</v>
      </c>
      <c r="L584" s="49">
        <v>0.15</v>
      </c>
      <c r="M584" s="43">
        <v>0.59513888888888888</v>
      </c>
      <c r="N584" s="38">
        <v>2008.08</v>
      </c>
      <c r="O584" s="43">
        <v>0.63541666666666663</v>
      </c>
      <c r="P584" s="43">
        <v>4.027777777777778E-2</v>
      </c>
      <c r="Q584" s="44">
        <v>188156</v>
      </c>
      <c r="R584" s="44">
        <v>188158</v>
      </c>
      <c r="S584" s="45">
        <f t="shared" si="21"/>
        <v>2</v>
      </c>
      <c r="T584" s="50">
        <f>IFERROR(S584/L584,"0")</f>
        <v>13.333333333333334</v>
      </c>
    </row>
    <row r="585" spans="1:20" customFormat="1" ht="18" x14ac:dyDescent="0.35">
      <c r="A585" s="36">
        <v>44874</v>
      </c>
      <c r="B585" s="37" t="s">
        <v>121</v>
      </c>
      <c r="C585" s="37" t="s">
        <v>19</v>
      </c>
      <c r="D585" s="37" t="s">
        <v>512</v>
      </c>
      <c r="E585" s="23" t="s">
        <v>530</v>
      </c>
      <c r="F585" s="37" t="s">
        <v>20</v>
      </c>
      <c r="G585" s="40">
        <v>1150</v>
      </c>
      <c r="H585" s="40">
        <v>1150</v>
      </c>
      <c r="I585" s="64">
        <f t="shared" si="20"/>
        <v>1</v>
      </c>
      <c r="J585" s="39">
        <v>1</v>
      </c>
      <c r="K585" s="39">
        <v>0</v>
      </c>
      <c r="L585" s="49">
        <v>1.0095000000000001</v>
      </c>
      <c r="M585" s="43">
        <v>0.3888888888888889</v>
      </c>
      <c r="N585" s="38">
        <v>517</v>
      </c>
      <c r="O585" s="43">
        <v>0.51527777777777783</v>
      </c>
      <c r="P585" s="43">
        <v>0.12638888888888888</v>
      </c>
      <c r="Q585" s="44">
        <v>96605</v>
      </c>
      <c r="R585" s="44">
        <v>96626</v>
      </c>
      <c r="S585" s="45">
        <f t="shared" si="21"/>
        <v>21</v>
      </c>
      <c r="T585" s="46">
        <f>IFERROR(S585/L585,"0")</f>
        <v>20.802377414561661</v>
      </c>
    </row>
    <row r="586" spans="1:20" customFormat="1" ht="18" x14ac:dyDescent="0.35">
      <c r="A586" s="36">
        <v>44874</v>
      </c>
      <c r="B586" s="37" t="s">
        <v>122</v>
      </c>
      <c r="C586" s="37" t="s">
        <v>19</v>
      </c>
      <c r="D586" s="37" t="s">
        <v>512</v>
      </c>
      <c r="E586" s="23" t="s">
        <v>531</v>
      </c>
      <c r="F586" s="37" t="s">
        <v>20</v>
      </c>
      <c r="G586" s="40">
        <v>26.5</v>
      </c>
      <c r="H586" s="40">
        <v>26.5</v>
      </c>
      <c r="I586" s="64">
        <f t="shared" si="20"/>
        <v>1</v>
      </c>
      <c r="J586" s="39">
        <v>3</v>
      </c>
      <c r="K586" s="39">
        <v>0</v>
      </c>
      <c r="L586" s="49">
        <v>1.0095000000000001</v>
      </c>
      <c r="M586" s="43">
        <v>0.70486111111111116</v>
      </c>
      <c r="N586" s="38">
        <v>36</v>
      </c>
      <c r="O586" s="43">
        <v>0.77986111111111101</v>
      </c>
      <c r="P586" s="43">
        <v>7.4999999999999997E-2</v>
      </c>
      <c r="Q586" s="44">
        <v>96626</v>
      </c>
      <c r="R586" s="44">
        <v>96662</v>
      </c>
      <c r="S586" s="45">
        <f t="shared" si="21"/>
        <v>36</v>
      </c>
      <c r="T586" s="46">
        <f>IFERROR(S586/L586,"0")</f>
        <v>35.661218424962854</v>
      </c>
    </row>
    <row r="587" spans="1:20" customFormat="1" ht="18" x14ac:dyDescent="0.35">
      <c r="A587" s="36">
        <v>44874</v>
      </c>
      <c r="B587" s="37" t="s">
        <v>123</v>
      </c>
      <c r="C587" s="37" t="s">
        <v>19</v>
      </c>
      <c r="D587" s="37" t="s">
        <v>513</v>
      </c>
      <c r="E587" s="23" t="s">
        <v>532</v>
      </c>
      <c r="F587" s="37" t="s">
        <v>20</v>
      </c>
      <c r="G587" s="40">
        <v>3845</v>
      </c>
      <c r="H587" s="40">
        <v>3845</v>
      </c>
      <c r="I587" s="64">
        <f t="shared" si="20"/>
        <v>1</v>
      </c>
      <c r="J587" s="39">
        <v>5</v>
      </c>
      <c r="K587" s="39">
        <v>0</v>
      </c>
      <c r="L587" s="49">
        <v>0.97</v>
      </c>
      <c r="M587" s="43">
        <v>0.68402777777777779</v>
      </c>
      <c r="N587" s="38">
        <v>10</v>
      </c>
      <c r="O587" s="43">
        <v>0.79791666666666661</v>
      </c>
      <c r="P587" s="43">
        <v>0.11388888888888889</v>
      </c>
      <c r="Q587" s="44">
        <v>188158</v>
      </c>
      <c r="R587" s="44">
        <v>188171</v>
      </c>
      <c r="S587" s="45">
        <f t="shared" si="21"/>
        <v>13</v>
      </c>
      <c r="T587" s="50">
        <f>IFERROR(S587/L587,"0")</f>
        <v>13.402061855670103</v>
      </c>
    </row>
    <row r="588" spans="1:20" customFormat="1" ht="18" x14ac:dyDescent="0.35">
      <c r="A588" s="36">
        <v>44874</v>
      </c>
      <c r="B588" s="37" t="s">
        <v>167</v>
      </c>
      <c r="C588" s="37" t="s">
        <v>27</v>
      </c>
      <c r="D588" s="37" t="s">
        <v>516</v>
      </c>
      <c r="E588" s="23" t="s">
        <v>533</v>
      </c>
      <c r="F588" s="37" t="s">
        <v>20</v>
      </c>
      <c r="G588" s="40">
        <v>1</v>
      </c>
      <c r="H588" s="40">
        <v>1</v>
      </c>
      <c r="I588" s="64">
        <f t="shared" si="20"/>
        <v>1</v>
      </c>
      <c r="J588" s="39">
        <v>1</v>
      </c>
      <c r="K588" s="39">
        <v>0</v>
      </c>
      <c r="L588" s="49">
        <v>4.9909999999999997</v>
      </c>
      <c r="M588" s="43">
        <v>0.28819444444444448</v>
      </c>
      <c r="N588" s="38">
        <v>0</v>
      </c>
      <c r="O588" s="43">
        <v>0.6958333333333333</v>
      </c>
      <c r="P588" s="43">
        <v>0.40763888888888888</v>
      </c>
      <c r="Q588" s="44">
        <v>569266</v>
      </c>
      <c r="R588" s="44">
        <v>569327</v>
      </c>
      <c r="S588" s="61">
        <f t="shared" si="21"/>
        <v>61</v>
      </c>
      <c r="T588" s="46">
        <f>IFERROR(S588/L588,"0")</f>
        <v>12.221999599278703</v>
      </c>
    </row>
    <row r="589" spans="1:20" customFormat="1" ht="18" x14ac:dyDescent="0.35">
      <c r="A589" s="36">
        <v>44874</v>
      </c>
      <c r="B589" s="37" t="s">
        <v>124</v>
      </c>
      <c r="C589" s="37" t="s">
        <v>19</v>
      </c>
      <c r="D589" s="37" t="s">
        <v>517</v>
      </c>
      <c r="E589" s="23" t="s">
        <v>534</v>
      </c>
      <c r="F589" s="37" t="s">
        <v>20</v>
      </c>
      <c r="G589" s="40">
        <v>1792</v>
      </c>
      <c r="H589" s="40">
        <v>1792</v>
      </c>
      <c r="I589" s="64">
        <f t="shared" si="20"/>
        <v>1</v>
      </c>
      <c r="J589" s="39">
        <v>3</v>
      </c>
      <c r="K589" s="39">
        <v>0</v>
      </c>
      <c r="L589" s="49">
        <v>1.88</v>
      </c>
      <c r="M589" s="43">
        <v>0.41666666666666669</v>
      </c>
      <c r="N589" s="38">
        <v>630.76</v>
      </c>
      <c r="O589" s="43">
        <v>0.54999999999999993</v>
      </c>
      <c r="P589" s="43">
        <v>0.13333333333333333</v>
      </c>
      <c r="Q589" s="44">
        <v>73820</v>
      </c>
      <c r="R589" s="44">
        <v>73868</v>
      </c>
      <c r="S589" s="61">
        <f t="shared" si="21"/>
        <v>48</v>
      </c>
      <c r="T589" s="46">
        <f>IFERROR(S589/L589,"0")</f>
        <v>25.531914893617024</v>
      </c>
    </row>
    <row r="590" spans="1:20" customFormat="1" ht="18" x14ac:dyDescent="0.35">
      <c r="A590" s="36">
        <v>44874</v>
      </c>
      <c r="B590" s="37" t="s">
        <v>52</v>
      </c>
      <c r="C590" s="37" t="s">
        <v>23</v>
      </c>
      <c r="D590" s="37" t="s">
        <v>517</v>
      </c>
      <c r="E590" s="23" t="s">
        <v>535</v>
      </c>
      <c r="F590" s="37" t="s">
        <v>20</v>
      </c>
      <c r="G590" s="40">
        <v>0</v>
      </c>
      <c r="H590" s="40">
        <v>0</v>
      </c>
      <c r="I590" s="64" t="str">
        <f t="shared" si="20"/>
        <v>0%</v>
      </c>
      <c r="J590" s="39">
        <v>0</v>
      </c>
      <c r="K590" s="39">
        <v>0</v>
      </c>
      <c r="L590" s="49">
        <v>4.83</v>
      </c>
      <c r="M590" s="43">
        <v>0.61875000000000002</v>
      </c>
      <c r="N590" s="38">
        <v>0</v>
      </c>
      <c r="O590" s="43">
        <v>0.74791666666666667</v>
      </c>
      <c r="P590" s="43">
        <v>0.12916666666666668</v>
      </c>
      <c r="Q590" s="44">
        <v>73868</v>
      </c>
      <c r="R590" s="44">
        <v>73991</v>
      </c>
      <c r="S590" s="61">
        <f t="shared" si="21"/>
        <v>123</v>
      </c>
      <c r="T590" s="46">
        <f>IFERROR(S590/L590,"0")</f>
        <v>25.465838509316768</v>
      </c>
    </row>
    <row r="591" spans="1:20" customFormat="1" ht="18" x14ac:dyDescent="0.35">
      <c r="A591" s="36">
        <v>44874</v>
      </c>
      <c r="B591" s="37" t="s">
        <v>125</v>
      </c>
      <c r="C591" s="37" t="s">
        <v>19</v>
      </c>
      <c r="D591" s="37" t="s">
        <v>515</v>
      </c>
      <c r="E591" s="23" t="s">
        <v>536</v>
      </c>
      <c r="F591" s="37" t="s">
        <v>20</v>
      </c>
      <c r="G591" s="40">
        <v>2769.95</v>
      </c>
      <c r="H591" s="40">
        <v>2769.95</v>
      </c>
      <c r="I591" s="64">
        <f t="shared" si="20"/>
        <v>1</v>
      </c>
      <c r="J591" s="39">
        <v>15</v>
      </c>
      <c r="K591" s="39">
        <v>0</v>
      </c>
      <c r="L591" s="49">
        <v>1.42</v>
      </c>
      <c r="M591" s="43">
        <v>0.40972222222222227</v>
      </c>
      <c r="N591" s="38">
        <v>891.25</v>
      </c>
      <c r="O591" s="43">
        <v>0.56944444444444442</v>
      </c>
      <c r="P591" s="43">
        <v>0.15972222222222224</v>
      </c>
      <c r="Q591" s="44">
        <v>68222</v>
      </c>
      <c r="R591" s="44">
        <v>68251</v>
      </c>
      <c r="S591" s="61">
        <f t="shared" si="21"/>
        <v>29</v>
      </c>
      <c r="T591" s="50">
        <f>IFERROR(S591/L591,"0")</f>
        <v>20.422535211267608</v>
      </c>
    </row>
    <row r="592" spans="1:20" customFormat="1" ht="18" x14ac:dyDescent="0.35">
      <c r="A592" s="36">
        <v>44874</v>
      </c>
      <c r="B592" s="37" t="s">
        <v>126</v>
      </c>
      <c r="C592" s="37" t="s">
        <v>19</v>
      </c>
      <c r="D592" s="37" t="s">
        <v>515</v>
      </c>
      <c r="E592" s="23" t="s">
        <v>537</v>
      </c>
      <c r="F592" s="37" t="s">
        <v>20</v>
      </c>
      <c r="G592" s="40">
        <v>1206</v>
      </c>
      <c r="H592" s="40">
        <v>1206</v>
      </c>
      <c r="I592" s="64">
        <f t="shared" si="20"/>
        <v>1</v>
      </c>
      <c r="J592" s="39">
        <v>15</v>
      </c>
      <c r="K592" s="39">
        <v>0</v>
      </c>
      <c r="L592" s="49">
        <v>1.0780000000000001</v>
      </c>
      <c r="M592" s="43">
        <v>0.6743055555555556</v>
      </c>
      <c r="N592" s="38">
        <v>727.8</v>
      </c>
      <c r="O592" s="43">
        <v>0.78263888888888899</v>
      </c>
      <c r="P592" s="43">
        <v>0.10833333333333334</v>
      </c>
      <c r="Q592" s="44">
        <v>68251</v>
      </c>
      <c r="R592" s="44">
        <v>68273</v>
      </c>
      <c r="S592" s="61">
        <f t="shared" si="21"/>
        <v>22</v>
      </c>
      <c r="T592" s="50">
        <f>IFERROR(S592/L592,"0")</f>
        <v>20.408163265306122</v>
      </c>
    </row>
    <row r="593" spans="1:20" customFormat="1" ht="18" x14ac:dyDescent="0.35">
      <c r="A593" s="36">
        <v>44875</v>
      </c>
      <c r="B593" s="37" t="s">
        <v>127</v>
      </c>
      <c r="C593" s="37" t="s">
        <v>19</v>
      </c>
      <c r="D593" s="37" t="s">
        <v>516</v>
      </c>
      <c r="E593" s="23" t="s">
        <v>519</v>
      </c>
      <c r="F593" s="37" t="s">
        <v>20</v>
      </c>
      <c r="G593" s="40">
        <v>14080.35</v>
      </c>
      <c r="H593" s="40">
        <v>14080.35</v>
      </c>
      <c r="I593" s="64">
        <f t="shared" si="20"/>
        <v>1</v>
      </c>
      <c r="J593" s="39">
        <v>12</v>
      </c>
      <c r="K593" s="39">
        <v>0</v>
      </c>
      <c r="L593" s="49">
        <v>2.7690000000000001</v>
      </c>
      <c r="M593" s="43">
        <v>0.68263888888888891</v>
      </c>
      <c r="N593" s="38">
        <v>3431.81</v>
      </c>
      <c r="O593" s="43">
        <v>0.8041666666666667</v>
      </c>
      <c r="P593" s="43">
        <v>0.12152777777777778</v>
      </c>
      <c r="Q593" s="44">
        <v>569327</v>
      </c>
      <c r="R593" s="44">
        <v>569372</v>
      </c>
      <c r="S593" s="61">
        <f t="shared" si="21"/>
        <v>45</v>
      </c>
      <c r="T593" s="46">
        <f>IFERROR(S593/L593,"0")</f>
        <v>16.251354279523294</v>
      </c>
    </row>
    <row r="594" spans="1:20" s="6" customFormat="1" ht="18" x14ac:dyDescent="0.35">
      <c r="A594" s="55">
        <v>44875</v>
      </c>
      <c r="B594" s="57" t="s">
        <v>128</v>
      </c>
      <c r="C594" s="57" t="s">
        <v>21</v>
      </c>
      <c r="D594" s="57" t="s">
        <v>514</v>
      </c>
      <c r="E594" s="23" t="s">
        <v>538</v>
      </c>
      <c r="F594" s="57" t="s">
        <v>20</v>
      </c>
      <c r="G594" s="56">
        <v>1087</v>
      </c>
      <c r="H594" s="56">
        <v>1087</v>
      </c>
      <c r="I594" s="64">
        <f t="shared" si="20"/>
        <v>1</v>
      </c>
      <c r="J594" s="58">
        <v>1</v>
      </c>
      <c r="K594" s="58">
        <v>0</v>
      </c>
      <c r="L594" s="56">
        <v>5.04</v>
      </c>
      <c r="M594" s="43">
        <v>0.38194444444444442</v>
      </c>
      <c r="N594" s="48">
        <v>543.49</v>
      </c>
      <c r="O594" s="43">
        <v>0.64652777777777781</v>
      </c>
      <c r="P594" s="43">
        <v>0.26458333333333334</v>
      </c>
      <c r="Q594" s="60">
        <v>175501</v>
      </c>
      <c r="R594" s="60">
        <v>175594</v>
      </c>
      <c r="S594" s="61">
        <f t="shared" si="21"/>
        <v>93</v>
      </c>
      <c r="T594" s="46">
        <f>IFERROR(S594/L594,"0")</f>
        <v>18.452380952380953</v>
      </c>
    </row>
    <row r="595" spans="1:20" s="6" customFormat="1" ht="55.8" customHeight="1" x14ac:dyDescent="0.35">
      <c r="A595" s="55">
        <v>44875</v>
      </c>
      <c r="B595" s="57" t="s">
        <v>129</v>
      </c>
      <c r="C595" s="57" t="s">
        <v>21</v>
      </c>
      <c r="D595" s="57" t="s">
        <v>515</v>
      </c>
      <c r="E595" s="23" t="s">
        <v>539</v>
      </c>
      <c r="F595" s="57" t="s">
        <v>20</v>
      </c>
      <c r="G595" s="56">
        <v>330</v>
      </c>
      <c r="H595" s="56">
        <v>330</v>
      </c>
      <c r="I595" s="64">
        <f t="shared" si="20"/>
        <v>1</v>
      </c>
      <c r="J595" s="58">
        <v>1</v>
      </c>
      <c r="K595" s="58">
        <v>0</v>
      </c>
      <c r="L595" s="65">
        <v>5.25</v>
      </c>
      <c r="M595" s="43">
        <v>0.23611111111111113</v>
      </c>
      <c r="N595" s="48">
        <v>518</v>
      </c>
      <c r="O595" s="43">
        <v>0.72361111111111109</v>
      </c>
      <c r="P595" s="43">
        <v>0.48749999999999999</v>
      </c>
      <c r="Q595" s="60">
        <v>68273</v>
      </c>
      <c r="R595" s="60">
        <v>68430</v>
      </c>
      <c r="S595" s="61">
        <f t="shared" si="21"/>
        <v>157</v>
      </c>
      <c r="T595" s="46">
        <f>IFERROR(S595/L595,"0")</f>
        <v>29.904761904761905</v>
      </c>
    </row>
    <row r="596" spans="1:20" s="6" customFormat="1" ht="36" x14ac:dyDescent="0.35">
      <c r="A596" s="55">
        <v>44875</v>
      </c>
      <c r="B596" s="57" t="s">
        <v>52</v>
      </c>
      <c r="C596" s="57" t="s">
        <v>130</v>
      </c>
      <c r="D596" s="57" t="s">
        <v>515</v>
      </c>
      <c r="E596" s="23" t="s">
        <v>540</v>
      </c>
      <c r="F596" s="57" t="s">
        <v>20</v>
      </c>
      <c r="G596" s="56">
        <v>0</v>
      </c>
      <c r="H596" s="56">
        <v>0</v>
      </c>
      <c r="I596" s="64" t="str">
        <f t="shared" si="20"/>
        <v>0%</v>
      </c>
      <c r="J596" s="58">
        <v>0</v>
      </c>
      <c r="K596" s="58">
        <v>0</v>
      </c>
      <c r="L596" s="65">
        <v>0.27</v>
      </c>
      <c r="M596" s="43">
        <v>0.73958333333333337</v>
      </c>
      <c r="N596" s="48">
        <v>0</v>
      </c>
      <c r="O596" s="43">
        <v>0.75347222222222221</v>
      </c>
      <c r="P596" s="43">
        <v>1.3888888888888888E-2</v>
      </c>
      <c r="Q596" s="60">
        <v>68430</v>
      </c>
      <c r="R596" s="60">
        <v>68438</v>
      </c>
      <c r="S596" s="61">
        <f t="shared" si="21"/>
        <v>8</v>
      </c>
      <c r="T596" s="46">
        <f>IFERROR(S596/L596,"0")</f>
        <v>29.629629629629626</v>
      </c>
    </row>
    <row r="597" spans="1:20" s="6" customFormat="1" ht="18" x14ac:dyDescent="0.35">
      <c r="A597" s="55">
        <v>44875</v>
      </c>
      <c r="B597" s="57" t="s">
        <v>132</v>
      </c>
      <c r="C597" s="57" t="s">
        <v>19</v>
      </c>
      <c r="D597" s="57" t="s">
        <v>512</v>
      </c>
      <c r="E597" s="23" t="s">
        <v>541</v>
      </c>
      <c r="F597" s="57" t="s">
        <v>20</v>
      </c>
      <c r="G597" s="56">
        <v>1353</v>
      </c>
      <c r="H597" s="56">
        <v>1320.2</v>
      </c>
      <c r="I597" s="64">
        <f t="shared" si="20"/>
        <v>0.97575757575757582</v>
      </c>
      <c r="J597" s="58">
        <v>13</v>
      </c>
      <c r="K597" s="58">
        <v>2</v>
      </c>
      <c r="L597" s="65">
        <v>2.0499999999999998</v>
      </c>
      <c r="M597" s="43">
        <v>0.39583333333333331</v>
      </c>
      <c r="N597" s="48">
        <v>669.28</v>
      </c>
      <c r="O597" s="43">
        <v>0.56805555555555554</v>
      </c>
      <c r="P597" s="43">
        <v>0.17222222222222225</v>
      </c>
      <c r="Q597" s="60">
        <v>96662</v>
      </c>
      <c r="R597" s="60">
        <v>96709</v>
      </c>
      <c r="S597" s="45">
        <f t="shared" si="21"/>
        <v>47</v>
      </c>
      <c r="T597" s="46">
        <f>IFERROR(S597/L597,"0")</f>
        <v>22.926829268292686</v>
      </c>
    </row>
    <row r="598" spans="1:20" customFormat="1" ht="18" x14ac:dyDescent="0.35">
      <c r="A598" s="36">
        <v>44875</v>
      </c>
      <c r="B598" s="37" t="s">
        <v>131</v>
      </c>
      <c r="C598" s="37" t="s">
        <v>19</v>
      </c>
      <c r="D598" s="37" t="s">
        <v>512</v>
      </c>
      <c r="E598" s="23" t="s">
        <v>542</v>
      </c>
      <c r="F598" s="37" t="s">
        <v>20</v>
      </c>
      <c r="G598" s="40">
        <v>2289.4</v>
      </c>
      <c r="H598" s="40">
        <v>2289.4</v>
      </c>
      <c r="I598" s="64">
        <f t="shared" si="20"/>
        <v>1</v>
      </c>
      <c r="J598" s="39">
        <v>12</v>
      </c>
      <c r="K598" s="39">
        <v>0</v>
      </c>
      <c r="L598" s="49">
        <v>1.1299999999999999</v>
      </c>
      <c r="M598" s="43">
        <v>0.66388888888888886</v>
      </c>
      <c r="N598" s="38">
        <v>908.09</v>
      </c>
      <c r="O598" s="43">
        <v>0.83333333333333337</v>
      </c>
      <c r="P598" s="43">
        <v>0.16944444444444443</v>
      </c>
      <c r="Q598" s="44">
        <v>96709</v>
      </c>
      <c r="R598" s="44">
        <v>96735</v>
      </c>
      <c r="S598" s="45">
        <f t="shared" si="21"/>
        <v>26</v>
      </c>
      <c r="T598" s="46">
        <f>IFERROR(S598/L598,"0")</f>
        <v>23.008849557522126</v>
      </c>
    </row>
    <row r="599" spans="1:20" customFormat="1" ht="18" x14ac:dyDescent="0.35">
      <c r="A599" s="55">
        <v>44875</v>
      </c>
      <c r="B599" s="57" t="s">
        <v>134</v>
      </c>
      <c r="C599" s="57" t="s">
        <v>21</v>
      </c>
      <c r="D599" s="57" t="s">
        <v>513</v>
      </c>
      <c r="E599" s="23" t="s">
        <v>543</v>
      </c>
      <c r="F599" s="57" t="s">
        <v>20</v>
      </c>
      <c r="G599" s="56">
        <v>1129</v>
      </c>
      <c r="H599" s="56">
        <v>1129</v>
      </c>
      <c r="I599" s="64">
        <f t="shared" si="20"/>
        <v>1</v>
      </c>
      <c r="J599" s="58">
        <v>2</v>
      </c>
      <c r="K599" s="58">
        <v>0</v>
      </c>
      <c r="L599" s="65">
        <v>17.239999999999998</v>
      </c>
      <c r="M599" s="43">
        <v>0.20486111111111113</v>
      </c>
      <c r="N599" s="48">
        <v>639.19000000000005</v>
      </c>
      <c r="O599" s="43">
        <v>0.62986111111111109</v>
      </c>
      <c r="P599" s="43">
        <v>0.42499999999999999</v>
      </c>
      <c r="Q599" s="60">
        <v>188171</v>
      </c>
      <c r="R599" s="60">
        <v>188448</v>
      </c>
      <c r="S599" s="61">
        <f t="shared" si="21"/>
        <v>277</v>
      </c>
      <c r="T599" s="50">
        <f>IFERROR(S599/L599,"0")</f>
        <v>16.067285382830629</v>
      </c>
    </row>
    <row r="600" spans="1:20" s="6" customFormat="1" ht="18" x14ac:dyDescent="0.35">
      <c r="A600" s="36">
        <v>44875</v>
      </c>
      <c r="B600" s="37" t="s">
        <v>133</v>
      </c>
      <c r="C600" s="37" t="s">
        <v>19</v>
      </c>
      <c r="D600" s="37" t="s">
        <v>513</v>
      </c>
      <c r="E600" s="23" t="s">
        <v>544</v>
      </c>
      <c r="F600" s="37" t="s">
        <v>20</v>
      </c>
      <c r="G600" s="40">
        <v>1261.5</v>
      </c>
      <c r="H600" s="40">
        <v>1261.5</v>
      </c>
      <c r="I600" s="64">
        <f t="shared" si="20"/>
        <v>1</v>
      </c>
      <c r="J600" s="39">
        <v>7</v>
      </c>
      <c r="K600" s="39">
        <v>0</v>
      </c>
      <c r="L600" s="49">
        <v>2.27</v>
      </c>
      <c r="M600" s="43">
        <v>0.19791666666666666</v>
      </c>
      <c r="N600" s="38">
        <v>685.26</v>
      </c>
      <c r="O600" s="43">
        <v>0.79583333333333339</v>
      </c>
      <c r="P600" s="43">
        <v>0.59791666666666665</v>
      </c>
      <c r="Q600" s="44">
        <v>188448</v>
      </c>
      <c r="R600" s="44">
        <v>188484</v>
      </c>
      <c r="S600" s="45">
        <f t="shared" si="21"/>
        <v>36</v>
      </c>
      <c r="T600" s="50">
        <f>IFERROR(S600/L600,"0")</f>
        <v>15.859030837004406</v>
      </c>
    </row>
    <row r="601" spans="1:20" customFormat="1" ht="18" x14ac:dyDescent="0.35">
      <c r="A601" s="36">
        <v>44875</v>
      </c>
      <c r="B601" s="37" t="s">
        <v>136</v>
      </c>
      <c r="C601" s="37" t="s">
        <v>19</v>
      </c>
      <c r="D601" s="37" t="s">
        <v>511</v>
      </c>
      <c r="E601" s="23" t="s">
        <v>545</v>
      </c>
      <c r="F601" s="37" t="s">
        <v>20</v>
      </c>
      <c r="G601" s="40">
        <v>3910.48</v>
      </c>
      <c r="H601" s="40">
        <v>3890.48</v>
      </c>
      <c r="I601" s="64">
        <f t="shared" si="20"/>
        <v>0.99488553834823346</v>
      </c>
      <c r="J601" s="39">
        <v>19</v>
      </c>
      <c r="K601" s="39">
        <v>1</v>
      </c>
      <c r="L601" s="49">
        <v>2.4</v>
      </c>
      <c r="M601" s="43">
        <v>0.39374999999999999</v>
      </c>
      <c r="N601" s="38">
        <v>1511.56</v>
      </c>
      <c r="O601" s="43">
        <v>0.55694444444444446</v>
      </c>
      <c r="P601" s="43">
        <v>0.16319444444444445</v>
      </c>
      <c r="Q601" s="44">
        <v>141797</v>
      </c>
      <c r="R601" s="44">
        <v>141825</v>
      </c>
      <c r="S601" s="45">
        <f t="shared" si="21"/>
        <v>28</v>
      </c>
      <c r="T601" s="46">
        <f>IFERROR(S601/L601,"0")</f>
        <v>11.666666666666668</v>
      </c>
    </row>
    <row r="602" spans="1:20" customFormat="1" ht="18" x14ac:dyDescent="0.35">
      <c r="A602" s="36">
        <v>44875</v>
      </c>
      <c r="B602" s="37" t="s">
        <v>135</v>
      </c>
      <c r="C602" s="37" t="s">
        <v>19</v>
      </c>
      <c r="D602" s="37" t="s">
        <v>511</v>
      </c>
      <c r="E602" s="23" t="s">
        <v>546</v>
      </c>
      <c r="F602" s="37" t="s">
        <v>20</v>
      </c>
      <c r="G602" s="40">
        <v>6704</v>
      </c>
      <c r="H602" s="40">
        <v>6704</v>
      </c>
      <c r="I602" s="64">
        <f t="shared" si="20"/>
        <v>1</v>
      </c>
      <c r="J602" s="39">
        <v>16</v>
      </c>
      <c r="K602" s="39">
        <v>0</v>
      </c>
      <c r="L602" s="49">
        <v>1.8</v>
      </c>
      <c r="M602" s="43">
        <v>0.64097222222222217</v>
      </c>
      <c r="N602" s="38">
        <v>2904.9</v>
      </c>
      <c r="O602" s="43">
        <v>0.79861111111111116</v>
      </c>
      <c r="P602" s="43">
        <v>0.15763888888888888</v>
      </c>
      <c r="Q602" s="44">
        <v>141825</v>
      </c>
      <c r="R602" s="44">
        <v>141846</v>
      </c>
      <c r="S602" s="45">
        <f t="shared" si="21"/>
        <v>21</v>
      </c>
      <c r="T602" s="46">
        <f>IFERROR(S602/L602,"0")</f>
        <v>11.666666666666666</v>
      </c>
    </row>
    <row r="603" spans="1:20" customFormat="1" ht="18" x14ac:dyDescent="0.35">
      <c r="A603" s="36">
        <v>44875</v>
      </c>
      <c r="B603" s="37" t="s">
        <v>137</v>
      </c>
      <c r="C603" s="37" t="s">
        <v>19</v>
      </c>
      <c r="D603" s="37" t="s">
        <v>517</v>
      </c>
      <c r="E603" s="23" t="s">
        <v>547</v>
      </c>
      <c r="F603" s="37" t="s">
        <v>20</v>
      </c>
      <c r="G603" s="40">
        <v>4660</v>
      </c>
      <c r="H603" s="40">
        <v>4660</v>
      </c>
      <c r="I603" s="64">
        <f t="shared" si="20"/>
        <v>1</v>
      </c>
      <c r="J603" s="39">
        <v>2</v>
      </c>
      <c r="K603" s="39">
        <v>0</v>
      </c>
      <c r="L603" s="49">
        <v>0.82</v>
      </c>
      <c r="M603" s="43">
        <v>0.36805555555555558</v>
      </c>
      <c r="N603" s="38">
        <v>1165</v>
      </c>
      <c r="O603" s="43">
        <v>0.4861111111111111</v>
      </c>
      <c r="P603" s="43">
        <v>0.11805555555555557</v>
      </c>
      <c r="Q603" s="44">
        <v>73991</v>
      </c>
      <c r="R603" s="44">
        <v>74012</v>
      </c>
      <c r="S603" s="61">
        <f t="shared" si="21"/>
        <v>21</v>
      </c>
      <c r="T603" s="46">
        <f>IFERROR(S603/L603,"0")</f>
        <v>25.609756097560979</v>
      </c>
    </row>
    <row r="604" spans="1:20" customFormat="1" ht="54" x14ac:dyDescent="0.35">
      <c r="A604" s="36">
        <v>44875</v>
      </c>
      <c r="B604" s="37" t="s">
        <v>52</v>
      </c>
      <c r="C604" s="37" t="s">
        <v>138</v>
      </c>
      <c r="D604" s="37" t="s">
        <v>517</v>
      </c>
      <c r="E604" s="23" t="s">
        <v>548</v>
      </c>
      <c r="F604" s="37" t="s">
        <v>20</v>
      </c>
      <c r="G604" s="40">
        <v>0</v>
      </c>
      <c r="H604" s="40">
        <v>0</v>
      </c>
      <c r="I604" s="64" t="str">
        <f t="shared" si="20"/>
        <v>0%</v>
      </c>
      <c r="J604" s="39">
        <v>0</v>
      </c>
      <c r="K604" s="39">
        <v>0</v>
      </c>
      <c r="L604" s="49">
        <v>4</v>
      </c>
      <c r="M604" s="43">
        <v>0.62916666666666665</v>
      </c>
      <c r="N604" s="38">
        <v>0</v>
      </c>
      <c r="O604" s="43">
        <v>0.64652777777777781</v>
      </c>
      <c r="P604" s="43">
        <v>1.7361111111111112E-2</v>
      </c>
      <c r="Q604" s="44">
        <v>74012</v>
      </c>
      <c r="R604" s="44">
        <v>74114</v>
      </c>
      <c r="S604" s="61">
        <f t="shared" si="21"/>
        <v>102</v>
      </c>
      <c r="T604" s="46">
        <f>IFERROR(S604/L604,"0")</f>
        <v>25.5</v>
      </c>
    </row>
    <row r="605" spans="1:20" customFormat="1" ht="18" x14ac:dyDescent="0.35">
      <c r="A605" s="36">
        <v>44875</v>
      </c>
      <c r="B605" s="37" t="s">
        <v>52</v>
      </c>
      <c r="C605" s="37" t="s">
        <v>23</v>
      </c>
      <c r="D605" s="37" t="s">
        <v>517</v>
      </c>
      <c r="E605" s="23" t="s">
        <v>549</v>
      </c>
      <c r="F605" s="37" t="s">
        <v>20</v>
      </c>
      <c r="G605" s="40">
        <v>0</v>
      </c>
      <c r="H605" s="40">
        <v>0</v>
      </c>
      <c r="I605" s="64" t="str">
        <f t="shared" si="20"/>
        <v>0%</v>
      </c>
      <c r="J605" s="39">
        <v>0</v>
      </c>
      <c r="K605" s="39">
        <v>0</v>
      </c>
      <c r="L605" s="49">
        <v>1.1399999999999999</v>
      </c>
      <c r="M605" s="43">
        <v>0.67083333333333339</v>
      </c>
      <c r="N605" s="38">
        <v>0</v>
      </c>
      <c r="O605" s="43">
        <v>0.77777777777777779</v>
      </c>
      <c r="P605" s="43">
        <v>0.10694444444444444</v>
      </c>
      <c r="Q605" s="44">
        <v>74114</v>
      </c>
      <c r="R605" s="44">
        <v>74143</v>
      </c>
      <c r="S605" s="61">
        <f t="shared" si="21"/>
        <v>29</v>
      </c>
      <c r="T605" s="46">
        <f>IFERROR(S605/L605,"0")</f>
        <v>25.438596491228072</v>
      </c>
    </row>
    <row r="606" spans="1:20" customFormat="1" ht="18" x14ac:dyDescent="0.35">
      <c r="A606" s="36">
        <v>44876</v>
      </c>
      <c r="B606" s="37" t="s">
        <v>140</v>
      </c>
      <c r="C606" s="37" t="s">
        <v>19</v>
      </c>
      <c r="D606" s="37" t="s">
        <v>517</v>
      </c>
      <c r="E606" s="23" t="s">
        <v>550</v>
      </c>
      <c r="F606" s="37" t="s">
        <v>20</v>
      </c>
      <c r="G606" s="40">
        <v>998</v>
      </c>
      <c r="H606" s="40">
        <v>998</v>
      </c>
      <c r="I606" s="64">
        <f t="shared" si="20"/>
        <v>1</v>
      </c>
      <c r="J606" s="39">
        <v>1</v>
      </c>
      <c r="K606" s="39">
        <v>0</v>
      </c>
      <c r="L606" s="49">
        <v>1.002</v>
      </c>
      <c r="M606" s="43">
        <v>0.60625000000000007</v>
      </c>
      <c r="N606" s="38">
        <v>706.5</v>
      </c>
      <c r="O606" s="43">
        <v>0.68680555555555556</v>
      </c>
      <c r="P606" s="43">
        <v>8.0555555555555561E-2</v>
      </c>
      <c r="Q606" s="44">
        <v>74143</v>
      </c>
      <c r="R606" s="44">
        <v>74165</v>
      </c>
      <c r="S606" s="61">
        <f t="shared" si="21"/>
        <v>22</v>
      </c>
      <c r="T606" s="46">
        <f>IFERROR(S606/L606,"0")</f>
        <v>21.956087824351297</v>
      </c>
    </row>
    <row r="607" spans="1:20" customFormat="1" ht="18" x14ac:dyDescent="0.35">
      <c r="A607" s="36">
        <v>44876</v>
      </c>
      <c r="B607" s="37" t="s">
        <v>139</v>
      </c>
      <c r="C607" s="37" t="s">
        <v>19</v>
      </c>
      <c r="D607" s="37" t="s">
        <v>517</v>
      </c>
      <c r="E607" s="23" t="s">
        <v>551</v>
      </c>
      <c r="F607" s="37" t="s">
        <v>20</v>
      </c>
      <c r="G607" s="40">
        <v>3131.25</v>
      </c>
      <c r="H607" s="40">
        <v>3131.25</v>
      </c>
      <c r="I607" s="64">
        <f t="shared" si="20"/>
        <v>1</v>
      </c>
      <c r="J607" s="39">
        <v>11</v>
      </c>
      <c r="K607" s="39">
        <v>0</v>
      </c>
      <c r="L607" s="49">
        <v>1.139</v>
      </c>
      <c r="M607" s="43">
        <v>0.35694444444444445</v>
      </c>
      <c r="N607" s="38">
        <v>878.91</v>
      </c>
      <c r="O607" s="43">
        <v>0.49583333333333335</v>
      </c>
      <c r="P607" s="43">
        <v>0.1388888888888889</v>
      </c>
      <c r="Q607" s="44">
        <v>74165</v>
      </c>
      <c r="R607" s="44">
        <v>74190</v>
      </c>
      <c r="S607" s="61">
        <f t="shared" si="21"/>
        <v>25</v>
      </c>
      <c r="T607" s="46">
        <f>IFERROR(S607/L607,"0")</f>
        <v>21.949078138718175</v>
      </c>
    </row>
    <row r="608" spans="1:20" customFormat="1" ht="18" x14ac:dyDescent="0.35">
      <c r="A608" s="36">
        <v>44876</v>
      </c>
      <c r="B608" s="37" t="s">
        <v>141</v>
      </c>
      <c r="C608" s="37" t="s">
        <v>19</v>
      </c>
      <c r="D608" s="37" t="s">
        <v>517</v>
      </c>
      <c r="E608" s="23" t="s">
        <v>552</v>
      </c>
      <c r="F608" s="37" t="s">
        <v>20</v>
      </c>
      <c r="G608" s="40">
        <v>1106</v>
      </c>
      <c r="H608" s="40">
        <v>1106</v>
      </c>
      <c r="I608" s="64">
        <f t="shared" si="20"/>
        <v>1</v>
      </c>
      <c r="J608" s="39">
        <v>3</v>
      </c>
      <c r="K608" s="39">
        <v>0</v>
      </c>
      <c r="L608" s="49">
        <v>0.77400000000000002</v>
      </c>
      <c r="M608" s="43">
        <v>0.70624999999999993</v>
      </c>
      <c r="N608" s="38">
        <v>83.15</v>
      </c>
      <c r="O608" s="43">
        <v>0.79999999999999993</v>
      </c>
      <c r="P608" s="43">
        <v>9.375E-2</v>
      </c>
      <c r="Q608" s="44">
        <v>74190</v>
      </c>
      <c r="R608" s="44">
        <v>74207</v>
      </c>
      <c r="S608" s="61">
        <f t="shared" si="21"/>
        <v>17</v>
      </c>
      <c r="T608" s="46">
        <f>IFERROR(S608/L608,"0")</f>
        <v>21.963824289405686</v>
      </c>
    </row>
    <row r="609" spans="1:27" customFormat="1" ht="18" x14ac:dyDescent="0.35">
      <c r="A609" s="36">
        <v>44876</v>
      </c>
      <c r="B609" s="37" t="s">
        <v>142</v>
      </c>
      <c r="C609" s="37" t="s">
        <v>19</v>
      </c>
      <c r="D609" s="37" t="s">
        <v>512</v>
      </c>
      <c r="E609" s="23" t="s">
        <v>553</v>
      </c>
      <c r="F609" s="37" t="s">
        <v>20</v>
      </c>
      <c r="G609" s="40">
        <v>4640</v>
      </c>
      <c r="H609" s="40">
        <v>4640</v>
      </c>
      <c r="I609" s="64">
        <f t="shared" si="20"/>
        <v>1</v>
      </c>
      <c r="J609" s="39">
        <v>6</v>
      </c>
      <c r="K609" s="39">
        <v>0</v>
      </c>
      <c r="L609" s="49">
        <v>1.87</v>
      </c>
      <c r="M609" s="43">
        <v>0.3444444444444445</v>
      </c>
      <c r="N609" s="38">
        <v>1160.01</v>
      </c>
      <c r="O609" s="43">
        <v>0.49444444444444446</v>
      </c>
      <c r="P609" s="43">
        <v>0.15</v>
      </c>
      <c r="Q609" s="44">
        <v>96735</v>
      </c>
      <c r="R609" s="44">
        <v>96788</v>
      </c>
      <c r="S609" s="45">
        <f t="shared" si="21"/>
        <v>53</v>
      </c>
      <c r="T609" s="46">
        <f>IFERROR(S609/L609,"0")</f>
        <v>28.342245989304811</v>
      </c>
    </row>
    <row r="610" spans="1:27" customFormat="1" ht="18" x14ac:dyDescent="0.35">
      <c r="A610" s="36">
        <v>44876</v>
      </c>
      <c r="B610" s="37" t="s">
        <v>143</v>
      </c>
      <c r="C610" s="37" t="s">
        <v>19</v>
      </c>
      <c r="D610" s="37" t="s">
        <v>512</v>
      </c>
      <c r="E610" s="23" t="s">
        <v>554</v>
      </c>
      <c r="F610" s="37" t="s">
        <v>20</v>
      </c>
      <c r="G610" s="40">
        <v>2349</v>
      </c>
      <c r="H610" s="40">
        <v>2349</v>
      </c>
      <c r="I610" s="64">
        <f t="shared" si="20"/>
        <v>1</v>
      </c>
      <c r="J610" s="39">
        <v>17</v>
      </c>
      <c r="K610" s="39">
        <v>0</v>
      </c>
      <c r="L610" s="49">
        <v>0.84</v>
      </c>
      <c r="M610" s="43">
        <v>0.65069444444444446</v>
      </c>
      <c r="N610" s="38">
        <v>1197.3800000000001</v>
      </c>
      <c r="O610" s="43">
        <v>0.79375000000000007</v>
      </c>
      <c r="P610" s="43">
        <v>0.14305555555555557</v>
      </c>
      <c r="Q610" s="44">
        <v>96788</v>
      </c>
      <c r="R610" s="44">
        <v>96812</v>
      </c>
      <c r="S610" s="45">
        <f t="shared" si="21"/>
        <v>24</v>
      </c>
      <c r="T610" s="46">
        <f>IFERROR(S610/L610,"0")</f>
        <v>28.571428571428573</v>
      </c>
    </row>
    <row r="611" spans="1:27" customFormat="1" ht="18" x14ac:dyDescent="0.35">
      <c r="A611" s="36">
        <v>44876</v>
      </c>
      <c r="B611" s="37" t="s">
        <v>168</v>
      </c>
      <c r="C611" s="37" t="s">
        <v>27</v>
      </c>
      <c r="D611" s="37" t="s">
        <v>511</v>
      </c>
      <c r="E611" s="23" t="s">
        <v>555</v>
      </c>
      <c r="F611" s="37" t="s">
        <v>20</v>
      </c>
      <c r="G611" s="40">
        <v>1</v>
      </c>
      <c r="H611" s="40">
        <v>1</v>
      </c>
      <c r="I611" s="64">
        <f t="shared" si="20"/>
        <v>1</v>
      </c>
      <c r="J611" s="39">
        <v>1</v>
      </c>
      <c r="K611" s="39">
        <v>0</v>
      </c>
      <c r="L611" s="49">
        <v>12.337</v>
      </c>
      <c r="M611" s="43">
        <v>0</v>
      </c>
      <c r="N611" s="38">
        <v>0</v>
      </c>
      <c r="O611" s="43">
        <v>0</v>
      </c>
      <c r="P611" s="43">
        <v>0</v>
      </c>
      <c r="Q611" s="44">
        <v>141846</v>
      </c>
      <c r="R611" s="44">
        <v>142080</v>
      </c>
      <c r="S611" s="45">
        <f t="shared" si="21"/>
        <v>234</v>
      </c>
      <c r="T611" s="46">
        <f>IFERROR(S611/L611,"0")</f>
        <v>18.967334035827186</v>
      </c>
    </row>
    <row r="612" spans="1:27" customFormat="1" ht="72" x14ac:dyDescent="0.35">
      <c r="A612" s="36">
        <v>44876</v>
      </c>
      <c r="B612" s="37" t="s">
        <v>169</v>
      </c>
      <c r="C612" s="37" t="s">
        <v>27</v>
      </c>
      <c r="D612" s="37" t="s">
        <v>516</v>
      </c>
      <c r="E612" s="23" t="s">
        <v>556</v>
      </c>
      <c r="F612" s="37" t="s">
        <v>20</v>
      </c>
      <c r="G612" s="40">
        <v>3</v>
      </c>
      <c r="H612" s="40">
        <v>3</v>
      </c>
      <c r="I612" s="64">
        <f t="shared" si="20"/>
        <v>1</v>
      </c>
      <c r="J612" s="39">
        <v>3</v>
      </c>
      <c r="K612" s="39">
        <v>0</v>
      </c>
      <c r="L612" s="49">
        <v>11.412000000000001</v>
      </c>
      <c r="M612" s="43">
        <v>0</v>
      </c>
      <c r="N612" s="38">
        <v>0</v>
      </c>
      <c r="O612" s="43">
        <v>0</v>
      </c>
      <c r="P612" s="43">
        <v>0</v>
      </c>
      <c r="Q612" s="44">
        <v>569372</v>
      </c>
      <c r="R612" s="44">
        <v>569544</v>
      </c>
      <c r="S612" s="61">
        <f t="shared" si="21"/>
        <v>172</v>
      </c>
      <c r="T612" s="46">
        <f>IFERROR(S612/L612,"0")</f>
        <v>15.071854188573431</v>
      </c>
    </row>
    <row r="613" spans="1:27" customFormat="1" ht="18" x14ac:dyDescent="0.35">
      <c r="A613" s="36">
        <v>44876</v>
      </c>
      <c r="B613" s="37" t="s">
        <v>52</v>
      </c>
      <c r="C613" s="37" t="s">
        <v>23</v>
      </c>
      <c r="D613" s="37" t="s">
        <v>515</v>
      </c>
      <c r="E613" s="23" t="s">
        <v>557</v>
      </c>
      <c r="F613" s="37" t="s">
        <v>20</v>
      </c>
      <c r="G613" s="40">
        <v>0</v>
      </c>
      <c r="H613" s="40">
        <v>0</v>
      </c>
      <c r="I613" s="64" t="str">
        <f t="shared" si="20"/>
        <v>0%</v>
      </c>
      <c r="J613" s="39">
        <v>0</v>
      </c>
      <c r="K613" s="39">
        <v>0</v>
      </c>
      <c r="L613" s="49">
        <v>10.45</v>
      </c>
      <c r="M613" s="43">
        <v>0.24305555555555555</v>
      </c>
      <c r="N613" s="38">
        <v>0</v>
      </c>
      <c r="O613" s="43">
        <v>0.66666666666666663</v>
      </c>
      <c r="P613" s="43">
        <v>0.4236111111111111</v>
      </c>
      <c r="Q613" s="44">
        <v>68438</v>
      </c>
      <c r="R613" s="44">
        <v>68733</v>
      </c>
      <c r="S613" s="61">
        <f t="shared" si="21"/>
        <v>295</v>
      </c>
      <c r="T613" s="46">
        <f>IFERROR(S613/L613,"0")</f>
        <v>28.229665071770338</v>
      </c>
    </row>
    <row r="614" spans="1:27" customFormat="1" ht="18" x14ac:dyDescent="0.35">
      <c r="A614" s="36">
        <v>44876</v>
      </c>
      <c r="B614" s="37" t="s">
        <v>52</v>
      </c>
      <c r="C614" s="37" t="s">
        <v>23</v>
      </c>
      <c r="D614" s="37" t="s">
        <v>515</v>
      </c>
      <c r="E614" s="23" t="s">
        <v>558</v>
      </c>
      <c r="F614" s="37" t="s">
        <v>20</v>
      </c>
      <c r="G614" s="40">
        <v>0</v>
      </c>
      <c r="H614" s="40">
        <v>0</v>
      </c>
      <c r="I614" s="64" t="str">
        <f t="shared" si="20"/>
        <v>0%</v>
      </c>
      <c r="J614" s="39">
        <v>0</v>
      </c>
      <c r="K614" s="39">
        <v>0</v>
      </c>
      <c r="L614" s="49">
        <v>1.35</v>
      </c>
      <c r="M614" s="43">
        <v>0.69861111111111107</v>
      </c>
      <c r="N614" s="38">
        <v>0.7680555555555556</v>
      </c>
      <c r="O614" s="43">
        <v>0</v>
      </c>
      <c r="P614" s="43">
        <v>0.30138888888888887</v>
      </c>
      <c r="Q614" s="44">
        <v>68733</v>
      </c>
      <c r="R614" s="44">
        <v>68771</v>
      </c>
      <c r="S614" s="61">
        <f t="shared" si="21"/>
        <v>38</v>
      </c>
      <c r="T614" s="46">
        <f>IFERROR(S614/L614,"0")</f>
        <v>28.148148148148145</v>
      </c>
    </row>
    <row r="615" spans="1:27" s="6" customFormat="1" ht="40.799999999999997" customHeight="1" x14ac:dyDescent="0.35">
      <c r="A615" s="55">
        <v>44876</v>
      </c>
      <c r="B615" s="57" t="s">
        <v>170</v>
      </c>
      <c r="C615" s="57" t="s">
        <v>27</v>
      </c>
      <c r="D615" s="57" t="s">
        <v>513</v>
      </c>
      <c r="E615" s="23" t="s">
        <v>559</v>
      </c>
      <c r="F615" s="57" t="s">
        <v>20</v>
      </c>
      <c r="G615" s="56">
        <v>3</v>
      </c>
      <c r="H615" s="56">
        <v>3</v>
      </c>
      <c r="I615" s="64">
        <f t="shared" si="20"/>
        <v>1</v>
      </c>
      <c r="J615" s="58">
        <v>3</v>
      </c>
      <c r="K615" s="58">
        <v>0</v>
      </c>
      <c r="L615" s="65">
        <v>5.0410000000000004</v>
      </c>
      <c r="M615" s="43">
        <v>0.30902777777777779</v>
      </c>
      <c r="N615" s="48">
        <v>0</v>
      </c>
      <c r="O615" s="43">
        <v>0.80138888888888893</v>
      </c>
      <c r="P615" s="43">
        <v>0.49236111111111108</v>
      </c>
      <c r="Q615" s="60">
        <v>188484</v>
      </c>
      <c r="R615" s="60">
        <v>188594</v>
      </c>
      <c r="S615" s="61">
        <f t="shared" si="21"/>
        <v>110</v>
      </c>
      <c r="T615" s="50">
        <f>IFERROR(S615/L615,"0")</f>
        <v>21.821067248561793</v>
      </c>
    </row>
    <row r="616" spans="1:27" s="6" customFormat="1" ht="18" x14ac:dyDescent="0.35">
      <c r="A616" s="55">
        <v>44877</v>
      </c>
      <c r="B616" s="57" t="s">
        <v>171</v>
      </c>
      <c r="C616" s="57" t="s">
        <v>27</v>
      </c>
      <c r="D616" s="57" t="s">
        <v>513</v>
      </c>
      <c r="E616" s="23" t="s">
        <v>560</v>
      </c>
      <c r="F616" s="57" t="s">
        <v>20</v>
      </c>
      <c r="G616" s="56">
        <v>1</v>
      </c>
      <c r="H616" s="56">
        <v>1</v>
      </c>
      <c r="I616" s="64">
        <f t="shared" si="20"/>
        <v>1</v>
      </c>
      <c r="J616" s="58">
        <v>1</v>
      </c>
      <c r="K616" s="58">
        <v>0</v>
      </c>
      <c r="L616" s="65">
        <v>3.47</v>
      </c>
      <c r="M616" s="43">
        <v>0.3125</v>
      </c>
      <c r="N616" s="48">
        <v>0</v>
      </c>
      <c r="O616" s="43">
        <v>0.58194444444444449</v>
      </c>
      <c r="P616" s="43">
        <v>0.26944444444444443</v>
      </c>
      <c r="Q616" s="60">
        <v>188594</v>
      </c>
      <c r="R616" s="60">
        <v>188663</v>
      </c>
      <c r="S616" s="61">
        <f t="shared" si="21"/>
        <v>69</v>
      </c>
      <c r="T616" s="50">
        <f>IFERROR(S616/L616,"0")</f>
        <v>19.884726224783861</v>
      </c>
    </row>
    <row r="617" spans="1:27" customFormat="1" ht="18" x14ac:dyDescent="0.35">
      <c r="A617" s="36">
        <v>44877</v>
      </c>
      <c r="B617" s="37" t="s">
        <v>172</v>
      </c>
      <c r="C617" s="37" t="s">
        <v>27</v>
      </c>
      <c r="D617" s="37" t="s">
        <v>511</v>
      </c>
      <c r="E617" s="23" t="s">
        <v>561</v>
      </c>
      <c r="F617" s="37" t="s">
        <v>20</v>
      </c>
      <c r="G617" s="40">
        <v>1</v>
      </c>
      <c r="H617" s="40">
        <v>1</v>
      </c>
      <c r="I617" s="64">
        <f t="shared" si="20"/>
        <v>1</v>
      </c>
      <c r="J617" s="39">
        <v>1</v>
      </c>
      <c r="K617" s="39">
        <v>0</v>
      </c>
      <c r="L617" s="49">
        <v>2.7559999999999998</v>
      </c>
      <c r="M617" s="43">
        <v>0.3125</v>
      </c>
      <c r="N617" s="38">
        <v>0</v>
      </c>
      <c r="O617" s="43">
        <v>0.47222222222222227</v>
      </c>
      <c r="P617" s="43">
        <v>0.15972222222222224</v>
      </c>
      <c r="Q617" s="44">
        <v>142080</v>
      </c>
      <c r="R617" s="44">
        <v>142125</v>
      </c>
      <c r="S617" s="45">
        <f t="shared" si="21"/>
        <v>45</v>
      </c>
      <c r="T617" s="46">
        <f>IFERROR(S617/L617,"0")</f>
        <v>16.32801161103048</v>
      </c>
    </row>
    <row r="618" spans="1:27" customFormat="1" ht="18" x14ac:dyDescent="0.35">
      <c r="A618" s="36">
        <v>44877</v>
      </c>
      <c r="B618" s="37" t="s">
        <v>144</v>
      </c>
      <c r="C618" s="37" t="s">
        <v>21</v>
      </c>
      <c r="D618" s="37" t="s">
        <v>516</v>
      </c>
      <c r="E618" s="23" t="s">
        <v>562</v>
      </c>
      <c r="F618" s="37" t="s">
        <v>20</v>
      </c>
      <c r="G618" s="40">
        <v>3105.3</v>
      </c>
      <c r="H618" s="40">
        <v>3105.3</v>
      </c>
      <c r="I618" s="64">
        <f t="shared" si="20"/>
        <v>1</v>
      </c>
      <c r="J618" s="39">
        <v>3</v>
      </c>
      <c r="K618" s="39">
        <v>0</v>
      </c>
      <c r="L618" s="49">
        <v>14.609</v>
      </c>
      <c r="M618" s="43">
        <v>0.23611111111111113</v>
      </c>
      <c r="N618" s="38">
        <v>1383.77</v>
      </c>
      <c r="O618" s="43">
        <v>0.54166666666666663</v>
      </c>
      <c r="P618" s="43">
        <v>0.30555555555555552</v>
      </c>
      <c r="Q618" s="44">
        <v>569544</v>
      </c>
      <c r="R618" s="44">
        <v>569804</v>
      </c>
      <c r="S618" s="61">
        <f t="shared" si="21"/>
        <v>260</v>
      </c>
      <c r="T618" s="46">
        <f>IFERROR(S618/L618,"0")</f>
        <v>17.797248271613388</v>
      </c>
    </row>
    <row r="619" spans="1:27" s="13" customFormat="1" ht="18" x14ac:dyDescent="0.35">
      <c r="A619" s="55">
        <v>44877</v>
      </c>
      <c r="B619" s="57" t="s">
        <v>145</v>
      </c>
      <c r="C619" s="57" t="s">
        <v>21</v>
      </c>
      <c r="D619" s="57" t="s">
        <v>515</v>
      </c>
      <c r="E619" s="23" t="s">
        <v>563</v>
      </c>
      <c r="F619" s="57" t="s">
        <v>20</v>
      </c>
      <c r="G619" s="56">
        <v>6910.45</v>
      </c>
      <c r="H619" s="56">
        <v>6910.45</v>
      </c>
      <c r="I619" s="64">
        <f t="shared" si="20"/>
        <v>1</v>
      </c>
      <c r="J619" s="58">
        <v>19</v>
      </c>
      <c r="K619" s="58">
        <v>0</v>
      </c>
      <c r="L619" s="65">
        <v>8.5730000000000004</v>
      </c>
      <c r="M619" s="43">
        <v>0.16666666666666666</v>
      </c>
      <c r="N619" s="48">
        <v>2411.61</v>
      </c>
      <c r="O619" s="43">
        <v>0.67152777777777783</v>
      </c>
      <c r="P619" s="43">
        <v>0.50486111111111109</v>
      </c>
      <c r="Q619" s="58">
        <v>68771</v>
      </c>
      <c r="R619" s="58">
        <v>68968</v>
      </c>
      <c r="S619" s="61">
        <f t="shared" si="21"/>
        <v>197</v>
      </c>
      <c r="T619" s="46">
        <f>IFERROR(S619/L619,"0")</f>
        <v>22.979120494575994</v>
      </c>
      <c r="U619" s="14"/>
      <c r="V619" s="14"/>
      <c r="W619" s="14"/>
      <c r="X619" s="14"/>
      <c r="Y619" s="14"/>
      <c r="Z619" s="14"/>
      <c r="AA619" s="14"/>
    </row>
    <row r="620" spans="1:27" customFormat="1" ht="18" x14ac:dyDescent="0.35">
      <c r="A620" s="36">
        <v>44877</v>
      </c>
      <c r="B620" s="37" t="s">
        <v>146</v>
      </c>
      <c r="C620" s="37" t="s">
        <v>19</v>
      </c>
      <c r="D620" s="37" t="s">
        <v>512</v>
      </c>
      <c r="E620" s="23" t="s">
        <v>564</v>
      </c>
      <c r="F620" s="37" t="s">
        <v>20</v>
      </c>
      <c r="G620" s="40">
        <v>2954</v>
      </c>
      <c r="H620" s="40">
        <v>2954</v>
      </c>
      <c r="I620" s="64">
        <f t="shared" si="20"/>
        <v>1</v>
      </c>
      <c r="J620" s="39">
        <v>2</v>
      </c>
      <c r="K620" s="39">
        <v>0</v>
      </c>
      <c r="L620" s="49">
        <v>1.07</v>
      </c>
      <c r="M620" s="43">
        <v>0.3611111111111111</v>
      </c>
      <c r="N620" s="38">
        <v>1208.72</v>
      </c>
      <c r="O620" s="43">
        <v>0.54513888888888895</v>
      </c>
      <c r="P620" s="43">
        <v>0.18402777777777779</v>
      </c>
      <c r="Q620" s="44">
        <v>96812</v>
      </c>
      <c r="R620" s="44">
        <v>96827</v>
      </c>
      <c r="S620" s="45">
        <f t="shared" si="21"/>
        <v>15</v>
      </c>
      <c r="T620" s="46">
        <f>IFERROR(S620/L620,"0")</f>
        <v>14.018691588785046</v>
      </c>
    </row>
    <row r="621" spans="1:27" customFormat="1" ht="18" x14ac:dyDescent="0.35">
      <c r="A621" s="36">
        <v>44877</v>
      </c>
      <c r="B621" s="37" t="s">
        <v>147</v>
      </c>
      <c r="C621" s="37" t="s">
        <v>19</v>
      </c>
      <c r="D621" s="37" t="s">
        <v>517</v>
      </c>
      <c r="E621" s="23" t="s">
        <v>565</v>
      </c>
      <c r="F621" s="37" t="s">
        <v>20</v>
      </c>
      <c r="G621" s="40">
        <v>1608.5</v>
      </c>
      <c r="H621" s="40">
        <v>1513.2</v>
      </c>
      <c r="I621" s="64">
        <f t="shared" si="20"/>
        <v>0.94075225365247128</v>
      </c>
      <c r="J621" s="39">
        <v>9</v>
      </c>
      <c r="K621" s="39">
        <v>1</v>
      </c>
      <c r="L621" s="49">
        <v>1.5820000000000001</v>
      </c>
      <c r="M621" s="43">
        <v>0.36805555555555558</v>
      </c>
      <c r="N621" s="38">
        <v>609.96</v>
      </c>
      <c r="O621" s="43">
        <v>0.55902777777777779</v>
      </c>
      <c r="P621" s="43">
        <v>0.19097222222222221</v>
      </c>
      <c r="Q621" s="44">
        <v>74207</v>
      </c>
      <c r="R621" s="44">
        <v>74242</v>
      </c>
      <c r="S621" s="61">
        <f t="shared" si="21"/>
        <v>35</v>
      </c>
      <c r="T621" s="46">
        <f>IFERROR(S621/L621,"0")</f>
        <v>22.123893805309734</v>
      </c>
    </row>
    <row r="622" spans="1:27" customFormat="1" ht="18" x14ac:dyDescent="0.35">
      <c r="A622" s="36">
        <v>44877</v>
      </c>
      <c r="B622" s="37" t="s">
        <v>148</v>
      </c>
      <c r="C622" s="37" t="s">
        <v>19</v>
      </c>
      <c r="D622" s="37" t="s">
        <v>514</v>
      </c>
      <c r="E622" s="23" t="s">
        <v>566</v>
      </c>
      <c r="F622" s="37" t="s">
        <v>20</v>
      </c>
      <c r="G622" s="40">
        <v>695</v>
      </c>
      <c r="H622" s="40">
        <v>695</v>
      </c>
      <c r="I622" s="64">
        <f t="shared" si="20"/>
        <v>1</v>
      </c>
      <c r="J622" s="39">
        <v>1</v>
      </c>
      <c r="K622" s="39">
        <v>0</v>
      </c>
      <c r="L622" s="40">
        <v>1.5169999999999999</v>
      </c>
      <c r="M622" s="43">
        <v>0.34722222222222227</v>
      </c>
      <c r="N622" s="38">
        <v>250.19</v>
      </c>
      <c r="O622" s="43">
        <v>0.42430555555555555</v>
      </c>
      <c r="P622" s="43">
        <v>7.7083333333333337E-2</v>
      </c>
      <c r="Q622" s="44">
        <v>175594</v>
      </c>
      <c r="R622" s="44">
        <v>175622</v>
      </c>
      <c r="S622" s="61">
        <f t="shared" si="21"/>
        <v>28</v>
      </c>
      <c r="T622" s="46">
        <f>IFERROR(S622/L622,"0")</f>
        <v>18.45748187211602</v>
      </c>
    </row>
    <row r="623" spans="1:27" customFormat="1" ht="18" x14ac:dyDescent="0.35">
      <c r="A623" s="36">
        <v>44877</v>
      </c>
      <c r="B623" s="37" t="s">
        <v>149</v>
      </c>
      <c r="C623" s="37" t="s">
        <v>19</v>
      </c>
      <c r="D623" s="37" t="s">
        <v>514</v>
      </c>
      <c r="E623" s="23" t="s">
        <v>567</v>
      </c>
      <c r="F623" s="37" t="s">
        <v>20</v>
      </c>
      <c r="G623" s="40">
        <v>3600</v>
      </c>
      <c r="H623" s="40">
        <v>3600</v>
      </c>
      <c r="I623" s="64">
        <f t="shared" si="20"/>
        <v>1</v>
      </c>
      <c r="J623" s="39">
        <v>1</v>
      </c>
      <c r="K623" s="39">
        <v>0</v>
      </c>
      <c r="L623" s="40">
        <v>1.9510000000000001</v>
      </c>
      <c r="M623" s="43">
        <v>0.44305555555555554</v>
      </c>
      <c r="N623" s="38">
        <v>1440</v>
      </c>
      <c r="O623" s="43">
        <v>0.57500000000000007</v>
      </c>
      <c r="P623" s="43">
        <v>0.13194444444444445</v>
      </c>
      <c r="Q623" s="44">
        <v>175622</v>
      </c>
      <c r="R623" s="44">
        <v>175658</v>
      </c>
      <c r="S623" s="61">
        <f t="shared" si="21"/>
        <v>36</v>
      </c>
      <c r="T623" s="46">
        <f>IFERROR(S623/L623,"0")</f>
        <v>18.452075858534084</v>
      </c>
    </row>
    <row r="624" spans="1:27" customFormat="1" ht="18" x14ac:dyDescent="0.35">
      <c r="A624" s="36">
        <v>44879</v>
      </c>
      <c r="B624" s="37" t="s">
        <v>150</v>
      </c>
      <c r="C624" s="37" t="s">
        <v>19</v>
      </c>
      <c r="D624" s="37" t="s">
        <v>515</v>
      </c>
      <c r="E624" s="23" t="s">
        <v>568</v>
      </c>
      <c r="F624" s="37" t="s">
        <v>20</v>
      </c>
      <c r="G624" s="40">
        <v>1083.8499999999999</v>
      </c>
      <c r="H624" s="40">
        <v>310.45</v>
      </c>
      <c r="I624" s="64">
        <f t="shared" si="20"/>
        <v>0.28643262444065137</v>
      </c>
      <c r="J624" s="39">
        <v>7</v>
      </c>
      <c r="K624" s="39">
        <v>8</v>
      </c>
      <c r="L624" s="49">
        <v>0.91400000000000003</v>
      </c>
      <c r="M624" s="43">
        <v>0.41666666666666669</v>
      </c>
      <c r="N624" s="38">
        <v>552.03</v>
      </c>
      <c r="O624" s="43">
        <v>0.54999999999999993</v>
      </c>
      <c r="P624" s="43">
        <v>0.13333333333333333</v>
      </c>
      <c r="Q624" s="44">
        <v>68968</v>
      </c>
      <c r="R624" s="44">
        <v>68989</v>
      </c>
      <c r="S624" s="61">
        <f t="shared" si="21"/>
        <v>21</v>
      </c>
      <c r="T624" s="46">
        <f>IFERROR(S624/L624,"0")</f>
        <v>22.97592997811816</v>
      </c>
    </row>
    <row r="625" spans="1:20" customFormat="1" ht="18" x14ac:dyDescent="0.35">
      <c r="A625" s="36">
        <v>44879</v>
      </c>
      <c r="B625" s="37" t="s">
        <v>151</v>
      </c>
      <c r="C625" s="37" t="s">
        <v>19</v>
      </c>
      <c r="D625" s="37" t="s">
        <v>515</v>
      </c>
      <c r="E625" s="23" t="s">
        <v>519</v>
      </c>
      <c r="F625" s="37" t="s">
        <v>20</v>
      </c>
      <c r="G625" s="40">
        <v>3588.5</v>
      </c>
      <c r="H625" s="40">
        <v>3588.5</v>
      </c>
      <c r="I625" s="64">
        <f t="shared" si="20"/>
        <v>1</v>
      </c>
      <c r="J625" s="39">
        <v>20</v>
      </c>
      <c r="K625" s="39">
        <v>0</v>
      </c>
      <c r="L625" s="49">
        <v>0.60899999999999999</v>
      </c>
      <c r="M625" s="43">
        <v>0.65416666666666667</v>
      </c>
      <c r="N625" s="38">
        <v>1351.82</v>
      </c>
      <c r="O625" s="43">
        <v>0.78541666666666676</v>
      </c>
      <c r="P625" s="43">
        <v>0.13125000000000001</v>
      </c>
      <c r="Q625" s="44">
        <v>68990</v>
      </c>
      <c r="R625" s="44">
        <v>69004</v>
      </c>
      <c r="S625" s="61">
        <f t="shared" si="21"/>
        <v>14</v>
      </c>
      <c r="T625" s="46">
        <f>IFERROR(S625/L625,"0")</f>
        <v>22.988505747126439</v>
      </c>
    </row>
    <row r="626" spans="1:20" customFormat="1" ht="18" x14ac:dyDescent="0.35">
      <c r="A626" s="36">
        <v>44879</v>
      </c>
      <c r="B626" s="37" t="s">
        <v>152</v>
      </c>
      <c r="C626" s="37" t="s">
        <v>19</v>
      </c>
      <c r="D626" s="37" t="s">
        <v>517</v>
      </c>
      <c r="E626" s="23" t="s">
        <v>521</v>
      </c>
      <c r="F626" s="37" t="s">
        <v>20</v>
      </c>
      <c r="G626" s="40">
        <v>1451</v>
      </c>
      <c r="H626" s="40">
        <v>1451</v>
      </c>
      <c r="I626" s="64">
        <f t="shared" si="20"/>
        <v>1</v>
      </c>
      <c r="J626" s="39">
        <v>4</v>
      </c>
      <c r="K626" s="39">
        <v>0</v>
      </c>
      <c r="L626" s="49">
        <v>1.7330000000000001</v>
      </c>
      <c r="M626" s="43">
        <v>0.41666666666666669</v>
      </c>
      <c r="N626" s="38">
        <v>512.89</v>
      </c>
      <c r="O626" s="43">
        <v>0.5229166666666667</v>
      </c>
      <c r="P626" s="43">
        <v>0.10625</v>
      </c>
      <c r="Q626" s="44">
        <v>74242</v>
      </c>
      <c r="R626" s="44">
        <v>74283</v>
      </c>
      <c r="S626" s="61">
        <f t="shared" si="21"/>
        <v>41</v>
      </c>
      <c r="T626" s="46">
        <f>IFERROR(S626/L626,"0")</f>
        <v>23.658395845354875</v>
      </c>
    </row>
    <row r="627" spans="1:20" customFormat="1" ht="18" x14ac:dyDescent="0.35">
      <c r="A627" s="36">
        <v>44879</v>
      </c>
      <c r="B627" s="37" t="s">
        <v>153</v>
      </c>
      <c r="C627" s="37" t="s">
        <v>19</v>
      </c>
      <c r="D627" s="37" t="s">
        <v>517</v>
      </c>
      <c r="E627" s="23" t="s">
        <v>521</v>
      </c>
      <c r="F627" s="37" t="s">
        <v>20</v>
      </c>
      <c r="G627" s="40">
        <v>1507.2</v>
      </c>
      <c r="H627" s="40">
        <v>1437.2</v>
      </c>
      <c r="I627" s="64">
        <f t="shared" si="20"/>
        <v>0.95355626326963905</v>
      </c>
      <c r="J627" s="39">
        <v>6</v>
      </c>
      <c r="K627" s="39">
        <v>4</v>
      </c>
      <c r="L627" s="49">
        <v>1.43</v>
      </c>
      <c r="M627" s="43">
        <v>0.65347222222222223</v>
      </c>
      <c r="N627" s="38">
        <v>968.75</v>
      </c>
      <c r="O627" s="43">
        <v>0.79027777777777775</v>
      </c>
      <c r="P627" s="43">
        <v>0.13680555555555554</v>
      </c>
      <c r="Q627" s="44">
        <v>74283</v>
      </c>
      <c r="R627" s="44">
        <v>74318</v>
      </c>
      <c r="S627" s="61">
        <f t="shared" si="21"/>
        <v>35</v>
      </c>
      <c r="T627" s="46">
        <f>IFERROR(S627/L627,"0")</f>
        <v>24.475524475524477</v>
      </c>
    </row>
    <row r="628" spans="1:20" customFormat="1" ht="18" x14ac:dyDescent="0.35">
      <c r="A628" s="36">
        <v>44879</v>
      </c>
      <c r="B628" s="37" t="s">
        <v>173</v>
      </c>
      <c r="C628" s="37" t="s">
        <v>27</v>
      </c>
      <c r="D628" s="37" t="s">
        <v>511</v>
      </c>
      <c r="E628" s="23" t="s">
        <v>523</v>
      </c>
      <c r="F628" s="37" t="s">
        <v>20</v>
      </c>
      <c r="G628" s="40">
        <v>1</v>
      </c>
      <c r="H628" s="40">
        <v>1</v>
      </c>
      <c r="I628" s="64">
        <f t="shared" si="20"/>
        <v>1</v>
      </c>
      <c r="J628" s="39">
        <v>1</v>
      </c>
      <c r="K628" s="39">
        <v>0</v>
      </c>
      <c r="L628" s="49">
        <v>8.2279999999999998</v>
      </c>
      <c r="M628" s="43">
        <v>0.29722222222222222</v>
      </c>
      <c r="N628" s="38">
        <v>0</v>
      </c>
      <c r="O628" s="43">
        <v>0.65347222222222223</v>
      </c>
      <c r="P628" s="43">
        <v>0.35625000000000001</v>
      </c>
      <c r="Q628" s="44">
        <v>142125</v>
      </c>
      <c r="R628" s="44">
        <v>142203</v>
      </c>
      <c r="S628" s="45">
        <f t="shared" si="21"/>
        <v>78</v>
      </c>
      <c r="T628" s="46">
        <f>IFERROR(S628/L628,"0")</f>
        <v>9.4798249878463778</v>
      </c>
    </row>
    <row r="629" spans="1:20" customFormat="1" ht="18" x14ac:dyDescent="0.35">
      <c r="A629" s="36">
        <v>44879</v>
      </c>
      <c r="B629" s="37" t="s">
        <v>154</v>
      </c>
      <c r="C629" s="37" t="s">
        <v>19</v>
      </c>
      <c r="D629" s="37" t="s">
        <v>511</v>
      </c>
      <c r="E629" s="23" t="s">
        <v>523</v>
      </c>
      <c r="F629" s="37" t="s">
        <v>20</v>
      </c>
      <c r="G629" s="40">
        <v>7146</v>
      </c>
      <c r="H629" s="40">
        <v>7146</v>
      </c>
      <c r="I629" s="64">
        <f t="shared" si="20"/>
        <v>1</v>
      </c>
      <c r="J629" s="39">
        <v>5</v>
      </c>
      <c r="K629" s="39">
        <v>0</v>
      </c>
      <c r="L629" s="49">
        <v>0.84399999999999997</v>
      </c>
      <c r="M629" s="43">
        <v>0.72222222222222221</v>
      </c>
      <c r="N629" s="38">
        <v>2000.87</v>
      </c>
      <c r="O629" s="43">
        <v>0.84097222222222223</v>
      </c>
      <c r="P629" s="43">
        <v>0.11875000000000001</v>
      </c>
      <c r="Q629" s="44">
        <v>142203</v>
      </c>
      <c r="R629" s="44">
        <v>142211</v>
      </c>
      <c r="S629" s="45">
        <f t="shared" si="21"/>
        <v>8</v>
      </c>
      <c r="T629" s="46">
        <f>IFERROR(S629/L629,"0")</f>
        <v>9.4786729857819907</v>
      </c>
    </row>
    <row r="630" spans="1:20" customFormat="1" ht="51" customHeight="1" x14ac:dyDescent="0.35">
      <c r="A630" s="36">
        <v>44879</v>
      </c>
      <c r="B630" s="37" t="s">
        <v>155</v>
      </c>
      <c r="C630" s="37" t="s">
        <v>22</v>
      </c>
      <c r="D630" s="37" t="s">
        <v>516</v>
      </c>
      <c r="E630" s="23" t="s">
        <v>521</v>
      </c>
      <c r="F630" s="37" t="s">
        <v>20</v>
      </c>
      <c r="G630" s="40">
        <v>10728</v>
      </c>
      <c r="H630" s="40">
        <v>10728</v>
      </c>
      <c r="I630" s="64">
        <f t="shared" si="20"/>
        <v>1</v>
      </c>
      <c r="J630" s="39">
        <v>2</v>
      </c>
      <c r="K630" s="39">
        <v>0</v>
      </c>
      <c r="L630" s="49">
        <v>15.327</v>
      </c>
      <c r="M630" s="43">
        <v>0.23055555555555554</v>
      </c>
      <c r="N630" s="38">
        <v>2958.88</v>
      </c>
      <c r="O630" s="43">
        <v>0.72222222222222221</v>
      </c>
      <c r="P630" s="43">
        <v>0.4916666666666667</v>
      </c>
      <c r="Q630" s="44">
        <v>569804</v>
      </c>
      <c r="R630" s="44">
        <v>570060</v>
      </c>
      <c r="S630" s="61">
        <f t="shared" si="21"/>
        <v>256</v>
      </c>
      <c r="T630" s="46">
        <f>IFERROR(S630/L630,"0")</f>
        <v>16.702551053696091</v>
      </c>
    </row>
    <row r="631" spans="1:20" customFormat="1" ht="18" x14ac:dyDescent="0.35">
      <c r="A631" s="36">
        <v>44879</v>
      </c>
      <c r="B631" s="37" t="s">
        <v>156</v>
      </c>
      <c r="C631" s="37" t="s">
        <v>21</v>
      </c>
      <c r="D631" s="37" t="s">
        <v>512</v>
      </c>
      <c r="E631" s="23" t="s">
        <v>520</v>
      </c>
      <c r="F631" s="37" t="s">
        <v>20</v>
      </c>
      <c r="G631" s="40">
        <v>800</v>
      </c>
      <c r="H631" s="40">
        <v>800</v>
      </c>
      <c r="I631" s="64">
        <f t="shared" si="20"/>
        <v>1</v>
      </c>
      <c r="J631" s="39">
        <v>1</v>
      </c>
      <c r="K631" s="39">
        <v>0</v>
      </c>
      <c r="L631" s="49">
        <v>4.9820000000000002</v>
      </c>
      <c r="M631" s="43">
        <v>0.20833333333333334</v>
      </c>
      <c r="N631" s="38">
        <v>0</v>
      </c>
      <c r="O631" s="43">
        <v>0.48125000000000001</v>
      </c>
      <c r="P631" s="43">
        <v>0.27291666666666664</v>
      </c>
      <c r="Q631" s="44">
        <v>96827</v>
      </c>
      <c r="R631" s="44">
        <v>96987</v>
      </c>
      <c r="S631" s="45">
        <f t="shared" si="21"/>
        <v>160</v>
      </c>
      <c r="T631" s="46">
        <f>IFERROR(S631/L631,"0")</f>
        <v>32.115616218386187</v>
      </c>
    </row>
    <row r="632" spans="1:20" customFormat="1" ht="18" x14ac:dyDescent="0.35">
      <c r="A632" s="36">
        <v>44879</v>
      </c>
      <c r="B632" s="37" t="s">
        <v>157</v>
      </c>
      <c r="C632" s="37" t="s">
        <v>19</v>
      </c>
      <c r="D632" s="37" t="s">
        <v>512</v>
      </c>
      <c r="E632" s="23" t="s">
        <v>520</v>
      </c>
      <c r="F632" s="37" t="s">
        <v>20</v>
      </c>
      <c r="G632" s="40">
        <v>2424</v>
      </c>
      <c r="H632" s="40">
        <v>2424</v>
      </c>
      <c r="I632" s="64">
        <f t="shared" si="20"/>
        <v>1</v>
      </c>
      <c r="J632" s="39">
        <v>6</v>
      </c>
      <c r="K632" s="39">
        <v>0</v>
      </c>
      <c r="L632" s="49">
        <v>1.1519999999999999</v>
      </c>
      <c r="M632" s="43">
        <v>0.64097222222222217</v>
      </c>
      <c r="N632" s="38">
        <v>1033.9000000000001</v>
      </c>
      <c r="O632" s="43">
        <v>0</v>
      </c>
      <c r="P632" s="43">
        <v>0.35902777777777778</v>
      </c>
      <c r="Q632" s="44">
        <v>96987</v>
      </c>
      <c r="R632" s="44">
        <v>97024</v>
      </c>
      <c r="S632" s="45">
        <f t="shared" si="21"/>
        <v>37</v>
      </c>
      <c r="T632" s="46">
        <f>IFERROR(S632/L632,"0")</f>
        <v>32.118055555555557</v>
      </c>
    </row>
    <row r="633" spans="1:20" customFormat="1" ht="18" x14ac:dyDescent="0.35">
      <c r="A633" s="36">
        <v>44879</v>
      </c>
      <c r="B633" s="37" t="s">
        <v>159</v>
      </c>
      <c r="C633" s="37" t="s">
        <v>19</v>
      </c>
      <c r="D633" s="37" t="s">
        <v>514</v>
      </c>
      <c r="E633" s="23" t="s">
        <v>520</v>
      </c>
      <c r="F633" s="37" t="s">
        <v>20</v>
      </c>
      <c r="G633" s="40">
        <v>2573.4499999999998</v>
      </c>
      <c r="H633" s="40">
        <v>2573.4499999999998</v>
      </c>
      <c r="I633" s="64">
        <f t="shared" si="20"/>
        <v>1</v>
      </c>
      <c r="J633" s="39">
        <v>17</v>
      </c>
      <c r="K633" s="39">
        <v>0</v>
      </c>
      <c r="L633" s="49">
        <v>1.482</v>
      </c>
      <c r="M633" s="43">
        <v>0.42708333333333331</v>
      </c>
      <c r="N633" s="38">
        <v>1161</v>
      </c>
      <c r="O633" s="43">
        <v>0.55833333333333335</v>
      </c>
      <c r="P633" s="43">
        <v>0.13125000000000001</v>
      </c>
      <c r="Q633" s="44">
        <v>175658</v>
      </c>
      <c r="R633" s="44">
        <v>175693</v>
      </c>
      <c r="S633" s="61">
        <f t="shared" si="21"/>
        <v>35</v>
      </c>
      <c r="T633" s="46">
        <f>IFERROR(S633/L633,"0")</f>
        <v>23.616734143049932</v>
      </c>
    </row>
    <row r="634" spans="1:20" customFormat="1" ht="18" x14ac:dyDescent="0.35">
      <c r="A634" s="36">
        <v>44879</v>
      </c>
      <c r="B634" s="37" t="s">
        <v>158</v>
      </c>
      <c r="C634" s="37" t="s">
        <v>19</v>
      </c>
      <c r="D634" s="37" t="s">
        <v>514</v>
      </c>
      <c r="E634" s="23" t="s">
        <v>520</v>
      </c>
      <c r="F634" s="37" t="s">
        <v>20</v>
      </c>
      <c r="G634" s="40">
        <v>2151</v>
      </c>
      <c r="H634" s="40">
        <v>2151</v>
      </c>
      <c r="I634" s="64">
        <f t="shared" si="20"/>
        <v>1</v>
      </c>
      <c r="J634" s="39">
        <v>30</v>
      </c>
      <c r="K634" s="39">
        <v>0</v>
      </c>
      <c r="L634" s="49">
        <v>1.5249999999999999</v>
      </c>
      <c r="M634" s="43">
        <v>0.65972222222222221</v>
      </c>
      <c r="N634" s="38">
        <v>947.71</v>
      </c>
      <c r="O634" s="43">
        <v>0.81597222222222221</v>
      </c>
      <c r="P634" s="43">
        <v>0.15625</v>
      </c>
      <c r="Q634" s="44">
        <v>175693</v>
      </c>
      <c r="R634" s="44">
        <v>175729</v>
      </c>
      <c r="S634" s="61">
        <f t="shared" si="21"/>
        <v>36</v>
      </c>
      <c r="T634" s="46">
        <f>IFERROR(S634/L634,"0")</f>
        <v>23.606557377049182</v>
      </c>
    </row>
    <row r="635" spans="1:20" customFormat="1" ht="18" x14ac:dyDescent="0.35">
      <c r="A635" s="36">
        <v>44880</v>
      </c>
      <c r="B635" s="37" t="s">
        <v>174</v>
      </c>
      <c r="C635" s="37" t="s">
        <v>21</v>
      </c>
      <c r="D635" s="37" t="s">
        <v>515</v>
      </c>
      <c r="E635" s="23" t="s">
        <v>519</v>
      </c>
      <c r="F635" s="37" t="s">
        <v>20</v>
      </c>
      <c r="G635" s="40">
        <v>1270</v>
      </c>
      <c r="H635" s="40">
        <v>1270</v>
      </c>
      <c r="I635" s="64">
        <f t="shared" si="20"/>
        <v>1</v>
      </c>
      <c r="J635" s="39">
        <v>1</v>
      </c>
      <c r="K635" s="39">
        <v>0</v>
      </c>
      <c r="L635" s="49">
        <v>2.2149999999999999</v>
      </c>
      <c r="M635" s="43">
        <v>0.33888888888888885</v>
      </c>
      <c r="N635" s="38">
        <v>533.39</v>
      </c>
      <c r="O635" s="43">
        <v>0.54305555555555551</v>
      </c>
      <c r="P635" s="43">
        <v>0.20416666666666669</v>
      </c>
      <c r="Q635" s="44">
        <v>69004</v>
      </c>
      <c r="R635" s="44">
        <v>69062</v>
      </c>
      <c r="S635" s="61">
        <f t="shared" si="21"/>
        <v>58</v>
      </c>
      <c r="T635" s="46">
        <f>IFERROR(S635/L635,"0")</f>
        <v>26.185101580135441</v>
      </c>
    </row>
    <row r="636" spans="1:20" customFormat="1" ht="18" x14ac:dyDescent="0.35">
      <c r="A636" s="36">
        <v>44880</v>
      </c>
      <c r="B636" s="37" t="s">
        <v>175</v>
      </c>
      <c r="C636" s="37" t="s">
        <v>19</v>
      </c>
      <c r="D636" s="37" t="s">
        <v>515</v>
      </c>
      <c r="E636" s="23" t="s">
        <v>519</v>
      </c>
      <c r="F636" s="37" t="s">
        <v>20</v>
      </c>
      <c r="G636" s="40">
        <v>3418</v>
      </c>
      <c r="H636" s="40">
        <v>3418</v>
      </c>
      <c r="I636" s="64">
        <f t="shared" si="20"/>
        <v>1</v>
      </c>
      <c r="J636" s="39">
        <v>2</v>
      </c>
      <c r="K636" s="39">
        <v>0</v>
      </c>
      <c r="L636" s="49">
        <v>0.45800000000000002</v>
      </c>
      <c r="M636" s="43">
        <v>0.59722222222222221</v>
      </c>
      <c r="N636" s="38">
        <v>742.34</v>
      </c>
      <c r="O636" s="43">
        <v>0.65069444444444446</v>
      </c>
      <c r="P636" s="43">
        <v>5.347222222222222E-2</v>
      </c>
      <c r="Q636" s="44">
        <v>69062</v>
      </c>
      <c r="R636" s="44">
        <v>69074</v>
      </c>
      <c r="S636" s="61">
        <f t="shared" si="21"/>
        <v>12</v>
      </c>
      <c r="T636" s="46">
        <f>IFERROR(S636/L636,"0")</f>
        <v>26.200873362445414</v>
      </c>
    </row>
    <row r="637" spans="1:20" customFormat="1" ht="18" x14ac:dyDescent="0.35">
      <c r="A637" s="36">
        <v>44880</v>
      </c>
      <c r="B637" s="37" t="s">
        <v>176</v>
      </c>
      <c r="C637" s="37" t="s">
        <v>19</v>
      </c>
      <c r="D637" s="37" t="s">
        <v>515</v>
      </c>
      <c r="E637" s="23" t="s">
        <v>519</v>
      </c>
      <c r="F637" s="37" t="s">
        <v>20</v>
      </c>
      <c r="G637" s="40">
        <v>1707.5</v>
      </c>
      <c r="H637" s="40">
        <v>1707.5</v>
      </c>
      <c r="I637" s="64">
        <f t="shared" si="20"/>
        <v>1</v>
      </c>
      <c r="J637" s="39">
        <v>3</v>
      </c>
      <c r="K637" s="39">
        <v>0</v>
      </c>
      <c r="L637" s="49">
        <v>1.68</v>
      </c>
      <c r="M637" s="43">
        <v>0.6694444444444444</v>
      </c>
      <c r="N637" s="38">
        <v>477.39</v>
      </c>
      <c r="O637" s="43">
        <v>0.77569444444444446</v>
      </c>
      <c r="P637" s="43">
        <v>0.10625</v>
      </c>
      <c r="Q637" s="44">
        <v>69074</v>
      </c>
      <c r="R637" s="44">
        <v>69118</v>
      </c>
      <c r="S637" s="61">
        <f t="shared" si="21"/>
        <v>44</v>
      </c>
      <c r="T637" s="46">
        <f>IFERROR(S637/L637,"0")</f>
        <v>26.19047619047619</v>
      </c>
    </row>
    <row r="638" spans="1:20" customFormat="1" ht="18" x14ac:dyDescent="0.35">
      <c r="A638" s="36">
        <v>44880</v>
      </c>
      <c r="B638" s="37" t="s">
        <v>177</v>
      </c>
      <c r="C638" s="37" t="s">
        <v>19</v>
      </c>
      <c r="D638" s="37" t="s">
        <v>517</v>
      </c>
      <c r="E638" s="23" t="s">
        <v>521</v>
      </c>
      <c r="F638" s="37" t="s">
        <v>20</v>
      </c>
      <c r="G638" s="40">
        <v>3540</v>
      </c>
      <c r="H638" s="40">
        <v>2720</v>
      </c>
      <c r="I638" s="64">
        <f t="shared" si="20"/>
        <v>0.76836158192090398</v>
      </c>
      <c r="J638" s="39">
        <v>4</v>
      </c>
      <c r="K638" s="39">
        <v>1</v>
      </c>
      <c r="L638" s="49">
        <v>1.0209999999999999</v>
      </c>
      <c r="M638" s="43">
        <v>0.35069444444444442</v>
      </c>
      <c r="N638" s="38">
        <v>884.98</v>
      </c>
      <c r="O638" s="43">
        <v>0.50694444444444442</v>
      </c>
      <c r="P638" s="43">
        <v>0.15625</v>
      </c>
      <c r="Q638" s="44">
        <v>74318</v>
      </c>
      <c r="R638" s="44">
        <v>74344</v>
      </c>
      <c r="S638" s="61">
        <f t="shared" si="21"/>
        <v>26</v>
      </c>
      <c r="T638" s="46">
        <f>IFERROR(S638/L638,"0")</f>
        <v>25.465230166503432</v>
      </c>
    </row>
    <row r="639" spans="1:20" customFormat="1" ht="18" x14ac:dyDescent="0.35">
      <c r="A639" s="36">
        <v>44880</v>
      </c>
      <c r="B639" s="37" t="s">
        <v>178</v>
      </c>
      <c r="C639" s="37" t="s">
        <v>19</v>
      </c>
      <c r="D639" s="37" t="s">
        <v>517</v>
      </c>
      <c r="E639" s="23" t="s">
        <v>521</v>
      </c>
      <c r="F639" s="37" t="s">
        <v>20</v>
      </c>
      <c r="G639" s="40">
        <v>1380</v>
      </c>
      <c r="H639" s="40">
        <v>1380</v>
      </c>
      <c r="I639" s="64">
        <f t="shared" si="20"/>
        <v>1</v>
      </c>
      <c r="J639" s="39">
        <v>1</v>
      </c>
      <c r="K639" s="39">
        <v>0</v>
      </c>
      <c r="L639" s="49">
        <v>0.78600000000000003</v>
      </c>
      <c r="M639" s="43">
        <v>0.58472222222222225</v>
      </c>
      <c r="N639" s="38">
        <v>344.99</v>
      </c>
      <c r="O639" s="43">
        <v>0.61458333333333337</v>
      </c>
      <c r="P639" s="43">
        <v>2.9861111111111113E-2</v>
      </c>
      <c r="Q639" s="44">
        <v>74344</v>
      </c>
      <c r="R639" s="44">
        <v>74364</v>
      </c>
      <c r="S639" s="61">
        <f t="shared" si="21"/>
        <v>20</v>
      </c>
      <c r="T639" s="46">
        <f>IFERROR(S639/L639,"0")</f>
        <v>25.445292620865139</v>
      </c>
    </row>
    <row r="640" spans="1:20" customFormat="1" ht="18" x14ac:dyDescent="0.35">
      <c r="A640" s="36">
        <v>44880</v>
      </c>
      <c r="B640" s="37" t="s">
        <v>179</v>
      </c>
      <c r="C640" s="37" t="s">
        <v>19</v>
      </c>
      <c r="D640" s="37" t="s">
        <v>517</v>
      </c>
      <c r="E640" s="23" t="s">
        <v>521</v>
      </c>
      <c r="F640" s="37" t="s">
        <v>20</v>
      </c>
      <c r="G640" s="40">
        <v>1745.1</v>
      </c>
      <c r="H640" s="40">
        <v>1201.0999999999999</v>
      </c>
      <c r="I640" s="64">
        <f t="shared" ref="I640:I703" si="22">IFERROR((H640/G640)*100%,"0%")</f>
        <v>0.68827001317976044</v>
      </c>
      <c r="J640" s="39">
        <v>4</v>
      </c>
      <c r="K640" s="39">
        <v>10</v>
      </c>
      <c r="L640" s="49">
        <v>1.925</v>
      </c>
      <c r="M640" s="43">
        <v>0.66111111111111109</v>
      </c>
      <c r="N640" s="38">
        <v>683.85</v>
      </c>
      <c r="O640" s="43">
        <v>0.83124999999999993</v>
      </c>
      <c r="P640" s="43">
        <v>0.17013888888888887</v>
      </c>
      <c r="Q640" s="44">
        <v>74364</v>
      </c>
      <c r="R640" s="44">
        <v>74413</v>
      </c>
      <c r="S640" s="61">
        <f t="shared" ref="S640:S703" si="23">+R640-Q640</f>
        <v>49</v>
      </c>
      <c r="T640" s="46">
        <f>IFERROR(S640/L640,"0")</f>
        <v>25.454545454545453</v>
      </c>
    </row>
    <row r="641" spans="1:20" customFormat="1" ht="18" x14ac:dyDescent="0.35">
      <c r="A641" s="36">
        <v>44880</v>
      </c>
      <c r="B641" s="37" t="s">
        <v>180</v>
      </c>
      <c r="C641" s="37" t="s">
        <v>19</v>
      </c>
      <c r="D641" s="37" t="s">
        <v>512</v>
      </c>
      <c r="E641" s="23" t="s">
        <v>520</v>
      </c>
      <c r="F641" s="37" t="s">
        <v>20</v>
      </c>
      <c r="G641" s="40">
        <v>3944.45</v>
      </c>
      <c r="H641" s="40">
        <v>3944.45</v>
      </c>
      <c r="I641" s="64">
        <f t="shared" si="22"/>
        <v>1</v>
      </c>
      <c r="J641" s="39">
        <v>5</v>
      </c>
      <c r="K641" s="39">
        <v>0</v>
      </c>
      <c r="L641" s="49">
        <v>2.125</v>
      </c>
      <c r="M641" s="43">
        <v>0.3611111111111111</v>
      </c>
      <c r="N641" s="38">
        <v>1001</v>
      </c>
      <c r="O641" s="43">
        <v>0.53819444444444442</v>
      </c>
      <c r="P641" s="43">
        <v>0.17708333333333334</v>
      </c>
      <c r="Q641" s="44">
        <v>97024</v>
      </c>
      <c r="R641" s="44">
        <v>97086</v>
      </c>
      <c r="S641" s="45">
        <f t="shared" si="23"/>
        <v>62</v>
      </c>
      <c r="T641" s="46">
        <f>IFERROR(S641/L641,"0")</f>
        <v>29.176470588235293</v>
      </c>
    </row>
    <row r="642" spans="1:20" customFormat="1" ht="18" x14ac:dyDescent="0.35">
      <c r="A642" s="36">
        <v>44880</v>
      </c>
      <c r="B642" s="37" t="s">
        <v>181</v>
      </c>
      <c r="C642" s="37" t="s">
        <v>19</v>
      </c>
      <c r="D642" s="37" t="s">
        <v>512</v>
      </c>
      <c r="E642" s="23" t="s">
        <v>520</v>
      </c>
      <c r="F642" s="37" t="s">
        <v>20</v>
      </c>
      <c r="G642" s="40">
        <v>1482.95</v>
      </c>
      <c r="H642" s="40">
        <v>1482.95</v>
      </c>
      <c r="I642" s="64">
        <f t="shared" si="22"/>
        <v>1</v>
      </c>
      <c r="J642" s="39">
        <v>19</v>
      </c>
      <c r="K642" s="39">
        <v>1</v>
      </c>
      <c r="L642" s="49">
        <v>0.82299999999999995</v>
      </c>
      <c r="M642" s="43">
        <v>0.63541666666666663</v>
      </c>
      <c r="N642" s="38">
        <v>865.71</v>
      </c>
      <c r="O642" s="43">
        <v>0.78611111111111109</v>
      </c>
      <c r="P642" s="43">
        <v>0.15069444444444444</v>
      </c>
      <c r="Q642" s="44">
        <v>97086</v>
      </c>
      <c r="R642" s="44">
        <v>97110</v>
      </c>
      <c r="S642" s="45">
        <f t="shared" si="23"/>
        <v>24</v>
      </c>
      <c r="T642" s="46">
        <f>IFERROR(S642/L642,"0")</f>
        <v>29.161603888213854</v>
      </c>
    </row>
    <row r="643" spans="1:20" customFormat="1" ht="56.4" customHeight="1" x14ac:dyDescent="0.35">
      <c r="A643" s="36">
        <v>44880</v>
      </c>
      <c r="B643" s="37" t="s">
        <v>182</v>
      </c>
      <c r="C643" s="37" t="s">
        <v>19</v>
      </c>
      <c r="D643" s="37" t="s">
        <v>514</v>
      </c>
      <c r="E643" s="23" t="s">
        <v>520</v>
      </c>
      <c r="F643" s="37" t="s">
        <v>20</v>
      </c>
      <c r="G643" s="40">
        <v>17073</v>
      </c>
      <c r="H643" s="40">
        <v>17073</v>
      </c>
      <c r="I643" s="64">
        <f t="shared" si="22"/>
        <v>1</v>
      </c>
      <c r="J643" s="39">
        <v>2</v>
      </c>
      <c r="K643" s="39">
        <v>0</v>
      </c>
      <c r="L643" s="49">
        <v>2.1789999999999998</v>
      </c>
      <c r="M643" s="43">
        <v>0.35416666666666669</v>
      </c>
      <c r="N643" s="38">
        <v>2991.12</v>
      </c>
      <c r="O643" s="43">
        <v>0.4375</v>
      </c>
      <c r="P643" s="43">
        <v>8.3333333333333329E-2</v>
      </c>
      <c r="Q643" s="44">
        <v>175729</v>
      </c>
      <c r="R643" s="44">
        <v>175803</v>
      </c>
      <c r="S643" s="61">
        <f t="shared" si="23"/>
        <v>74</v>
      </c>
      <c r="T643" s="46">
        <f>IFERROR(S643/L643,"0")</f>
        <v>33.960532354290962</v>
      </c>
    </row>
    <row r="644" spans="1:20" customFormat="1" ht="18" x14ac:dyDescent="0.35">
      <c r="A644" s="36">
        <v>44880</v>
      </c>
      <c r="B644" s="37" t="s">
        <v>183</v>
      </c>
      <c r="C644" s="37" t="s">
        <v>19</v>
      </c>
      <c r="D644" s="37" t="s">
        <v>514</v>
      </c>
      <c r="E644" s="23" t="s">
        <v>520</v>
      </c>
      <c r="F644" s="37" t="s">
        <v>20</v>
      </c>
      <c r="G644" s="40">
        <v>2875.8</v>
      </c>
      <c r="H644" s="40">
        <v>2875.8</v>
      </c>
      <c r="I644" s="64">
        <f t="shared" si="22"/>
        <v>1</v>
      </c>
      <c r="J644" s="39">
        <v>24</v>
      </c>
      <c r="K644" s="39">
        <v>0</v>
      </c>
      <c r="L644" s="49">
        <v>1.325</v>
      </c>
      <c r="M644" s="43">
        <v>0.65555555555555556</v>
      </c>
      <c r="N644" s="38">
        <v>1028.67</v>
      </c>
      <c r="O644" s="43">
        <v>0.81736111111111109</v>
      </c>
      <c r="P644" s="43">
        <v>0.16180555555555556</v>
      </c>
      <c r="Q644" s="44">
        <v>175803</v>
      </c>
      <c r="R644" s="44">
        <v>175848</v>
      </c>
      <c r="S644" s="61">
        <f t="shared" si="23"/>
        <v>45</v>
      </c>
      <c r="T644" s="46">
        <f>IFERROR(S644/L644,"0")</f>
        <v>33.962264150943398</v>
      </c>
    </row>
    <row r="645" spans="1:20" s="6" customFormat="1" ht="72" x14ac:dyDescent="0.35">
      <c r="A645" s="55">
        <v>44880</v>
      </c>
      <c r="B645" s="57" t="s">
        <v>185</v>
      </c>
      <c r="C645" s="57" t="s">
        <v>27</v>
      </c>
      <c r="D645" s="57" t="s">
        <v>511</v>
      </c>
      <c r="E645" s="23" t="s">
        <v>523</v>
      </c>
      <c r="F645" s="57" t="s">
        <v>20</v>
      </c>
      <c r="G645" s="56">
        <v>3</v>
      </c>
      <c r="H645" s="56">
        <v>3</v>
      </c>
      <c r="I645" s="64">
        <f t="shared" si="22"/>
        <v>1</v>
      </c>
      <c r="J645" s="58">
        <v>3</v>
      </c>
      <c r="K645" s="58">
        <v>0</v>
      </c>
      <c r="L645" s="65">
        <v>5.5259999999999998</v>
      </c>
      <c r="M645" s="43">
        <v>0.3125</v>
      </c>
      <c r="N645" s="48">
        <v>0</v>
      </c>
      <c r="O645" s="43">
        <v>0.87569444444444444</v>
      </c>
      <c r="P645" s="43">
        <v>0.56319444444444444</v>
      </c>
      <c r="Q645" s="60">
        <v>142211</v>
      </c>
      <c r="R645" s="60">
        <v>142312</v>
      </c>
      <c r="S645" s="61">
        <f t="shared" si="23"/>
        <v>101</v>
      </c>
      <c r="T645" s="50">
        <f>IFERROR(S645/L645,"0")</f>
        <v>18.277234889612739</v>
      </c>
    </row>
    <row r="646" spans="1:20" customFormat="1" ht="54" x14ac:dyDescent="0.35">
      <c r="A646" s="36">
        <v>44880</v>
      </c>
      <c r="B646" s="37" t="s">
        <v>184</v>
      </c>
      <c r="C646" s="37" t="s">
        <v>27</v>
      </c>
      <c r="D646" s="37" t="s">
        <v>516</v>
      </c>
      <c r="E646" s="23" t="s">
        <v>521</v>
      </c>
      <c r="F646" s="37" t="s">
        <v>20</v>
      </c>
      <c r="G646" s="40">
        <v>2</v>
      </c>
      <c r="H646" s="40">
        <v>2</v>
      </c>
      <c r="I646" s="64">
        <f t="shared" si="22"/>
        <v>1</v>
      </c>
      <c r="J646" s="39">
        <v>2</v>
      </c>
      <c r="K646" s="39">
        <v>0</v>
      </c>
      <c r="L646" s="49">
        <v>9.7010000000000005</v>
      </c>
      <c r="M646" s="43">
        <v>0.29166666666666669</v>
      </c>
      <c r="N646" s="38">
        <v>0</v>
      </c>
      <c r="O646" s="43">
        <v>0.77777777777777779</v>
      </c>
      <c r="P646" s="43">
        <v>0.4861111111111111</v>
      </c>
      <c r="Q646" s="44">
        <v>570060</v>
      </c>
      <c r="R646" s="44">
        <v>570201</v>
      </c>
      <c r="S646" s="61">
        <f t="shared" si="23"/>
        <v>141</v>
      </c>
      <c r="T646" s="50">
        <f>IFERROR(S646/L646,"0")</f>
        <v>14.534584063498608</v>
      </c>
    </row>
    <row r="647" spans="1:20" s="6" customFormat="1" ht="72" x14ac:dyDescent="0.35">
      <c r="A647" s="55">
        <v>44880</v>
      </c>
      <c r="B647" s="57" t="s">
        <v>185</v>
      </c>
      <c r="C647" s="57" t="s">
        <v>27</v>
      </c>
      <c r="D647" s="57" t="s">
        <v>513</v>
      </c>
      <c r="E647" s="23" t="s">
        <v>520</v>
      </c>
      <c r="F647" s="57" t="s">
        <v>20</v>
      </c>
      <c r="G647" s="56">
        <v>3</v>
      </c>
      <c r="H647" s="56">
        <v>3</v>
      </c>
      <c r="I647" s="64">
        <f t="shared" si="22"/>
        <v>1</v>
      </c>
      <c r="J647" s="58">
        <v>3</v>
      </c>
      <c r="K647" s="58">
        <v>0</v>
      </c>
      <c r="L647" s="65">
        <v>5.0750000000000002</v>
      </c>
      <c r="M647" s="43">
        <v>0.31527777777777777</v>
      </c>
      <c r="N647" s="48">
        <v>0</v>
      </c>
      <c r="O647" s="43">
        <v>0.76041666666666663</v>
      </c>
      <c r="P647" s="43">
        <v>0.44513888888888892</v>
      </c>
      <c r="Q647" s="60">
        <v>188663</v>
      </c>
      <c r="R647" s="60">
        <v>188780</v>
      </c>
      <c r="S647" s="61">
        <f t="shared" si="23"/>
        <v>117</v>
      </c>
      <c r="T647" s="50">
        <f>IFERROR(S647/L647,"0")</f>
        <v>23.054187192118224</v>
      </c>
    </row>
    <row r="648" spans="1:20" customFormat="1" ht="18" x14ac:dyDescent="0.35">
      <c r="A648" s="36">
        <v>44881</v>
      </c>
      <c r="B648" s="37" t="s">
        <v>186</v>
      </c>
      <c r="C648" s="37" t="s">
        <v>19</v>
      </c>
      <c r="D648" s="37" t="s">
        <v>512</v>
      </c>
      <c r="E648" s="23" t="s">
        <v>520</v>
      </c>
      <c r="F648" s="37" t="s">
        <v>20</v>
      </c>
      <c r="G648" s="40">
        <v>2058.75</v>
      </c>
      <c r="H648" s="40">
        <v>2058.75</v>
      </c>
      <c r="I648" s="64">
        <f t="shared" si="22"/>
        <v>1</v>
      </c>
      <c r="J648" s="39">
        <v>14</v>
      </c>
      <c r="K648" s="39">
        <v>1</v>
      </c>
      <c r="L648" s="49">
        <v>0.90300000000000002</v>
      </c>
      <c r="M648" s="43">
        <v>0.3888888888888889</v>
      </c>
      <c r="N648" s="38">
        <v>733.14</v>
      </c>
      <c r="O648" s="43">
        <v>0.52777777777777779</v>
      </c>
      <c r="P648" s="43">
        <v>0.1388888888888889</v>
      </c>
      <c r="Q648" s="44">
        <v>97110</v>
      </c>
      <c r="R648" s="44">
        <v>97132</v>
      </c>
      <c r="S648" s="45">
        <f t="shared" si="23"/>
        <v>22</v>
      </c>
      <c r="T648" s="46">
        <f>IFERROR(S648/L648,"0")</f>
        <v>24.363233665559246</v>
      </c>
    </row>
    <row r="649" spans="1:20" customFormat="1" ht="18" x14ac:dyDescent="0.35">
      <c r="A649" s="36">
        <v>44881</v>
      </c>
      <c r="B649" s="37" t="s">
        <v>187</v>
      </c>
      <c r="C649" s="37" t="s">
        <v>19</v>
      </c>
      <c r="D649" s="37" t="s">
        <v>512</v>
      </c>
      <c r="E649" s="23" t="s">
        <v>520</v>
      </c>
      <c r="F649" s="37" t="s">
        <v>20</v>
      </c>
      <c r="G649" s="40">
        <v>1687.8</v>
      </c>
      <c r="H649" s="40">
        <v>1687.8</v>
      </c>
      <c r="I649" s="64">
        <f t="shared" si="22"/>
        <v>1</v>
      </c>
      <c r="J649" s="39">
        <v>19</v>
      </c>
      <c r="K649" s="39">
        <v>0</v>
      </c>
      <c r="L649" s="49">
        <v>1.6819999999999999</v>
      </c>
      <c r="M649" s="43">
        <v>0.64583333333333337</v>
      </c>
      <c r="N649" s="38">
        <v>507.49</v>
      </c>
      <c r="O649" s="43">
        <v>0.78819444444444453</v>
      </c>
      <c r="P649" s="43">
        <v>0.1423611111111111</v>
      </c>
      <c r="Q649" s="44">
        <v>97132</v>
      </c>
      <c r="R649" s="44">
        <v>97173</v>
      </c>
      <c r="S649" s="45">
        <f t="shared" si="23"/>
        <v>41</v>
      </c>
      <c r="T649" s="46">
        <f>IFERROR(S649/L649,"0")</f>
        <v>24.375743162901308</v>
      </c>
    </row>
    <row r="650" spans="1:20" customFormat="1" ht="18" x14ac:dyDescent="0.35">
      <c r="A650" s="36">
        <v>44881</v>
      </c>
      <c r="B650" s="37" t="s">
        <v>52</v>
      </c>
      <c r="C650" s="37" t="s">
        <v>27</v>
      </c>
      <c r="D650" s="37" t="s">
        <v>513</v>
      </c>
      <c r="E650" s="23" t="s">
        <v>520</v>
      </c>
      <c r="F650" s="37" t="s">
        <v>20</v>
      </c>
      <c r="G650" s="40">
        <v>1</v>
      </c>
      <c r="H650" s="40">
        <v>1</v>
      </c>
      <c r="I650" s="64">
        <f t="shared" si="22"/>
        <v>1</v>
      </c>
      <c r="J650" s="39">
        <v>1</v>
      </c>
      <c r="K650" s="39">
        <v>0</v>
      </c>
      <c r="L650" s="49">
        <v>2.1949999999999998</v>
      </c>
      <c r="M650" s="43">
        <v>0.33819444444444446</v>
      </c>
      <c r="N650" s="38">
        <v>0</v>
      </c>
      <c r="O650" s="43">
        <v>0.49374999999999997</v>
      </c>
      <c r="P650" s="43">
        <v>0.15555555555555556</v>
      </c>
      <c r="Q650" s="44">
        <v>188780</v>
      </c>
      <c r="R650" s="44">
        <v>188830</v>
      </c>
      <c r="S650" s="61">
        <f t="shared" si="23"/>
        <v>50</v>
      </c>
      <c r="T650" s="50">
        <f>IFERROR(S650/L650,"0")</f>
        <v>22.779043280182233</v>
      </c>
    </row>
    <row r="651" spans="1:20" customFormat="1" ht="18" x14ac:dyDescent="0.35">
      <c r="A651" s="36">
        <v>44881</v>
      </c>
      <c r="B651" s="37" t="s">
        <v>188</v>
      </c>
      <c r="C651" s="37" t="s">
        <v>19</v>
      </c>
      <c r="D651" s="37" t="s">
        <v>513</v>
      </c>
      <c r="E651" s="23" t="s">
        <v>520</v>
      </c>
      <c r="F651" s="37" t="s">
        <v>20</v>
      </c>
      <c r="G651" s="40">
        <v>4526</v>
      </c>
      <c r="H651" s="40">
        <v>4526</v>
      </c>
      <c r="I651" s="64">
        <f t="shared" si="22"/>
        <v>1</v>
      </c>
      <c r="J651" s="39">
        <v>3</v>
      </c>
      <c r="K651" s="39">
        <v>0</v>
      </c>
      <c r="L651" s="49">
        <v>0.26300000000000001</v>
      </c>
      <c r="M651" s="43">
        <v>0.62708333333333333</v>
      </c>
      <c r="N651" s="38">
        <v>1264.6099999999999</v>
      </c>
      <c r="O651" s="43">
        <v>0.68541666666666667</v>
      </c>
      <c r="P651" s="43">
        <v>5.8333333333333327E-2</v>
      </c>
      <c r="Q651" s="44">
        <v>188830</v>
      </c>
      <c r="R651" s="44">
        <v>188836</v>
      </c>
      <c r="S651" s="61">
        <f t="shared" si="23"/>
        <v>6</v>
      </c>
      <c r="T651" s="50">
        <f>IFERROR(S651/L651,"0")</f>
        <v>22.813688212927755</v>
      </c>
    </row>
    <row r="652" spans="1:20" customFormat="1" ht="18" x14ac:dyDescent="0.35">
      <c r="A652" s="36">
        <v>44881</v>
      </c>
      <c r="B652" s="37" t="s">
        <v>189</v>
      </c>
      <c r="C652" s="37" t="s">
        <v>19</v>
      </c>
      <c r="D652" s="37" t="s">
        <v>513</v>
      </c>
      <c r="E652" s="23" t="s">
        <v>520</v>
      </c>
      <c r="F652" s="37" t="s">
        <v>20</v>
      </c>
      <c r="G652" s="40">
        <v>700</v>
      </c>
      <c r="H652" s="40">
        <v>700</v>
      </c>
      <c r="I652" s="64">
        <f t="shared" si="22"/>
        <v>1</v>
      </c>
      <c r="J652" s="39">
        <v>1</v>
      </c>
      <c r="K652" s="39">
        <v>0</v>
      </c>
      <c r="L652" s="49">
        <v>1.58</v>
      </c>
      <c r="M652" s="43">
        <v>0.70000000000000007</v>
      </c>
      <c r="N652" s="38">
        <v>245</v>
      </c>
      <c r="O652" s="43">
        <v>0.7895833333333333</v>
      </c>
      <c r="P652" s="43">
        <v>8.9583333333333334E-2</v>
      </c>
      <c r="Q652" s="44">
        <v>188836</v>
      </c>
      <c r="R652" s="44">
        <v>188872</v>
      </c>
      <c r="S652" s="61">
        <f t="shared" si="23"/>
        <v>36</v>
      </c>
      <c r="T652" s="50">
        <f>IFERROR(S652/L652,"0")</f>
        <v>22.784810126582279</v>
      </c>
    </row>
    <row r="653" spans="1:20" customFormat="1" ht="18" x14ac:dyDescent="0.35">
      <c r="A653" s="36">
        <v>44881</v>
      </c>
      <c r="B653" s="37" t="s">
        <v>179</v>
      </c>
      <c r="C653" s="37" t="s">
        <v>19</v>
      </c>
      <c r="D653" s="37" t="s">
        <v>517</v>
      </c>
      <c r="E653" s="23" t="s">
        <v>521</v>
      </c>
      <c r="F653" s="37" t="s">
        <v>20</v>
      </c>
      <c r="G653" s="40">
        <v>552</v>
      </c>
      <c r="H653" s="40">
        <v>552</v>
      </c>
      <c r="I653" s="64">
        <f t="shared" si="22"/>
        <v>1</v>
      </c>
      <c r="J653" s="39">
        <v>6</v>
      </c>
      <c r="K653" s="39">
        <v>0</v>
      </c>
      <c r="L653" s="49">
        <v>2.6230000000000002</v>
      </c>
      <c r="M653" s="43">
        <v>0.36736111111111108</v>
      </c>
      <c r="N653" s="38">
        <v>341.93</v>
      </c>
      <c r="O653" s="43">
        <v>0.5444444444444444</v>
      </c>
      <c r="P653" s="43">
        <v>0.17708333333333334</v>
      </c>
      <c r="Q653" s="44">
        <v>74413</v>
      </c>
      <c r="R653" s="44">
        <v>74469</v>
      </c>
      <c r="S653" s="61">
        <f t="shared" si="23"/>
        <v>56</v>
      </c>
      <c r="T653" s="46">
        <f>IFERROR(S653/L653,"0")</f>
        <v>21.349599695005718</v>
      </c>
    </row>
    <row r="654" spans="1:20" customFormat="1" ht="54" x14ac:dyDescent="0.35">
      <c r="A654" s="36">
        <v>44881</v>
      </c>
      <c r="B654" s="37" t="s">
        <v>52</v>
      </c>
      <c r="C654" s="37" t="s">
        <v>138</v>
      </c>
      <c r="D654" s="37" t="s">
        <v>517</v>
      </c>
      <c r="E654" s="23" t="s">
        <v>521</v>
      </c>
      <c r="F654" s="37" t="s">
        <v>20</v>
      </c>
      <c r="G654" s="40">
        <v>0</v>
      </c>
      <c r="H654" s="40">
        <v>0</v>
      </c>
      <c r="I654" s="64" t="str">
        <f t="shared" si="22"/>
        <v>0%</v>
      </c>
      <c r="J654" s="39">
        <v>0</v>
      </c>
      <c r="K654" s="39">
        <v>0</v>
      </c>
      <c r="L654" s="49">
        <v>8.5259999999999998</v>
      </c>
      <c r="M654" s="43">
        <v>0.60763888888888895</v>
      </c>
      <c r="N654" s="38">
        <v>0</v>
      </c>
      <c r="O654" s="43">
        <v>0.84097222222222223</v>
      </c>
      <c r="P654" s="43">
        <v>0.23333333333333331</v>
      </c>
      <c r="Q654" s="44">
        <v>74469</v>
      </c>
      <c r="R654" s="44">
        <v>74651</v>
      </c>
      <c r="S654" s="61">
        <f t="shared" si="23"/>
        <v>182</v>
      </c>
      <c r="T654" s="46">
        <f>IFERROR(S654/L654,"0")</f>
        <v>21.346469622331693</v>
      </c>
    </row>
    <row r="655" spans="1:20" customFormat="1" ht="38.4" customHeight="1" x14ac:dyDescent="0.35">
      <c r="A655" s="36">
        <v>44881</v>
      </c>
      <c r="B655" s="37" t="s">
        <v>191</v>
      </c>
      <c r="C655" s="37" t="s">
        <v>21</v>
      </c>
      <c r="D655" s="37" t="s">
        <v>515</v>
      </c>
      <c r="E655" s="23" t="s">
        <v>519</v>
      </c>
      <c r="F655" s="37" t="s">
        <v>20</v>
      </c>
      <c r="G655" s="40">
        <v>246</v>
      </c>
      <c r="H655" s="40">
        <v>246</v>
      </c>
      <c r="I655" s="64">
        <f t="shared" si="22"/>
        <v>1</v>
      </c>
      <c r="J655" s="39">
        <v>2</v>
      </c>
      <c r="K655" s="39">
        <v>0</v>
      </c>
      <c r="L655" s="49">
        <v>2.4049999999999998</v>
      </c>
      <c r="M655" s="43">
        <v>0.6958333333333333</v>
      </c>
      <c r="N655" s="38">
        <v>75.599999999999994</v>
      </c>
      <c r="O655" s="43">
        <v>0.81805555555555554</v>
      </c>
      <c r="P655" s="43">
        <v>0.12222222222222223</v>
      </c>
      <c r="Q655" s="44">
        <v>69292</v>
      </c>
      <c r="R655" s="44">
        <v>69363</v>
      </c>
      <c r="S655" s="61">
        <f t="shared" si="23"/>
        <v>71</v>
      </c>
      <c r="T655" s="46">
        <f>IFERROR(S655/L655,"0")</f>
        <v>29.521829521829524</v>
      </c>
    </row>
    <row r="656" spans="1:20" customFormat="1" ht="39.6" customHeight="1" x14ac:dyDescent="0.35">
      <c r="A656" s="36">
        <v>44881</v>
      </c>
      <c r="B656" s="37" t="s">
        <v>182</v>
      </c>
      <c r="C656" s="37" t="s">
        <v>19</v>
      </c>
      <c r="D656" s="37" t="s">
        <v>514</v>
      </c>
      <c r="E656" s="23" t="s">
        <v>520</v>
      </c>
      <c r="F656" s="37" t="s">
        <v>20</v>
      </c>
      <c r="G656" s="40">
        <v>17073</v>
      </c>
      <c r="H656" s="40">
        <v>17073</v>
      </c>
      <c r="I656" s="64">
        <f t="shared" si="22"/>
        <v>1</v>
      </c>
      <c r="J656" s="39">
        <v>3</v>
      </c>
      <c r="K656" s="39">
        <v>0</v>
      </c>
      <c r="L656" s="40">
        <v>4.3280000000000003</v>
      </c>
      <c r="M656" s="43">
        <v>0.46388888888888885</v>
      </c>
      <c r="N656" s="38">
        <v>1495.56</v>
      </c>
      <c r="O656" s="43">
        <v>0.56041666666666667</v>
      </c>
      <c r="P656" s="43">
        <v>9.6527777777777768E-2</v>
      </c>
      <c r="Q656" s="44">
        <v>175848</v>
      </c>
      <c r="R656" s="44">
        <v>175929</v>
      </c>
      <c r="S656" s="61">
        <f t="shared" si="23"/>
        <v>81</v>
      </c>
      <c r="T656" s="46">
        <f>IFERROR(S656/L656,"0")</f>
        <v>18.715341959334566</v>
      </c>
    </row>
    <row r="657" spans="1:27" customFormat="1" ht="45.6" customHeight="1" x14ac:dyDescent="0.35">
      <c r="A657" s="36">
        <v>44881</v>
      </c>
      <c r="B657" s="37" t="s">
        <v>192</v>
      </c>
      <c r="C657" s="37" t="s">
        <v>19</v>
      </c>
      <c r="D657" s="37" t="s">
        <v>514</v>
      </c>
      <c r="E657" s="23" t="s">
        <v>520</v>
      </c>
      <c r="F657" s="37" t="s">
        <v>20</v>
      </c>
      <c r="G657" s="40">
        <v>3062.7</v>
      </c>
      <c r="H657" s="40">
        <v>3062.7</v>
      </c>
      <c r="I657" s="64">
        <f t="shared" si="22"/>
        <v>1</v>
      </c>
      <c r="J657" s="39">
        <v>25</v>
      </c>
      <c r="K657" s="39">
        <v>0</v>
      </c>
      <c r="L657" s="40">
        <v>2.19</v>
      </c>
      <c r="M657" s="43">
        <v>0.63958333333333328</v>
      </c>
      <c r="N657" s="38">
        <v>1255.08</v>
      </c>
      <c r="O657" s="43">
        <v>0.78194444444444444</v>
      </c>
      <c r="P657" s="43">
        <v>0.1423611111111111</v>
      </c>
      <c r="Q657" s="44">
        <v>175929</v>
      </c>
      <c r="R657" s="44">
        <v>175970</v>
      </c>
      <c r="S657" s="61">
        <f t="shared" si="23"/>
        <v>41</v>
      </c>
      <c r="T657" s="46">
        <f>IFERROR(S657/L657,"0")</f>
        <v>18.721461187214611</v>
      </c>
    </row>
    <row r="658" spans="1:27" customFormat="1" ht="18" x14ac:dyDescent="0.35">
      <c r="A658" s="36">
        <v>44881</v>
      </c>
      <c r="B658" s="37" t="s">
        <v>193</v>
      </c>
      <c r="C658" s="37" t="s">
        <v>21</v>
      </c>
      <c r="D658" s="37" t="s">
        <v>511</v>
      </c>
      <c r="E658" s="23" t="s">
        <v>523</v>
      </c>
      <c r="F658" s="37" t="s">
        <v>20</v>
      </c>
      <c r="G658" s="40">
        <v>1214.4000000000001</v>
      </c>
      <c r="H658" s="40">
        <v>1214.4000000000001</v>
      </c>
      <c r="I658" s="64">
        <f t="shared" si="22"/>
        <v>1</v>
      </c>
      <c r="J658" s="39">
        <v>1</v>
      </c>
      <c r="K658" s="39">
        <v>0</v>
      </c>
      <c r="L658" s="49">
        <v>12.391</v>
      </c>
      <c r="M658" s="43">
        <v>0</v>
      </c>
      <c r="N658" s="38">
        <v>0</v>
      </c>
      <c r="O658" s="43">
        <v>0</v>
      </c>
      <c r="P658" s="43">
        <v>0</v>
      </c>
      <c r="Q658" s="44">
        <v>142312</v>
      </c>
      <c r="R658" s="44">
        <v>142510</v>
      </c>
      <c r="S658" s="61">
        <f t="shared" si="23"/>
        <v>198</v>
      </c>
      <c r="T658" s="50">
        <f>IFERROR(S658/L658,"0")</f>
        <v>15.979339843434751</v>
      </c>
    </row>
    <row r="659" spans="1:27" customFormat="1" ht="18" x14ac:dyDescent="0.35">
      <c r="A659" s="36">
        <v>44881</v>
      </c>
      <c r="B659" s="37" t="s">
        <v>52</v>
      </c>
      <c r="C659" s="37" t="s">
        <v>27</v>
      </c>
      <c r="D659" s="37" t="s">
        <v>516</v>
      </c>
      <c r="E659" s="23" t="s">
        <v>521</v>
      </c>
      <c r="F659" s="37" t="s">
        <v>20</v>
      </c>
      <c r="G659" s="40">
        <v>2</v>
      </c>
      <c r="H659" s="40">
        <v>2</v>
      </c>
      <c r="I659" s="64">
        <f t="shared" si="22"/>
        <v>1</v>
      </c>
      <c r="J659" s="39">
        <v>2</v>
      </c>
      <c r="K659" s="39">
        <v>0</v>
      </c>
      <c r="L659" s="49">
        <v>18.931999999999999</v>
      </c>
      <c r="M659" s="43">
        <v>0.35416666666666669</v>
      </c>
      <c r="N659" s="38">
        <v>0</v>
      </c>
      <c r="O659" s="43">
        <v>0.83333333333333337</v>
      </c>
      <c r="P659" s="43">
        <v>0.47916666666666669</v>
      </c>
      <c r="Q659" s="44">
        <v>570201</v>
      </c>
      <c r="R659" s="44">
        <v>570442</v>
      </c>
      <c r="S659" s="61">
        <f t="shared" si="23"/>
        <v>241</v>
      </c>
      <c r="T659" s="50">
        <f>IFERROR(S659/L659,"0")</f>
        <v>12.729769702091698</v>
      </c>
    </row>
    <row r="660" spans="1:27" customFormat="1" ht="18" x14ac:dyDescent="0.35">
      <c r="A660" s="55">
        <v>44882</v>
      </c>
      <c r="B660" s="57" t="s">
        <v>199</v>
      </c>
      <c r="C660" s="57" t="s">
        <v>21</v>
      </c>
      <c r="D660" s="57" t="s">
        <v>515</v>
      </c>
      <c r="E660" s="23" t="s">
        <v>519</v>
      </c>
      <c r="F660" s="57" t="s">
        <v>20</v>
      </c>
      <c r="G660" s="56">
        <v>881.5</v>
      </c>
      <c r="H660" s="56">
        <v>881.5</v>
      </c>
      <c r="I660" s="64">
        <f t="shared" si="22"/>
        <v>1</v>
      </c>
      <c r="J660" s="58">
        <v>1</v>
      </c>
      <c r="K660" s="58">
        <v>0</v>
      </c>
      <c r="L660" s="65">
        <v>12.484999999999999</v>
      </c>
      <c r="M660" s="43">
        <v>0.20833333333333334</v>
      </c>
      <c r="N660" s="48">
        <v>920.22</v>
      </c>
      <c r="O660" s="59">
        <v>0.64583333333333337</v>
      </c>
      <c r="P660" s="59">
        <v>0.4375</v>
      </c>
      <c r="Q660" s="60">
        <v>69363</v>
      </c>
      <c r="R660" s="60">
        <v>69686</v>
      </c>
      <c r="S660" s="61">
        <f t="shared" si="23"/>
        <v>323</v>
      </c>
      <c r="T660" s="46">
        <f>IFERROR(S660/L660,"0")</f>
        <v>25.871045254305166</v>
      </c>
    </row>
    <row r="661" spans="1:27" customFormat="1" ht="18" x14ac:dyDescent="0.35">
      <c r="A661" s="36">
        <v>44882</v>
      </c>
      <c r="B661" s="37" t="s">
        <v>194</v>
      </c>
      <c r="C661" s="37" t="s">
        <v>19</v>
      </c>
      <c r="D661" s="37" t="s">
        <v>512</v>
      </c>
      <c r="E661" s="23" t="s">
        <v>520</v>
      </c>
      <c r="F661" s="37" t="s">
        <v>20</v>
      </c>
      <c r="G661" s="40">
        <v>699.6</v>
      </c>
      <c r="H661" s="40">
        <v>699.6</v>
      </c>
      <c r="I661" s="64">
        <f t="shared" si="22"/>
        <v>1</v>
      </c>
      <c r="J661" s="39">
        <v>7</v>
      </c>
      <c r="K661" s="39">
        <v>0</v>
      </c>
      <c r="L661" s="49">
        <v>1.0620000000000001</v>
      </c>
      <c r="M661" s="43">
        <v>0.39583333333333331</v>
      </c>
      <c r="N661" s="38">
        <v>400.96</v>
      </c>
      <c r="O661" s="43">
        <v>0.54861111111111105</v>
      </c>
      <c r="P661" s="43">
        <v>0.15277777777777776</v>
      </c>
      <c r="Q661" s="44">
        <v>97173</v>
      </c>
      <c r="R661" s="44">
        <v>97196</v>
      </c>
      <c r="S661" s="61">
        <f t="shared" si="23"/>
        <v>23</v>
      </c>
      <c r="T661" s="46">
        <f>IFERROR(S661/L661,"0")</f>
        <v>21.657250470809792</v>
      </c>
    </row>
    <row r="662" spans="1:27" customFormat="1" ht="18" x14ac:dyDescent="0.35">
      <c r="A662" s="36">
        <v>44882</v>
      </c>
      <c r="B662" s="37" t="s">
        <v>195</v>
      </c>
      <c r="C662" s="37" t="s">
        <v>19</v>
      </c>
      <c r="D662" s="37" t="s">
        <v>512</v>
      </c>
      <c r="E662" s="23" t="s">
        <v>520</v>
      </c>
      <c r="F662" s="37" t="s">
        <v>20</v>
      </c>
      <c r="G662" s="40">
        <v>1967</v>
      </c>
      <c r="H662" s="40">
        <v>1916</v>
      </c>
      <c r="I662" s="64">
        <f t="shared" si="22"/>
        <v>0.97407219115404164</v>
      </c>
      <c r="J662" s="39">
        <v>10</v>
      </c>
      <c r="K662" s="39">
        <v>1</v>
      </c>
      <c r="L662" s="49">
        <v>1.2010000000000001</v>
      </c>
      <c r="M662" s="43">
        <v>0.625</v>
      </c>
      <c r="N662" s="38">
        <v>993.12</v>
      </c>
      <c r="O662" s="43">
        <v>0.8041666666666667</v>
      </c>
      <c r="P662" s="43">
        <v>0.17916666666666667</v>
      </c>
      <c r="Q662" s="44">
        <v>97196</v>
      </c>
      <c r="R662" s="44">
        <v>97222</v>
      </c>
      <c r="S662" s="61">
        <f t="shared" si="23"/>
        <v>26</v>
      </c>
      <c r="T662" s="46">
        <f>IFERROR(S662/L662,"0")</f>
        <v>21.648626144879266</v>
      </c>
    </row>
    <row r="663" spans="1:27" customFormat="1" ht="18" x14ac:dyDescent="0.35">
      <c r="A663" s="36">
        <v>44882</v>
      </c>
      <c r="B663" s="37" t="s">
        <v>196</v>
      </c>
      <c r="C663" s="37" t="s">
        <v>19</v>
      </c>
      <c r="D663" s="37" t="s">
        <v>514</v>
      </c>
      <c r="E663" s="23" t="s">
        <v>520</v>
      </c>
      <c r="F663" s="37" t="s">
        <v>20</v>
      </c>
      <c r="G663" s="40">
        <v>2553</v>
      </c>
      <c r="H663" s="40">
        <v>2553</v>
      </c>
      <c r="I663" s="64">
        <f t="shared" si="22"/>
        <v>1</v>
      </c>
      <c r="J663" s="39">
        <v>5</v>
      </c>
      <c r="K663" s="39">
        <v>0</v>
      </c>
      <c r="L663" s="49">
        <v>0.24199999999999999</v>
      </c>
      <c r="M663" s="43">
        <v>0.37638888888888888</v>
      </c>
      <c r="N663" s="38">
        <v>702.61</v>
      </c>
      <c r="O663" s="43">
        <v>0.4145833333333333</v>
      </c>
      <c r="P663" s="43">
        <v>3.8194444444444441E-2</v>
      </c>
      <c r="Q663" s="44">
        <v>175970</v>
      </c>
      <c r="R663" s="44">
        <v>175975</v>
      </c>
      <c r="S663" s="61">
        <f t="shared" si="23"/>
        <v>5</v>
      </c>
      <c r="T663" s="46">
        <f>IFERROR(S663/L663,"0")</f>
        <v>20.66115702479339</v>
      </c>
    </row>
    <row r="664" spans="1:27" customFormat="1" ht="18" x14ac:dyDescent="0.35">
      <c r="A664" s="36">
        <v>44882</v>
      </c>
      <c r="B664" s="37" t="s">
        <v>197</v>
      </c>
      <c r="C664" s="37" t="s">
        <v>19</v>
      </c>
      <c r="D664" s="37" t="s">
        <v>514</v>
      </c>
      <c r="E664" s="23" t="s">
        <v>520</v>
      </c>
      <c r="F664" s="37" t="s">
        <v>20</v>
      </c>
      <c r="G664" s="40">
        <v>1800</v>
      </c>
      <c r="H664" s="40">
        <v>1800</v>
      </c>
      <c r="I664" s="64">
        <f t="shared" si="22"/>
        <v>1</v>
      </c>
      <c r="J664" s="39">
        <v>1</v>
      </c>
      <c r="K664" s="39">
        <v>0</v>
      </c>
      <c r="L664" s="49">
        <v>0.53300000000000003</v>
      </c>
      <c r="M664" s="43">
        <v>0.4375</v>
      </c>
      <c r="N664" s="38">
        <v>1547.99</v>
      </c>
      <c r="O664" s="43">
        <v>0.52777777777777779</v>
      </c>
      <c r="P664" s="43">
        <v>9.0277777777777776E-2</v>
      </c>
      <c r="Q664" s="44">
        <v>175975</v>
      </c>
      <c r="R664" s="44">
        <v>175989</v>
      </c>
      <c r="S664" s="61">
        <f t="shared" si="23"/>
        <v>14</v>
      </c>
      <c r="T664" s="46">
        <f>IFERROR(S664/L664,"0")</f>
        <v>26.266416510318948</v>
      </c>
    </row>
    <row r="665" spans="1:27" customFormat="1" ht="18" x14ac:dyDescent="0.35">
      <c r="A665" s="36">
        <v>44882</v>
      </c>
      <c r="B665" s="37" t="s">
        <v>198</v>
      </c>
      <c r="C665" s="37" t="s">
        <v>19</v>
      </c>
      <c r="D665" s="37" t="s">
        <v>514</v>
      </c>
      <c r="E665" s="23" t="s">
        <v>520</v>
      </c>
      <c r="F665" s="37" t="s">
        <v>20</v>
      </c>
      <c r="G665" s="40">
        <v>1899.3</v>
      </c>
      <c r="H665" s="40">
        <v>1713.3</v>
      </c>
      <c r="I665" s="64">
        <f t="shared" si="22"/>
        <v>0.90206918338335174</v>
      </c>
      <c r="J665" s="39">
        <v>19</v>
      </c>
      <c r="K665" s="39">
        <v>3</v>
      </c>
      <c r="L665" s="49">
        <v>2.2269999999999999</v>
      </c>
      <c r="M665" s="43">
        <v>0</v>
      </c>
      <c r="N665" s="38">
        <v>944.71</v>
      </c>
      <c r="O665" s="43">
        <v>0</v>
      </c>
      <c r="P665" s="43">
        <v>0</v>
      </c>
      <c r="Q665" s="44">
        <v>175990</v>
      </c>
      <c r="R665" s="44">
        <v>176036</v>
      </c>
      <c r="S665" s="61">
        <f t="shared" si="23"/>
        <v>46</v>
      </c>
      <c r="T665" s="46">
        <f>IFERROR(S665/L665,"0")</f>
        <v>20.655590480466998</v>
      </c>
    </row>
    <row r="666" spans="1:27" customFormat="1" ht="18" x14ac:dyDescent="0.35">
      <c r="A666" s="36">
        <v>44882</v>
      </c>
      <c r="B666" s="37" t="s">
        <v>200</v>
      </c>
      <c r="C666" s="37" t="s">
        <v>21</v>
      </c>
      <c r="D666" s="37" t="s">
        <v>516</v>
      </c>
      <c r="E666" s="23" t="s">
        <v>521</v>
      </c>
      <c r="F666" s="37" t="s">
        <v>20</v>
      </c>
      <c r="G666" s="40">
        <v>396</v>
      </c>
      <c r="H666" s="40">
        <v>396</v>
      </c>
      <c r="I666" s="64">
        <f t="shared" si="22"/>
        <v>1</v>
      </c>
      <c r="J666" s="39">
        <v>2</v>
      </c>
      <c r="K666" s="39">
        <v>0</v>
      </c>
      <c r="L666" s="49">
        <v>14.754</v>
      </c>
      <c r="M666" s="43">
        <v>0.28819444444444448</v>
      </c>
      <c r="N666" s="38">
        <v>4221.1899999999996</v>
      </c>
      <c r="O666" s="43">
        <v>0.59375</v>
      </c>
      <c r="P666" s="43">
        <v>0.30555555555555552</v>
      </c>
      <c r="Q666" s="44">
        <v>570442</v>
      </c>
      <c r="R666" s="44">
        <v>570700</v>
      </c>
      <c r="S666" s="61">
        <f t="shared" si="23"/>
        <v>258</v>
      </c>
      <c r="T666" s="50">
        <f>IFERROR(S666/L666,"0")</f>
        <v>17.486783245221634</v>
      </c>
      <c r="U666" s="6"/>
      <c r="V666" s="6"/>
      <c r="W666" s="6"/>
      <c r="X666" s="6"/>
      <c r="Y666" s="6"/>
      <c r="Z666" s="6"/>
      <c r="AA666" s="6"/>
    </row>
    <row r="667" spans="1:27" customFormat="1" ht="18" x14ac:dyDescent="0.35">
      <c r="A667" s="36">
        <v>44882</v>
      </c>
      <c r="B667" s="37" t="s">
        <v>52</v>
      </c>
      <c r="C667" s="37" t="s">
        <v>27</v>
      </c>
      <c r="D667" s="37" t="s">
        <v>516</v>
      </c>
      <c r="E667" s="23" t="s">
        <v>521</v>
      </c>
      <c r="F667" s="37" t="s">
        <v>20</v>
      </c>
      <c r="G667" s="40">
        <v>1</v>
      </c>
      <c r="H667" s="40">
        <v>1</v>
      </c>
      <c r="I667" s="64">
        <f t="shared" si="22"/>
        <v>1</v>
      </c>
      <c r="J667" s="39">
        <v>1</v>
      </c>
      <c r="K667" s="39">
        <v>0</v>
      </c>
      <c r="L667" s="49">
        <v>1.6579999999999999</v>
      </c>
      <c r="M667" s="43">
        <v>0.625</v>
      </c>
      <c r="N667" s="38">
        <v>0</v>
      </c>
      <c r="O667" s="43">
        <v>0.75694444444444453</v>
      </c>
      <c r="P667" s="43">
        <v>0.13194444444444445</v>
      </c>
      <c r="Q667" s="44">
        <v>570700</v>
      </c>
      <c r="R667" s="44">
        <v>570729</v>
      </c>
      <c r="S667" s="61">
        <f t="shared" si="23"/>
        <v>29</v>
      </c>
      <c r="T667" s="50">
        <f>IFERROR(S667/L667,"0")</f>
        <v>17.490952955367913</v>
      </c>
    </row>
    <row r="668" spans="1:27" customFormat="1" ht="18" x14ac:dyDescent="0.35">
      <c r="A668" s="36">
        <v>44882</v>
      </c>
      <c r="B668" s="37" t="s">
        <v>201</v>
      </c>
      <c r="C668" s="37" t="s">
        <v>19</v>
      </c>
      <c r="D668" s="37" t="s">
        <v>517</v>
      </c>
      <c r="E668" s="23" t="s">
        <v>521</v>
      </c>
      <c r="F668" s="37" t="s">
        <v>20</v>
      </c>
      <c r="G668" s="40">
        <v>1047.2</v>
      </c>
      <c r="H668" s="40">
        <v>1047.2</v>
      </c>
      <c r="I668" s="64">
        <f t="shared" si="22"/>
        <v>1</v>
      </c>
      <c r="J668" s="39">
        <v>10</v>
      </c>
      <c r="K668" s="39">
        <v>0</v>
      </c>
      <c r="L668" s="49">
        <v>3.6110000000000002</v>
      </c>
      <c r="M668" s="43">
        <v>0.38750000000000001</v>
      </c>
      <c r="N668" s="38">
        <v>380.01</v>
      </c>
      <c r="O668" s="43">
        <v>0.57222222222222219</v>
      </c>
      <c r="P668" s="43">
        <v>0.18472222222222223</v>
      </c>
      <c r="Q668" s="44">
        <v>74651</v>
      </c>
      <c r="R668" s="44">
        <v>74706</v>
      </c>
      <c r="S668" s="61">
        <f t="shared" si="23"/>
        <v>55</v>
      </c>
      <c r="T668" s="46">
        <f>IFERROR(S668/L668,"0")</f>
        <v>15.23123788424259</v>
      </c>
    </row>
    <row r="669" spans="1:27" customFormat="1" ht="18" x14ac:dyDescent="0.35">
      <c r="A669" s="36">
        <v>44882</v>
      </c>
      <c r="B669" s="37" t="s">
        <v>202</v>
      </c>
      <c r="C669" s="37" t="s">
        <v>19</v>
      </c>
      <c r="D669" s="37" t="s">
        <v>517</v>
      </c>
      <c r="E669" s="23" t="s">
        <v>521</v>
      </c>
      <c r="F669" s="37" t="s">
        <v>20</v>
      </c>
      <c r="G669" s="40">
        <v>1638</v>
      </c>
      <c r="H669" s="40">
        <v>1638</v>
      </c>
      <c r="I669" s="64">
        <f t="shared" si="22"/>
        <v>1</v>
      </c>
      <c r="J669" s="39">
        <v>1</v>
      </c>
      <c r="K669" s="39">
        <v>0</v>
      </c>
      <c r="L669" s="49">
        <v>2.036</v>
      </c>
      <c r="M669" s="43">
        <v>0</v>
      </c>
      <c r="N669" s="38">
        <v>1859.99</v>
      </c>
      <c r="O669" s="43">
        <v>0</v>
      </c>
      <c r="P669" s="43">
        <v>0</v>
      </c>
      <c r="Q669" s="44">
        <v>74706</v>
      </c>
      <c r="R669" s="44">
        <v>74737</v>
      </c>
      <c r="S669" s="61">
        <f t="shared" si="23"/>
        <v>31</v>
      </c>
      <c r="T669" s="46">
        <f>IFERROR(S669/L669,"0")</f>
        <v>15.225933202357563</v>
      </c>
    </row>
    <row r="670" spans="1:27" customFormat="1" ht="18" x14ac:dyDescent="0.35">
      <c r="A670" s="36">
        <v>44882</v>
      </c>
      <c r="B670" s="37" t="s">
        <v>52</v>
      </c>
      <c r="C670" s="37" t="s">
        <v>27</v>
      </c>
      <c r="D670" s="37" t="s">
        <v>511</v>
      </c>
      <c r="E670" s="23" t="s">
        <v>523</v>
      </c>
      <c r="F670" s="37" t="s">
        <v>20</v>
      </c>
      <c r="G670" s="40">
        <v>2</v>
      </c>
      <c r="H670" s="40">
        <v>2</v>
      </c>
      <c r="I670" s="64">
        <f t="shared" si="22"/>
        <v>1</v>
      </c>
      <c r="J670" s="39">
        <v>2</v>
      </c>
      <c r="K670" s="39">
        <v>0</v>
      </c>
      <c r="L670" s="49">
        <v>5.0910000000000002</v>
      </c>
      <c r="M670" s="43">
        <v>0.34722222222222227</v>
      </c>
      <c r="N670" s="38">
        <v>0</v>
      </c>
      <c r="O670" s="43">
        <v>0.93541666666666667</v>
      </c>
      <c r="P670" s="43">
        <v>0.58819444444444446</v>
      </c>
      <c r="Q670" s="44">
        <v>142510</v>
      </c>
      <c r="R670" s="44">
        <v>142572</v>
      </c>
      <c r="S670" s="61">
        <f t="shared" si="23"/>
        <v>62</v>
      </c>
      <c r="T670" s="50">
        <f>IFERROR(S670/L670,"0")</f>
        <v>12.178353957965037</v>
      </c>
    </row>
    <row r="671" spans="1:27" customFormat="1" ht="18" x14ac:dyDescent="0.35">
      <c r="A671" s="36">
        <v>44882</v>
      </c>
      <c r="B671" s="37" t="s">
        <v>52</v>
      </c>
      <c r="C671" s="37" t="s">
        <v>27</v>
      </c>
      <c r="D671" s="37" t="s">
        <v>513</v>
      </c>
      <c r="E671" s="23" t="s">
        <v>520</v>
      </c>
      <c r="F671" s="37" t="s">
        <v>20</v>
      </c>
      <c r="G671" s="40">
        <v>2</v>
      </c>
      <c r="H671" s="40">
        <v>2</v>
      </c>
      <c r="I671" s="64">
        <f t="shared" si="22"/>
        <v>1</v>
      </c>
      <c r="J671" s="39">
        <v>2</v>
      </c>
      <c r="K671" s="39">
        <v>0</v>
      </c>
      <c r="L671" s="49">
        <v>6.7519999999999998</v>
      </c>
      <c r="M671" s="43">
        <v>0.34375</v>
      </c>
      <c r="N671" s="38">
        <v>0</v>
      </c>
      <c r="O671" s="43">
        <v>0.7895833333333333</v>
      </c>
      <c r="P671" s="43">
        <v>0.4458333333333333</v>
      </c>
      <c r="Q671" s="44">
        <v>188872</v>
      </c>
      <c r="R671" s="44">
        <v>189002</v>
      </c>
      <c r="S671" s="61">
        <f t="shared" si="23"/>
        <v>130</v>
      </c>
      <c r="T671" s="50">
        <f>IFERROR(S671/L671,"0")</f>
        <v>19.253554502369671</v>
      </c>
    </row>
    <row r="672" spans="1:27" customFormat="1" ht="18" x14ac:dyDescent="0.35">
      <c r="A672" s="36">
        <v>44883</v>
      </c>
      <c r="B672" s="37" t="s">
        <v>206</v>
      </c>
      <c r="C672" s="37" t="s">
        <v>21</v>
      </c>
      <c r="D672" s="37" t="s">
        <v>515</v>
      </c>
      <c r="E672" s="23" t="s">
        <v>519</v>
      </c>
      <c r="F672" s="37" t="s">
        <v>20</v>
      </c>
      <c r="G672" s="40">
        <v>1666</v>
      </c>
      <c r="H672" s="40">
        <v>1666</v>
      </c>
      <c r="I672" s="64">
        <f t="shared" si="22"/>
        <v>1</v>
      </c>
      <c r="J672" s="39">
        <v>1</v>
      </c>
      <c r="K672" s="39">
        <v>0</v>
      </c>
      <c r="L672" s="49">
        <v>6.04</v>
      </c>
      <c r="M672" s="43">
        <v>0.21527777777777779</v>
      </c>
      <c r="N672" s="38">
        <v>666.4</v>
      </c>
      <c r="O672" s="43">
        <v>0.5625</v>
      </c>
      <c r="P672" s="43">
        <v>0.34722222222222227</v>
      </c>
      <c r="Q672" s="44">
        <v>69686</v>
      </c>
      <c r="R672" s="44">
        <v>69848</v>
      </c>
      <c r="S672" s="61">
        <f t="shared" si="23"/>
        <v>162</v>
      </c>
      <c r="T672" s="46">
        <f>IFERROR(S672/L672,"0")</f>
        <v>26.821192052980134</v>
      </c>
    </row>
    <row r="673" spans="1:20" customFormat="1" ht="18" x14ac:dyDescent="0.35">
      <c r="A673" s="36">
        <v>44883</v>
      </c>
      <c r="B673" s="37" t="s">
        <v>52</v>
      </c>
      <c r="C673" s="37" t="s">
        <v>27</v>
      </c>
      <c r="D673" s="37" t="s">
        <v>516</v>
      </c>
      <c r="E673" s="23" t="s">
        <v>521</v>
      </c>
      <c r="F673" s="37" t="s">
        <v>20</v>
      </c>
      <c r="G673" s="40">
        <v>0</v>
      </c>
      <c r="H673" s="40">
        <v>0</v>
      </c>
      <c r="I673" s="64" t="str">
        <f t="shared" si="22"/>
        <v>0%</v>
      </c>
      <c r="J673" s="39">
        <v>0</v>
      </c>
      <c r="K673" s="39">
        <v>0</v>
      </c>
      <c r="L673" s="49">
        <v>3.8860000000000001</v>
      </c>
      <c r="M673" s="43">
        <v>0.29166666666666669</v>
      </c>
      <c r="N673" s="38">
        <v>0</v>
      </c>
      <c r="O673" s="43">
        <v>0.60416666666666663</v>
      </c>
      <c r="P673" s="43">
        <v>0.3125</v>
      </c>
      <c r="Q673" s="44">
        <v>570729</v>
      </c>
      <c r="R673" s="44">
        <v>570789</v>
      </c>
      <c r="S673" s="61">
        <f t="shared" si="23"/>
        <v>60</v>
      </c>
      <c r="T673" s="50">
        <f>IFERROR(S673/L673,"0")</f>
        <v>15.440041173443129</v>
      </c>
    </row>
    <row r="674" spans="1:20" customFormat="1" ht="18" x14ac:dyDescent="0.35">
      <c r="A674" s="36">
        <v>44883</v>
      </c>
      <c r="B674" s="37" t="s">
        <v>203</v>
      </c>
      <c r="C674" s="37" t="s">
        <v>19</v>
      </c>
      <c r="D674" s="37" t="s">
        <v>516</v>
      </c>
      <c r="E674" s="23" t="s">
        <v>521</v>
      </c>
      <c r="F674" s="37" t="s">
        <v>20</v>
      </c>
      <c r="G674" s="40">
        <v>998.95</v>
      </c>
      <c r="H674" s="40">
        <v>952.45</v>
      </c>
      <c r="I674" s="64">
        <f t="shared" si="22"/>
        <v>0.95345112367986384</v>
      </c>
      <c r="J674" s="39">
        <v>6</v>
      </c>
      <c r="K674" s="39">
        <v>1</v>
      </c>
      <c r="L674" s="49">
        <v>2.5910000000000002</v>
      </c>
      <c r="M674" s="43">
        <v>0.64583333333333337</v>
      </c>
      <c r="N674" s="38">
        <v>311.07</v>
      </c>
      <c r="O674" s="43">
        <v>0.75694444444444453</v>
      </c>
      <c r="P674" s="43">
        <v>0.1111111111111111</v>
      </c>
      <c r="Q674" s="44">
        <v>570789</v>
      </c>
      <c r="R674" s="44">
        <v>570829</v>
      </c>
      <c r="S674" s="61">
        <f t="shared" si="23"/>
        <v>40</v>
      </c>
      <c r="T674" s="50">
        <f>IFERROR(S674/L674,"0")</f>
        <v>15.438054805094557</v>
      </c>
    </row>
    <row r="675" spans="1:20" customFormat="1" ht="18" x14ac:dyDescent="0.35">
      <c r="A675" s="36">
        <v>44883</v>
      </c>
      <c r="B675" s="37" t="s">
        <v>204</v>
      </c>
      <c r="C675" s="37" t="s">
        <v>19</v>
      </c>
      <c r="D675" s="37" t="s">
        <v>514</v>
      </c>
      <c r="E675" s="23" t="s">
        <v>520</v>
      </c>
      <c r="F675" s="37" t="s">
        <v>20</v>
      </c>
      <c r="G675" s="40">
        <v>3690.2</v>
      </c>
      <c r="H675" s="40">
        <v>3690.2</v>
      </c>
      <c r="I675" s="64">
        <f t="shared" si="22"/>
        <v>1</v>
      </c>
      <c r="J675" s="39">
        <v>10</v>
      </c>
      <c r="K675" s="39">
        <v>0</v>
      </c>
      <c r="L675" s="49">
        <v>3.024</v>
      </c>
      <c r="M675" s="43">
        <v>0.39583333333333331</v>
      </c>
      <c r="N675" s="38">
        <v>1203.74</v>
      </c>
      <c r="O675" s="43">
        <v>0.55208333333333337</v>
      </c>
      <c r="P675" s="43">
        <v>0.15625</v>
      </c>
      <c r="Q675" s="44">
        <v>176036</v>
      </c>
      <c r="R675" s="44">
        <v>176088</v>
      </c>
      <c r="S675" s="61">
        <f t="shared" si="23"/>
        <v>52</v>
      </c>
      <c r="T675" s="46">
        <f>IFERROR(S675/L675,"0")</f>
        <v>17.195767195767196</v>
      </c>
    </row>
    <row r="676" spans="1:20" customFormat="1" ht="18" x14ac:dyDescent="0.35">
      <c r="A676" s="36">
        <v>44883</v>
      </c>
      <c r="B676" s="37" t="s">
        <v>205</v>
      </c>
      <c r="C676" s="37" t="s">
        <v>19</v>
      </c>
      <c r="D676" s="37" t="s">
        <v>514</v>
      </c>
      <c r="E676" s="23" t="s">
        <v>520</v>
      </c>
      <c r="F676" s="37" t="s">
        <v>20</v>
      </c>
      <c r="G676" s="40">
        <v>3371.9</v>
      </c>
      <c r="H676" s="40">
        <v>3371.9</v>
      </c>
      <c r="I676" s="64">
        <f t="shared" si="22"/>
        <v>1</v>
      </c>
      <c r="J676" s="39">
        <v>20</v>
      </c>
      <c r="K676" s="39">
        <v>0</v>
      </c>
      <c r="L676" s="49">
        <v>2.617</v>
      </c>
      <c r="M676" s="43">
        <v>0.625</v>
      </c>
      <c r="N676" s="38">
        <v>1599.5</v>
      </c>
      <c r="O676" s="43">
        <v>0.79513888888888884</v>
      </c>
      <c r="P676" s="43">
        <v>0.17013888888888887</v>
      </c>
      <c r="Q676" s="44">
        <v>176088</v>
      </c>
      <c r="R676" s="44">
        <v>176133</v>
      </c>
      <c r="S676" s="61">
        <f t="shared" si="23"/>
        <v>45</v>
      </c>
      <c r="T676" s="46">
        <f>IFERROR(S676/L676,"0")</f>
        <v>17.195261750095529</v>
      </c>
    </row>
    <row r="677" spans="1:20" customFormat="1" ht="47.4" customHeight="1" x14ac:dyDescent="0.35">
      <c r="A677" s="36">
        <v>44883</v>
      </c>
      <c r="B677" s="37" t="s">
        <v>207</v>
      </c>
      <c r="C677" s="37" t="s">
        <v>19</v>
      </c>
      <c r="D677" s="37" t="s">
        <v>515</v>
      </c>
      <c r="E677" s="23" t="s">
        <v>519</v>
      </c>
      <c r="F677" s="37" t="s">
        <v>20</v>
      </c>
      <c r="G677" s="40">
        <v>2448.1</v>
      </c>
      <c r="H677" s="40">
        <v>2448.1</v>
      </c>
      <c r="I677" s="64">
        <f t="shared" si="22"/>
        <v>1</v>
      </c>
      <c r="J677" s="39">
        <v>15</v>
      </c>
      <c r="K677" s="39">
        <v>0</v>
      </c>
      <c r="L677" s="49">
        <v>0.9</v>
      </c>
      <c r="M677" s="43">
        <v>0.66666666666666663</v>
      </c>
      <c r="N677" s="38">
        <v>943.72</v>
      </c>
      <c r="O677" s="43">
        <v>0.7680555555555556</v>
      </c>
      <c r="P677" s="43">
        <v>0.1013888888888889</v>
      </c>
      <c r="Q677" s="44">
        <v>69848</v>
      </c>
      <c r="R677" s="44">
        <v>69872</v>
      </c>
      <c r="S677" s="61">
        <f t="shared" si="23"/>
        <v>24</v>
      </c>
      <c r="T677" s="46">
        <f>IFERROR(S677/L677,"0")</f>
        <v>26.666666666666664</v>
      </c>
    </row>
    <row r="678" spans="1:20" customFormat="1" ht="18" x14ac:dyDescent="0.35">
      <c r="A678" s="36">
        <v>44883</v>
      </c>
      <c r="B678" s="37" t="s">
        <v>208</v>
      </c>
      <c r="C678" s="37" t="s">
        <v>19</v>
      </c>
      <c r="D678" s="37" t="s">
        <v>517</v>
      </c>
      <c r="E678" s="23" t="s">
        <v>521</v>
      </c>
      <c r="F678" s="37" t="s">
        <v>20</v>
      </c>
      <c r="G678" s="40">
        <v>4410</v>
      </c>
      <c r="H678" s="40">
        <v>4410</v>
      </c>
      <c r="I678" s="64">
        <f t="shared" si="22"/>
        <v>1</v>
      </c>
      <c r="J678" s="39">
        <v>6</v>
      </c>
      <c r="K678" s="39">
        <v>0</v>
      </c>
      <c r="L678" s="49">
        <v>3.57</v>
      </c>
      <c r="M678" s="43">
        <v>0.35694444444444445</v>
      </c>
      <c r="N678" s="38">
        <v>1170</v>
      </c>
      <c r="O678" s="43">
        <v>0.57500000000000007</v>
      </c>
      <c r="P678" s="43">
        <v>0.21805555555555556</v>
      </c>
      <c r="Q678" s="44">
        <v>74737</v>
      </c>
      <c r="R678" s="44">
        <v>74831</v>
      </c>
      <c r="S678" s="61">
        <f t="shared" si="23"/>
        <v>94</v>
      </c>
      <c r="T678" s="46">
        <f>IFERROR(S678/L678,"0")</f>
        <v>26.330532212885156</v>
      </c>
    </row>
    <row r="679" spans="1:20" customFormat="1" ht="18" x14ac:dyDescent="0.35">
      <c r="A679" s="36">
        <v>44883</v>
      </c>
      <c r="B679" s="37" t="s">
        <v>209</v>
      </c>
      <c r="C679" s="37" t="s">
        <v>19</v>
      </c>
      <c r="D679" s="37" t="s">
        <v>517</v>
      </c>
      <c r="E679" s="23" t="s">
        <v>521</v>
      </c>
      <c r="F679" s="37" t="s">
        <v>20</v>
      </c>
      <c r="G679" s="40">
        <v>2685.35</v>
      </c>
      <c r="H679" s="40">
        <v>2685.35</v>
      </c>
      <c r="I679" s="64">
        <f t="shared" si="22"/>
        <v>1</v>
      </c>
      <c r="J679" s="39">
        <v>18</v>
      </c>
      <c r="K679" s="39">
        <v>0</v>
      </c>
      <c r="L679" s="49">
        <v>0.98699999999999999</v>
      </c>
      <c r="M679" s="43">
        <v>0.64236111111111105</v>
      </c>
      <c r="N679" s="38">
        <v>997.99</v>
      </c>
      <c r="O679" s="43">
        <v>0.7895833333333333</v>
      </c>
      <c r="P679" s="43">
        <v>0.14722222222222223</v>
      </c>
      <c r="Q679" s="44">
        <v>74831</v>
      </c>
      <c r="R679" s="44">
        <v>74857</v>
      </c>
      <c r="S679" s="61">
        <f t="shared" si="23"/>
        <v>26</v>
      </c>
      <c r="T679" s="46">
        <f>IFERROR(S679/L679,"0")</f>
        <v>26.34245187436677</v>
      </c>
    </row>
    <row r="680" spans="1:20" customFormat="1" ht="18" x14ac:dyDescent="0.35">
      <c r="A680" s="36">
        <v>44883</v>
      </c>
      <c r="B680" s="37" t="s">
        <v>210</v>
      </c>
      <c r="C680" s="37" t="s">
        <v>19</v>
      </c>
      <c r="D680" s="37" t="s">
        <v>512</v>
      </c>
      <c r="E680" s="23" t="s">
        <v>520</v>
      </c>
      <c r="F680" s="37" t="s">
        <v>20</v>
      </c>
      <c r="G680" s="40">
        <v>1103.5</v>
      </c>
      <c r="H680" s="40">
        <v>1103.5</v>
      </c>
      <c r="I680" s="64">
        <f t="shared" si="22"/>
        <v>1</v>
      </c>
      <c r="J680" s="39">
        <v>8</v>
      </c>
      <c r="K680" s="39">
        <v>0</v>
      </c>
      <c r="L680" s="49">
        <v>2.3479999999999999</v>
      </c>
      <c r="M680" s="43">
        <v>0</v>
      </c>
      <c r="N680" s="38">
        <v>573.79</v>
      </c>
      <c r="O680" s="43">
        <v>0</v>
      </c>
      <c r="P680" s="43">
        <v>0</v>
      </c>
      <c r="Q680" s="44">
        <v>97222</v>
      </c>
      <c r="R680" s="44">
        <v>97288</v>
      </c>
      <c r="S680" s="61">
        <f t="shared" si="23"/>
        <v>66</v>
      </c>
      <c r="T680" s="46">
        <f>IFERROR(S680/L680,"0")</f>
        <v>28.109028960817717</v>
      </c>
    </row>
    <row r="681" spans="1:20" customFormat="1" ht="18" x14ac:dyDescent="0.35">
      <c r="A681" s="36">
        <v>44883</v>
      </c>
      <c r="B681" s="37" t="s">
        <v>52</v>
      </c>
      <c r="C681" s="37" t="s">
        <v>27</v>
      </c>
      <c r="D681" s="37" t="s">
        <v>513</v>
      </c>
      <c r="E681" s="23" t="s">
        <v>520</v>
      </c>
      <c r="F681" s="37" t="s">
        <v>20</v>
      </c>
      <c r="G681" s="40">
        <v>0</v>
      </c>
      <c r="H681" s="40">
        <v>0</v>
      </c>
      <c r="I681" s="64" t="str">
        <f t="shared" si="22"/>
        <v>0%</v>
      </c>
      <c r="J681" s="39">
        <v>0</v>
      </c>
      <c r="K681" s="39">
        <v>0</v>
      </c>
      <c r="L681" s="49">
        <v>5.843</v>
      </c>
      <c r="M681" s="43">
        <v>0.32013888888888892</v>
      </c>
      <c r="N681" s="38">
        <v>0</v>
      </c>
      <c r="O681" s="43">
        <v>0.81458333333333333</v>
      </c>
      <c r="P681" s="43">
        <v>0.49444444444444446</v>
      </c>
      <c r="Q681" s="44">
        <v>189002</v>
      </c>
      <c r="R681" s="44">
        <v>189131</v>
      </c>
      <c r="S681" s="61">
        <f t="shared" si="23"/>
        <v>129</v>
      </c>
      <c r="T681" s="50">
        <f>IFERROR(S681/L681,"0")</f>
        <v>22.077699811740544</v>
      </c>
    </row>
    <row r="682" spans="1:20" customFormat="1" ht="18" x14ac:dyDescent="0.35">
      <c r="A682" s="36">
        <v>44883</v>
      </c>
      <c r="B682" s="37" t="s">
        <v>52</v>
      </c>
      <c r="C682" s="37" t="s">
        <v>27</v>
      </c>
      <c r="D682" s="37" t="s">
        <v>511</v>
      </c>
      <c r="E682" s="23" t="s">
        <v>523</v>
      </c>
      <c r="F682" s="37" t="s">
        <v>20</v>
      </c>
      <c r="G682" s="40">
        <v>0</v>
      </c>
      <c r="H682" s="40">
        <v>0</v>
      </c>
      <c r="I682" s="64" t="str">
        <f t="shared" si="22"/>
        <v>0%</v>
      </c>
      <c r="J682" s="39">
        <v>0</v>
      </c>
      <c r="K682" s="39">
        <v>0</v>
      </c>
      <c r="L682" s="49">
        <v>5.5839999999999996</v>
      </c>
      <c r="M682" s="43">
        <v>0.30555555555555552</v>
      </c>
      <c r="N682" s="38">
        <v>0</v>
      </c>
      <c r="O682" s="43">
        <v>0.74583333333333324</v>
      </c>
      <c r="P682" s="43">
        <v>0.44027777777777777</v>
      </c>
      <c r="Q682" s="44">
        <v>142574</v>
      </c>
      <c r="R682" s="44">
        <v>142642</v>
      </c>
      <c r="S682" s="61">
        <f t="shared" si="23"/>
        <v>68</v>
      </c>
      <c r="T682" s="50">
        <f>IFERROR(S682/L682,"0")</f>
        <v>12.177650429799428</v>
      </c>
    </row>
    <row r="683" spans="1:20" customFormat="1" ht="18" x14ac:dyDescent="0.35">
      <c r="A683" s="36">
        <v>44884</v>
      </c>
      <c r="B683" s="37" t="s">
        <v>190</v>
      </c>
      <c r="C683" s="37" t="s">
        <v>21</v>
      </c>
      <c r="D683" s="37" t="s">
        <v>515</v>
      </c>
      <c r="E683" s="23" t="s">
        <v>519</v>
      </c>
      <c r="F683" s="37" t="s">
        <v>20</v>
      </c>
      <c r="G683" s="40">
        <v>2300</v>
      </c>
      <c r="H683" s="40">
        <v>0</v>
      </c>
      <c r="I683" s="64">
        <f t="shared" si="22"/>
        <v>0</v>
      </c>
      <c r="J683" s="39">
        <v>0</v>
      </c>
      <c r="K683" s="39">
        <v>2</v>
      </c>
      <c r="L683" s="49">
        <v>5.8940000000000001</v>
      </c>
      <c r="M683" s="43">
        <v>0</v>
      </c>
      <c r="N683" s="38">
        <v>0</v>
      </c>
      <c r="O683" s="43">
        <v>0</v>
      </c>
      <c r="P683" s="43">
        <v>0</v>
      </c>
      <c r="Q683" s="44">
        <v>69118</v>
      </c>
      <c r="R683" s="44">
        <v>69292</v>
      </c>
      <c r="S683" s="61">
        <f t="shared" si="23"/>
        <v>174</v>
      </c>
      <c r="T683" s="46">
        <f>IFERROR(S683/L683,"0")</f>
        <v>29.521547336274178</v>
      </c>
    </row>
    <row r="684" spans="1:20" customFormat="1" ht="18" x14ac:dyDescent="0.35">
      <c r="A684" s="36">
        <v>44884</v>
      </c>
      <c r="B684" s="37" t="s">
        <v>211</v>
      </c>
      <c r="C684" s="37" t="s">
        <v>19</v>
      </c>
      <c r="D684" s="37" t="s">
        <v>512</v>
      </c>
      <c r="E684" s="23" t="s">
        <v>520</v>
      </c>
      <c r="F684" s="37" t="s">
        <v>20</v>
      </c>
      <c r="G684" s="40">
        <v>2569</v>
      </c>
      <c r="H684" s="40">
        <v>2569</v>
      </c>
      <c r="I684" s="64">
        <f t="shared" si="22"/>
        <v>1</v>
      </c>
      <c r="J684" s="39">
        <v>1</v>
      </c>
      <c r="K684" s="39">
        <v>0</v>
      </c>
      <c r="L684" s="49">
        <v>0.67500000000000004</v>
      </c>
      <c r="M684" s="43">
        <v>0.36388888888888887</v>
      </c>
      <c r="N684" s="38">
        <v>1078.98</v>
      </c>
      <c r="O684" s="43">
        <v>0.44444444444444442</v>
      </c>
      <c r="P684" s="43">
        <v>8.0555555555555561E-2</v>
      </c>
      <c r="Q684" s="44">
        <v>97288</v>
      </c>
      <c r="R684" s="44">
        <v>97309</v>
      </c>
      <c r="S684" s="61">
        <f t="shared" si="23"/>
        <v>21</v>
      </c>
      <c r="T684" s="46">
        <f>IFERROR(S684/L684,"0")</f>
        <v>31.111111111111111</v>
      </c>
    </row>
    <row r="685" spans="1:20" customFormat="1" ht="18" x14ac:dyDescent="0.35">
      <c r="A685" s="36">
        <v>44884</v>
      </c>
      <c r="B685" s="37" t="s">
        <v>212</v>
      </c>
      <c r="C685" s="37" t="s">
        <v>19</v>
      </c>
      <c r="D685" s="37" t="s">
        <v>512</v>
      </c>
      <c r="E685" s="23" t="s">
        <v>520</v>
      </c>
      <c r="F685" s="37" t="s">
        <v>20</v>
      </c>
      <c r="G685" s="40">
        <v>695.5</v>
      </c>
      <c r="H685" s="40">
        <v>695.5</v>
      </c>
      <c r="I685" s="64">
        <f t="shared" si="22"/>
        <v>1</v>
      </c>
      <c r="J685" s="39">
        <v>1</v>
      </c>
      <c r="K685" s="39">
        <v>0</v>
      </c>
      <c r="L685" s="49">
        <v>0.74</v>
      </c>
      <c r="M685" s="43">
        <v>0.45833333333333331</v>
      </c>
      <c r="N685" s="38">
        <v>278.19</v>
      </c>
      <c r="O685" s="43">
        <v>0.54166666666666663</v>
      </c>
      <c r="P685" s="43">
        <v>8.3333333333333329E-2</v>
      </c>
      <c r="Q685" s="44">
        <v>97309</v>
      </c>
      <c r="R685" s="44">
        <v>97332</v>
      </c>
      <c r="S685" s="61">
        <f t="shared" si="23"/>
        <v>23</v>
      </c>
      <c r="T685" s="46">
        <f>IFERROR(S685/L685,"0")</f>
        <v>31.081081081081081</v>
      </c>
    </row>
    <row r="686" spans="1:20" customFormat="1" ht="18" x14ac:dyDescent="0.35">
      <c r="A686" s="36">
        <v>44884</v>
      </c>
      <c r="B686" s="37" t="s">
        <v>213</v>
      </c>
      <c r="C686" s="37" t="s">
        <v>19</v>
      </c>
      <c r="D686" s="37" t="s">
        <v>512</v>
      </c>
      <c r="E686" s="23" t="s">
        <v>520</v>
      </c>
      <c r="F686" s="37" t="s">
        <v>20</v>
      </c>
      <c r="G686" s="40">
        <v>851.5</v>
      </c>
      <c r="H686" s="40">
        <v>851.5</v>
      </c>
      <c r="I686" s="64">
        <f t="shared" si="22"/>
        <v>1</v>
      </c>
      <c r="J686" s="39">
        <v>14</v>
      </c>
      <c r="K686" s="39">
        <v>0</v>
      </c>
      <c r="L686" s="49">
        <v>0.997</v>
      </c>
      <c r="M686" s="43">
        <v>0.625</v>
      </c>
      <c r="N686" s="38">
        <v>421.8</v>
      </c>
      <c r="O686" s="43">
        <v>0.7090277777777777</v>
      </c>
      <c r="P686" s="43">
        <v>8.4027777777777771E-2</v>
      </c>
      <c r="Q686" s="44">
        <v>97332</v>
      </c>
      <c r="R686" s="44">
        <v>97363</v>
      </c>
      <c r="S686" s="61">
        <f t="shared" si="23"/>
        <v>31</v>
      </c>
      <c r="T686" s="46">
        <f>IFERROR(S686/L686,"0")</f>
        <v>31.093279839518555</v>
      </c>
    </row>
    <row r="687" spans="1:20" customFormat="1" ht="18" x14ac:dyDescent="0.35">
      <c r="A687" s="36">
        <v>44884</v>
      </c>
      <c r="B687" s="37" t="s">
        <v>214</v>
      </c>
      <c r="C687" s="37" t="s">
        <v>19</v>
      </c>
      <c r="D687" s="37" t="s">
        <v>514</v>
      </c>
      <c r="E687" s="23" t="s">
        <v>520</v>
      </c>
      <c r="F687" s="37" t="s">
        <v>20</v>
      </c>
      <c r="G687" s="40">
        <v>3267.9</v>
      </c>
      <c r="H687" s="40">
        <v>3267.9</v>
      </c>
      <c r="I687" s="64">
        <f t="shared" si="22"/>
        <v>1</v>
      </c>
      <c r="J687" s="39">
        <v>22</v>
      </c>
      <c r="K687" s="39">
        <v>0</v>
      </c>
      <c r="L687" s="49">
        <v>2.0019999999999998</v>
      </c>
      <c r="M687" s="43">
        <v>0.38194444444444442</v>
      </c>
      <c r="N687" s="38">
        <v>1315.51</v>
      </c>
      <c r="O687" s="43">
        <v>0.55902777777777779</v>
      </c>
      <c r="P687" s="43">
        <v>0.17708333333333334</v>
      </c>
      <c r="Q687" s="44">
        <v>176133</v>
      </c>
      <c r="R687" s="44">
        <v>176173</v>
      </c>
      <c r="S687" s="61">
        <f t="shared" si="23"/>
        <v>40</v>
      </c>
      <c r="T687" s="46">
        <f>IFERROR(S687/L687,"0")</f>
        <v>19.980019980019982</v>
      </c>
    </row>
    <row r="688" spans="1:20" customFormat="1" ht="18" x14ac:dyDescent="0.35">
      <c r="A688" s="36">
        <v>44884</v>
      </c>
      <c r="B688" s="37" t="s">
        <v>215</v>
      </c>
      <c r="C688" s="37" t="s">
        <v>19</v>
      </c>
      <c r="D688" s="37" t="s">
        <v>517</v>
      </c>
      <c r="E688" s="23" t="s">
        <v>521</v>
      </c>
      <c r="F688" s="37" t="s">
        <v>20</v>
      </c>
      <c r="G688" s="40">
        <v>1520.2</v>
      </c>
      <c r="H688" s="40">
        <v>712.6</v>
      </c>
      <c r="I688" s="64">
        <f t="shared" si="22"/>
        <v>0.46875411130114458</v>
      </c>
      <c r="J688" s="39">
        <v>11</v>
      </c>
      <c r="K688" s="39">
        <v>2</v>
      </c>
      <c r="L688" s="49">
        <v>1.901</v>
      </c>
      <c r="M688" s="43">
        <v>0.36736111111111108</v>
      </c>
      <c r="N688" s="38">
        <v>698.37</v>
      </c>
      <c r="O688" s="43">
        <v>0.53055555555555556</v>
      </c>
      <c r="P688" s="43">
        <v>0.16319444444444445</v>
      </c>
      <c r="Q688" s="44">
        <v>74857</v>
      </c>
      <c r="R688" s="44">
        <v>74903</v>
      </c>
      <c r="S688" s="61">
        <f t="shared" si="23"/>
        <v>46</v>
      </c>
      <c r="T688" s="46">
        <f>IFERROR(S688/L688,"0")</f>
        <v>24.197790636507101</v>
      </c>
    </row>
    <row r="689" spans="1:20" customFormat="1" ht="18" x14ac:dyDescent="0.35">
      <c r="A689" s="36">
        <v>44884</v>
      </c>
      <c r="B689" s="37" t="s">
        <v>52</v>
      </c>
      <c r="C689" s="37" t="s">
        <v>27</v>
      </c>
      <c r="D689" s="37" t="s">
        <v>516</v>
      </c>
      <c r="E689" s="23" t="s">
        <v>521</v>
      </c>
      <c r="F689" s="37" t="s">
        <v>20</v>
      </c>
      <c r="G689" s="40">
        <v>0</v>
      </c>
      <c r="H689" s="40">
        <v>0</v>
      </c>
      <c r="I689" s="64" t="str">
        <f t="shared" si="22"/>
        <v>0%</v>
      </c>
      <c r="J689" s="39">
        <v>0</v>
      </c>
      <c r="K689" s="39">
        <v>0</v>
      </c>
      <c r="L689" s="49">
        <v>6.49</v>
      </c>
      <c r="M689" s="43">
        <v>0.30555555555555552</v>
      </c>
      <c r="N689" s="38">
        <v>0</v>
      </c>
      <c r="O689" s="43">
        <v>0.47916666666666669</v>
      </c>
      <c r="P689" s="43">
        <v>0.17361111111111113</v>
      </c>
      <c r="Q689" s="44">
        <v>570829</v>
      </c>
      <c r="R689" s="44">
        <v>570885</v>
      </c>
      <c r="S689" s="61">
        <f t="shared" si="23"/>
        <v>56</v>
      </c>
      <c r="T689" s="50">
        <f>IFERROR(S689/L689,"0")</f>
        <v>8.6286594761171038</v>
      </c>
    </row>
    <row r="690" spans="1:20" customFormat="1" ht="18" x14ac:dyDescent="0.35">
      <c r="A690" s="36">
        <v>44884</v>
      </c>
      <c r="B690" s="37" t="s">
        <v>52</v>
      </c>
      <c r="C690" s="37" t="s">
        <v>27</v>
      </c>
      <c r="D690" s="37" t="s">
        <v>516</v>
      </c>
      <c r="E690" s="23" t="s">
        <v>521</v>
      </c>
      <c r="F690" s="37" t="s">
        <v>20</v>
      </c>
      <c r="G690" s="40">
        <v>0</v>
      </c>
      <c r="H690" s="40">
        <v>0</v>
      </c>
      <c r="I690" s="64" t="str">
        <f t="shared" si="22"/>
        <v>0%</v>
      </c>
      <c r="J690" s="39">
        <v>0</v>
      </c>
      <c r="K690" s="39">
        <v>0</v>
      </c>
      <c r="L690" s="49">
        <v>1.97</v>
      </c>
      <c r="M690" s="43">
        <v>0.58402777777777781</v>
      </c>
      <c r="N690" s="38">
        <v>0</v>
      </c>
      <c r="O690" s="43">
        <v>0.6875</v>
      </c>
      <c r="P690" s="43">
        <v>0.10347222222222223</v>
      </c>
      <c r="Q690" s="44">
        <v>570885</v>
      </c>
      <c r="R690" s="44">
        <v>570902</v>
      </c>
      <c r="S690" s="61">
        <f t="shared" si="23"/>
        <v>17</v>
      </c>
      <c r="T690" s="50">
        <f>IFERROR(S690/L690,"0")</f>
        <v>8.6294416243654819</v>
      </c>
    </row>
    <row r="691" spans="1:20" customFormat="1" ht="18" x14ac:dyDescent="0.35">
      <c r="A691" s="36">
        <v>44884</v>
      </c>
      <c r="B691" s="37" t="s">
        <v>190</v>
      </c>
      <c r="C691" s="37" t="s">
        <v>21</v>
      </c>
      <c r="D691" s="37" t="s">
        <v>515</v>
      </c>
      <c r="E691" s="23" t="s">
        <v>519</v>
      </c>
      <c r="F691" s="37" t="s">
        <v>20</v>
      </c>
      <c r="G691" s="40">
        <v>1500</v>
      </c>
      <c r="H691" s="40">
        <v>1500</v>
      </c>
      <c r="I691" s="64">
        <f t="shared" si="22"/>
        <v>1</v>
      </c>
      <c r="J691" s="39">
        <v>1</v>
      </c>
      <c r="K691" s="39">
        <v>0</v>
      </c>
      <c r="L691" s="49">
        <v>5.33</v>
      </c>
      <c r="M691" s="43">
        <v>0.21736111111111112</v>
      </c>
      <c r="N691" s="38">
        <v>450</v>
      </c>
      <c r="O691" s="43">
        <v>0.52083333333333337</v>
      </c>
      <c r="P691" s="43">
        <v>0.3034722222222222</v>
      </c>
      <c r="Q691" s="44">
        <v>69872</v>
      </c>
      <c r="R691" s="44">
        <v>70024</v>
      </c>
      <c r="S691" s="61">
        <f t="shared" si="23"/>
        <v>152</v>
      </c>
      <c r="T691" s="46">
        <f>IFERROR(S691/L691,"0")</f>
        <v>28.517823639774861</v>
      </c>
    </row>
    <row r="692" spans="1:20" customFormat="1" ht="36" x14ac:dyDescent="0.35">
      <c r="A692" s="36">
        <v>44884</v>
      </c>
      <c r="B692" s="37" t="s">
        <v>52</v>
      </c>
      <c r="C692" s="37" t="s">
        <v>130</v>
      </c>
      <c r="D692" s="37" t="s">
        <v>515</v>
      </c>
      <c r="E692" s="23" t="s">
        <v>519</v>
      </c>
      <c r="F692" s="37" t="s">
        <v>20</v>
      </c>
      <c r="G692" s="40">
        <v>0</v>
      </c>
      <c r="H692" s="40">
        <v>0</v>
      </c>
      <c r="I692" s="64" t="str">
        <f t="shared" si="22"/>
        <v>0%</v>
      </c>
      <c r="J692" s="39">
        <v>0</v>
      </c>
      <c r="K692" s="39">
        <v>0</v>
      </c>
      <c r="L692" s="49">
        <v>0.28000000000000003</v>
      </c>
      <c r="M692" s="43">
        <v>0.63541666666666663</v>
      </c>
      <c r="N692" s="38">
        <v>0</v>
      </c>
      <c r="O692" s="43">
        <v>0.64513888888888882</v>
      </c>
      <c r="P692" s="43">
        <v>9.7222222222222224E-3</v>
      </c>
      <c r="Q692" s="44">
        <v>70024</v>
      </c>
      <c r="R692" s="44">
        <v>70032</v>
      </c>
      <c r="S692" s="61">
        <f t="shared" si="23"/>
        <v>8</v>
      </c>
      <c r="T692" s="46">
        <f>IFERROR(S692/L692,"0")</f>
        <v>28.571428571428569</v>
      </c>
    </row>
    <row r="693" spans="1:20" customFormat="1" ht="18" x14ac:dyDescent="0.35">
      <c r="A693" s="36">
        <v>44886</v>
      </c>
      <c r="B693" s="37" t="s">
        <v>216</v>
      </c>
      <c r="C693" s="37" t="s">
        <v>21</v>
      </c>
      <c r="D693" s="37" t="s">
        <v>515</v>
      </c>
      <c r="E693" s="23" t="s">
        <v>519</v>
      </c>
      <c r="F693" s="37" t="s">
        <v>20</v>
      </c>
      <c r="G693" s="40">
        <v>1280</v>
      </c>
      <c r="H693" s="40">
        <v>1280</v>
      </c>
      <c r="I693" s="64">
        <f t="shared" si="22"/>
        <v>1</v>
      </c>
      <c r="J693" s="39">
        <v>23</v>
      </c>
      <c r="K693" s="39">
        <v>0</v>
      </c>
      <c r="L693" s="49">
        <v>6.234</v>
      </c>
      <c r="M693" s="43">
        <v>0.21875</v>
      </c>
      <c r="N693" s="38">
        <v>1225.48</v>
      </c>
      <c r="O693" s="43">
        <v>0.58472222222222225</v>
      </c>
      <c r="P693" s="43">
        <v>0.3659722222222222</v>
      </c>
      <c r="Q693" s="44">
        <v>70032</v>
      </c>
      <c r="R693" s="44">
        <v>70212</v>
      </c>
      <c r="S693" s="61">
        <f t="shared" si="23"/>
        <v>180</v>
      </c>
      <c r="T693" s="46">
        <f>IFERROR(S693/L693,"0")</f>
        <v>28.873917228103945</v>
      </c>
    </row>
    <row r="694" spans="1:20" customFormat="1" ht="18" x14ac:dyDescent="0.35">
      <c r="A694" s="36">
        <v>44886</v>
      </c>
      <c r="B694" s="37" t="s">
        <v>217</v>
      </c>
      <c r="C694" s="37" t="s">
        <v>19</v>
      </c>
      <c r="D694" s="37" t="s">
        <v>515</v>
      </c>
      <c r="E694" s="23" t="s">
        <v>519</v>
      </c>
      <c r="F694" s="37" t="s">
        <v>20</v>
      </c>
      <c r="G694" s="40">
        <v>1047</v>
      </c>
      <c r="H694" s="40">
        <v>948</v>
      </c>
      <c r="I694" s="64">
        <f t="shared" si="22"/>
        <v>0.90544412607449853</v>
      </c>
      <c r="J694" s="39">
        <v>9</v>
      </c>
      <c r="K694" s="39">
        <v>1</v>
      </c>
      <c r="L694" s="49">
        <v>1.732</v>
      </c>
      <c r="M694" s="43">
        <v>0.6645833333333333</v>
      </c>
      <c r="N694" s="38">
        <v>437.72</v>
      </c>
      <c r="O694" s="43">
        <v>0.78263888888888899</v>
      </c>
      <c r="P694" s="43">
        <v>0.11805555555555557</v>
      </c>
      <c r="Q694" s="44">
        <v>70212</v>
      </c>
      <c r="R694" s="44">
        <v>70262</v>
      </c>
      <c r="S694" s="61">
        <f t="shared" si="23"/>
        <v>50</v>
      </c>
      <c r="T694" s="46">
        <f>IFERROR(S694/L694,"0")</f>
        <v>28.868360277136258</v>
      </c>
    </row>
    <row r="695" spans="1:20" customFormat="1" ht="18" x14ac:dyDescent="0.35">
      <c r="A695" s="36">
        <v>44886</v>
      </c>
      <c r="B695" s="37" t="s">
        <v>218</v>
      </c>
      <c r="C695" s="37" t="s">
        <v>19</v>
      </c>
      <c r="D695" s="37" t="s">
        <v>512</v>
      </c>
      <c r="E695" s="23" t="s">
        <v>520</v>
      </c>
      <c r="F695" s="37" t="s">
        <v>20</v>
      </c>
      <c r="G695" s="40">
        <v>1355.75</v>
      </c>
      <c r="H695" s="40">
        <v>1323.75</v>
      </c>
      <c r="I695" s="64">
        <f t="shared" si="22"/>
        <v>0.97639682832380603</v>
      </c>
      <c r="J695" s="39">
        <v>13</v>
      </c>
      <c r="K695" s="39">
        <v>1</v>
      </c>
      <c r="L695" s="49">
        <v>1.109</v>
      </c>
      <c r="M695" s="43">
        <v>0.37847222222222227</v>
      </c>
      <c r="N695" s="38">
        <v>803.01</v>
      </c>
      <c r="O695" s="43">
        <v>0.51736111111111105</v>
      </c>
      <c r="P695" s="43">
        <v>0.1388888888888889</v>
      </c>
      <c r="Q695" s="44">
        <v>97363</v>
      </c>
      <c r="R695" s="44">
        <v>97386</v>
      </c>
      <c r="S695" s="61">
        <f t="shared" si="23"/>
        <v>23</v>
      </c>
      <c r="T695" s="46">
        <f>IFERROR(S695/L695,"0")</f>
        <v>20.73940486925158</v>
      </c>
    </row>
    <row r="696" spans="1:20" customFormat="1" ht="18" x14ac:dyDescent="0.35">
      <c r="A696" s="36">
        <v>44886</v>
      </c>
      <c r="B696" s="37" t="s">
        <v>219</v>
      </c>
      <c r="C696" s="37" t="s">
        <v>19</v>
      </c>
      <c r="D696" s="37" t="s">
        <v>512</v>
      </c>
      <c r="E696" s="23" t="s">
        <v>520</v>
      </c>
      <c r="F696" s="37" t="s">
        <v>20</v>
      </c>
      <c r="G696" s="40">
        <v>1999</v>
      </c>
      <c r="H696" s="40">
        <v>1999</v>
      </c>
      <c r="I696" s="64">
        <f t="shared" si="22"/>
        <v>1</v>
      </c>
      <c r="J696" s="39">
        <v>11</v>
      </c>
      <c r="K696" s="39">
        <v>0</v>
      </c>
      <c r="L696" s="49">
        <v>1.109</v>
      </c>
      <c r="M696" s="43">
        <v>0.58333333333333337</v>
      </c>
      <c r="N696" s="38">
        <v>781.45</v>
      </c>
      <c r="O696" s="43">
        <v>0.77083333333333337</v>
      </c>
      <c r="P696" s="43">
        <v>0.1875</v>
      </c>
      <c r="Q696" s="44">
        <v>97386</v>
      </c>
      <c r="R696" s="44">
        <v>97409</v>
      </c>
      <c r="S696" s="61">
        <f t="shared" si="23"/>
        <v>23</v>
      </c>
      <c r="T696" s="46">
        <f>IFERROR(S696/L696,"0")</f>
        <v>20.73940486925158</v>
      </c>
    </row>
    <row r="697" spans="1:20" customFormat="1" ht="18" x14ac:dyDescent="0.35">
      <c r="A697" s="36">
        <v>44886</v>
      </c>
      <c r="B697" s="37" t="s">
        <v>220</v>
      </c>
      <c r="C697" s="37" t="s">
        <v>19</v>
      </c>
      <c r="D697" s="37" t="s">
        <v>517</v>
      </c>
      <c r="E697" s="23" t="s">
        <v>521</v>
      </c>
      <c r="F697" s="37" t="s">
        <v>20</v>
      </c>
      <c r="G697" s="40">
        <v>1294.7</v>
      </c>
      <c r="H697" s="40">
        <v>1240.7</v>
      </c>
      <c r="I697" s="64">
        <f t="shared" si="22"/>
        <v>0.9582914960994825</v>
      </c>
      <c r="J697" s="39">
        <v>4</v>
      </c>
      <c r="K697" s="39">
        <v>0</v>
      </c>
      <c r="L697" s="49">
        <v>0.66100000000000003</v>
      </c>
      <c r="M697" s="43">
        <v>0.35138888888888892</v>
      </c>
      <c r="N697" s="38">
        <v>906.26</v>
      </c>
      <c r="O697" s="43">
        <v>0.44930555555555557</v>
      </c>
      <c r="P697" s="43">
        <v>9.7916666666666666E-2</v>
      </c>
      <c r="Q697" s="44">
        <v>74903</v>
      </c>
      <c r="R697" s="44">
        <v>74919</v>
      </c>
      <c r="S697" s="61">
        <f t="shared" si="23"/>
        <v>16</v>
      </c>
      <c r="T697" s="46">
        <f>IFERROR(S697/L697,"0")</f>
        <v>24.20574886535552</v>
      </c>
    </row>
    <row r="698" spans="1:20" customFormat="1" ht="18" x14ac:dyDescent="0.35">
      <c r="A698" s="36">
        <v>44886</v>
      </c>
      <c r="B698" s="37" t="s">
        <v>221</v>
      </c>
      <c r="C698" s="37" t="s">
        <v>19</v>
      </c>
      <c r="D698" s="37" t="s">
        <v>517</v>
      </c>
      <c r="E698" s="23" t="s">
        <v>521</v>
      </c>
      <c r="F698" s="37" t="s">
        <v>20</v>
      </c>
      <c r="G698" s="40">
        <v>2964</v>
      </c>
      <c r="H698" s="40">
        <v>2964</v>
      </c>
      <c r="I698" s="64">
        <f t="shared" si="22"/>
        <v>1</v>
      </c>
      <c r="J698" s="39">
        <v>5</v>
      </c>
      <c r="K698" s="39">
        <v>0</v>
      </c>
      <c r="L698" s="49">
        <v>0.90900000000000003</v>
      </c>
      <c r="M698" s="43">
        <v>0.57152777777777775</v>
      </c>
      <c r="N698" s="38">
        <v>1056.22</v>
      </c>
      <c r="O698" s="43">
        <v>0.65555555555555556</v>
      </c>
      <c r="P698" s="43">
        <v>8.4027777777777771E-2</v>
      </c>
      <c r="Q698" s="44">
        <v>74919</v>
      </c>
      <c r="R698" s="44">
        <v>74941</v>
      </c>
      <c r="S698" s="61">
        <f t="shared" si="23"/>
        <v>22</v>
      </c>
      <c r="T698" s="46">
        <f>IFERROR(S698/L698,"0")</f>
        <v>24.202420242024203</v>
      </c>
    </row>
    <row r="699" spans="1:20" customFormat="1" ht="39" customHeight="1" x14ac:dyDescent="0.35">
      <c r="A699" s="36">
        <v>44886</v>
      </c>
      <c r="B699" s="37" t="s">
        <v>222</v>
      </c>
      <c r="C699" s="37" t="s">
        <v>21</v>
      </c>
      <c r="D699" s="37" t="s">
        <v>516</v>
      </c>
      <c r="E699" s="23" t="s">
        <v>521</v>
      </c>
      <c r="F699" s="37" t="s">
        <v>20</v>
      </c>
      <c r="G699" s="40">
        <v>6500</v>
      </c>
      <c r="H699" s="40">
        <v>6500</v>
      </c>
      <c r="I699" s="64">
        <f t="shared" si="22"/>
        <v>1</v>
      </c>
      <c r="J699" s="39">
        <v>1</v>
      </c>
      <c r="K699" s="39">
        <v>0</v>
      </c>
      <c r="L699" s="49">
        <v>17.867999999999999</v>
      </c>
      <c r="M699" s="43">
        <v>0.1875</v>
      </c>
      <c r="N699" s="38">
        <v>0</v>
      </c>
      <c r="O699" s="43">
        <v>0.60763888888888895</v>
      </c>
      <c r="P699" s="43">
        <v>0.4201388888888889</v>
      </c>
      <c r="Q699" s="44">
        <v>570902</v>
      </c>
      <c r="R699" s="44">
        <v>571184</v>
      </c>
      <c r="S699" s="61">
        <f t="shared" si="23"/>
        <v>282</v>
      </c>
      <c r="T699" s="50">
        <f>IFERROR(S699/L699,"0")</f>
        <v>15.782404298186703</v>
      </c>
    </row>
    <row r="700" spans="1:20" customFormat="1" ht="44.4" customHeight="1" x14ac:dyDescent="0.35">
      <c r="A700" s="36">
        <v>44886</v>
      </c>
      <c r="B700" s="37" t="s">
        <v>223</v>
      </c>
      <c r="C700" s="37" t="s">
        <v>19</v>
      </c>
      <c r="D700" s="37" t="s">
        <v>513</v>
      </c>
      <c r="E700" s="23" t="s">
        <v>520</v>
      </c>
      <c r="F700" s="37" t="s">
        <v>20</v>
      </c>
      <c r="G700" s="40">
        <v>6555</v>
      </c>
      <c r="H700" s="40">
        <v>6555</v>
      </c>
      <c r="I700" s="64">
        <f t="shared" si="22"/>
        <v>1</v>
      </c>
      <c r="J700" s="39">
        <v>1</v>
      </c>
      <c r="K700" s="39">
        <v>0</v>
      </c>
      <c r="L700" s="49">
        <v>1.962</v>
      </c>
      <c r="M700" s="43">
        <v>0.56944444444444442</v>
      </c>
      <c r="N700" s="38">
        <v>2621.99</v>
      </c>
      <c r="O700" s="43">
        <v>0.71180555555555547</v>
      </c>
      <c r="P700" s="43">
        <v>0.1423611111111111</v>
      </c>
      <c r="Q700" s="44">
        <v>189131</v>
      </c>
      <c r="R700" s="44">
        <v>189168</v>
      </c>
      <c r="S700" s="61">
        <f t="shared" si="23"/>
        <v>37</v>
      </c>
      <c r="T700" s="50">
        <f>IFERROR(S700/L700,"0")</f>
        <v>18.858307849133539</v>
      </c>
    </row>
    <row r="701" spans="1:20" s="6" customFormat="1" ht="32.4" customHeight="1" x14ac:dyDescent="0.35">
      <c r="A701" s="55">
        <v>44886</v>
      </c>
      <c r="B701" s="57" t="s">
        <v>224</v>
      </c>
      <c r="C701" s="57" t="s">
        <v>21</v>
      </c>
      <c r="D701" s="57" t="s">
        <v>514</v>
      </c>
      <c r="E701" s="23" t="s">
        <v>520</v>
      </c>
      <c r="F701" s="57" t="s">
        <v>20</v>
      </c>
      <c r="G701" s="56">
        <v>1849.5</v>
      </c>
      <c r="H701" s="56">
        <v>1849.5</v>
      </c>
      <c r="I701" s="64">
        <f t="shared" si="22"/>
        <v>1</v>
      </c>
      <c r="J701" s="58">
        <v>1</v>
      </c>
      <c r="K701" s="58">
        <v>0</v>
      </c>
      <c r="L701" s="65">
        <v>3.7050000000000001</v>
      </c>
      <c r="M701" s="43">
        <v>0</v>
      </c>
      <c r="N701" s="48">
        <v>0</v>
      </c>
      <c r="O701" s="59">
        <v>0</v>
      </c>
      <c r="P701" s="59">
        <v>0</v>
      </c>
      <c r="Q701" s="60">
        <v>176173</v>
      </c>
      <c r="R701" s="60">
        <v>176383</v>
      </c>
      <c r="S701" s="61">
        <f t="shared" si="23"/>
        <v>210</v>
      </c>
      <c r="T701" s="50">
        <f>IFERROR(S701/L701,"0")</f>
        <v>56.680161943319838</v>
      </c>
    </row>
    <row r="702" spans="1:20" customFormat="1" ht="18" x14ac:dyDescent="0.35">
      <c r="A702" s="36">
        <v>44886</v>
      </c>
      <c r="B702" s="37" t="s">
        <v>225</v>
      </c>
      <c r="C702" s="37" t="s">
        <v>19</v>
      </c>
      <c r="D702" s="37" t="s">
        <v>511</v>
      </c>
      <c r="E702" s="23" t="s">
        <v>523</v>
      </c>
      <c r="F702" s="37" t="s">
        <v>20</v>
      </c>
      <c r="G702" s="40">
        <v>3791.25</v>
      </c>
      <c r="H702" s="40">
        <v>3747.25</v>
      </c>
      <c r="I702" s="64">
        <f t="shared" si="22"/>
        <v>0.98839432904714808</v>
      </c>
      <c r="J702" s="39">
        <v>18</v>
      </c>
      <c r="K702" s="39">
        <v>1</v>
      </c>
      <c r="L702" s="49">
        <v>4.6840000000000002</v>
      </c>
      <c r="M702" s="43">
        <v>0</v>
      </c>
      <c r="N702" s="38">
        <v>1673.81</v>
      </c>
      <c r="O702" s="43">
        <v>0</v>
      </c>
      <c r="P702" s="43">
        <v>0</v>
      </c>
      <c r="Q702" s="44">
        <v>142642</v>
      </c>
      <c r="R702" s="44">
        <v>142666</v>
      </c>
      <c r="S702" s="61">
        <f t="shared" si="23"/>
        <v>24</v>
      </c>
      <c r="T702" s="50">
        <f>IFERROR(S702/L702,"0")</f>
        <v>5.1238257899231421</v>
      </c>
    </row>
    <row r="703" spans="1:20" customFormat="1" ht="18" x14ac:dyDescent="0.35">
      <c r="A703" s="36">
        <v>44887</v>
      </c>
      <c r="B703" s="37" t="s">
        <v>226</v>
      </c>
      <c r="C703" s="37" t="s">
        <v>19</v>
      </c>
      <c r="D703" s="37" t="s">
        <v>515</v>
      </c>
      <c r="E703" s="23" t="s">
        <v>519</v>
      </c>
      <c r="F703" s="37" t="s">
        <v>20</v>
      </c>
      <c r="G703" s="40">
        <v>4660</v>
      </c>
      <c r="H703" s="40">
        <v>4660</v>
      </c>
      <c r="I703" s="64">
        <f t="shared" si="22"/>
        <v>1</v>
      </c>
      <c r="J703" s="39">
        <v>5</v>
      </c>
      <c r="K703" s="39">
        <v>0</v>
      </c>
      <c r="L703" s="49">
        <v>2.4409999999999998</v>
      </c>
      <c r="M703" s="43">
        <v>0.35416666666666669</v>
      </c>
      <c r="N703" s="38">
        <v>1165</v>
      </c>
      <c r="O703" s="43">
        <v>0.51874999999999993</v>
      </c>
      <c r="P703" s="43">
        <v>0.16458333333333333</v>
      </c>
      <c r="Q703" s="44">
        <v>70262</v>
      </c>
      <c r="R703" s="44">
        <v>70316</v>
      </c>
      <c r="S703" s="61">
        <f t="shared" si="23"/>
        <v>54</v>
      </c>
      <c r="T703" s="50">
        <f>IFERROR(S703/L703,"0")</f>
        <v>22.122081114297419</v>
      </c>
    </row>
    <row r="704" spans="1:20" customFormat="1" ht="18" x14ac:dyDescent="0.35">
      <c r="A704" s="36">
        <v>44887</v>
      </c>
      <c r="B704" s="37" t="s">
        <v>227</v>
      </c>
      <c r="C704" s="37" t="s">
        <v>19</v>
      </c>
      <c r="D704" s="37" t="s">
        <v>515</v>
      </c>
      <c r="E704" s="23" t="s">
        <v>519</v>
      </c>
      <c r="F704" s="37" t="s">
        <v>20</v>
      </c>
      <c r="G704" s="40">
        <v>980</v>
      </c>
      <c r="H704" s="40">
        <v>980</v>
      </c>
      <c r="I704" s="64">
        <f t="shared" ref="I704:I767" si="24">IFERROR((H704/G704)*100%,"0%")</f>
        <v>1</v>
      </c>
      <c r="J704" s="39">
        <v>1</v>
      </c>
      <c r="K704" s="39">
        <v>0</v>
      </c>
      <c r="L704" s="49">
        <v>0.94899999999999995</v>
      </c>
      <c r="M704" s="43">
        <v>0.58333333333333337</v>
      </c>
      <c r="N704" s="38">
        <v>245</v>
      </c>
      <c r="O704" s="43">
        <v>0.61805555555555558</v>
      </c>
      <c r="P704" s="43">
        <v>3.4722222222222224E-2</v>
      </c>
      <c r="Q704" s="44">
        <v>70316</v>
      </c>
      <c r="R704" s="44">
        <v>70337</v>
      </c>
      <c r="S704" s="61">
        <f t="shared" ref="S704:S767" si="25">+R704-Q704</f>
        <v>21</v>
      </c>
      <c r="T704" s="50">
        <f>IFERROR(S704/L704,"0")</f>
        <v>22.128556375131719</v>
      </c>
    </row>
    <row r="705" spans="1:20" customFormat="1" ht="18" x14ac:dyDescent="0.35">
      <c r="A705" s="36">
        <v>44887</v>
      </c>
      <c r="B705" s="37" t="s">
        <v>228</v>
      </c>
      <c r="C705" s="37" t="s">
        <v>19</v>
      </c>
      <c r="D705" s="37" t="s">
        <v>515</v>
      </c>
      <c r="E705" s="23" t="s">
        <v>519</v>
      </c>
      <c r="F705" s="37" t="s">
        <v>20</v>
      </c>
      <c r="G705" s="40">
        <v>2607.4</v>
      </c>
      <c r="H705" s="40">
        <v>2182.4</v>
      </c>
      <c r="I705" s="64">
        <f t="shared" si="24"/>
        <v>0.83700237784766429</v>
      </c>
      <c r="J705" s="39">
        <v>8</v>
      </c>
      <c r="K705" s="39">
        <v>1</v>
      </c>
      <c r="L705" s="49">
        <v>1.085</v>
      </c>
      <c r="M705" s="43">
        <v>0.64583333333333337</v>
      </c>
      <c r="N705" s="38">
        <v>763.63</v>
      </c>
      <c r="O705" s="43">
        <v>0.75208333333333333</v>
      </c>
      <c r="P705" s="43">
        <v>0.10625</v>
      </c>
      <c r="Q705" s="44">
        <v>70337</v>
      </c>
      <c r="R705" s="44">
        <v>70361</v>
      </c>
      <c r="S705" s="61">
        <f t="shared" si="25"/>
        <v>24</v>
      </c>
      <c r="T705" s="50">
        <f>IFERROR(S705/L705,"0")</f>
        <v>22.119815668202765</v>
      </c>
    </row>
    <row r="706" spans="1:20" customFormat="1" ht="18" x14ac:dyDescent="0.35">
      <c r="A706" s="36">
        <v>44887</v>
      </c>
      <c r="B706" s="37" t="s">
        <v>229</v>
      </c>
      <c r="C706" s="37" t="s">
        <v>19</v>
      </c>
      <c r="D706" s="37" t="s">
        <v>512</v>
      </c>
      <c r="E706" s="23" t="s">
        <v>520</v>
      </c>
      <c r="F706" s="37" t="s">
        <v>20</v>
      </c>
      <c r="G706" s="40">
        <v>3600</v>
      </c>
      <c r="H706" s="40">
        <v>3600</v>
      </c>
      <c r="I706" s="64">
        <f t="shared" si="24"/>
        <v>1</v>
      </c>
      <c r="J706" s="39">
        <v>6</v>
      </c>
      <c r="K706" s="39">
        <v>0</v>
      </c>
      <c r="L706" s="49">
        <v>1.5049999999999999</v>
      </c>
      <c r="M706" s="43">
        <v>0.35555555555555557</v>
      </c>
      <c r="N706" s="38">
        <v>899.98</v>
      </c>
      <c r="O706" s="43">
        <v>0.45833333333333331</v>
      </c>
      <c r="P706" s="43">
        <v>0.10277777777777779</v>
      </c>
      <c r="Q706" s="44">
        <v>97409</v>
      </c>
      <c r="R706" s="44">
        <v>97453</v>
      </c>
      <c r="S706" s="61">
        <f t="shared" si="25"/>
        <v>44</v>
      </c>
      <c r="T706" s="46">
        <f>IFERROR(S706/L706,"0")</f>
        <v>29.2358803986711</v>
      </c>
    </row>
    <row r="707" spans="1:20" customFormat="1" ht="18" x14ac:dyDescent="0.35">
      <c r="A707" s="36">
        <v>44887</v>
      </c>
      <c r="B707" s="37" t="s">
        <v>230</v>
      </c>
      <c r="C707" s="37" t="s">
        <v>19</v>
      </c>
      <c r="D707" s="37" t="s">
        <v>512</v>
      </c>
      <c r="E707" s="23" t="s">
        <v>520</v>
      </c>
      <c r="F707" s="37" t="s">
        <v>20</v>
      </c>
      <c r="G707" s="40">
        <v>104.75</v>
      </c>
      <c r="H707" s="40">
        <v>44.15</v>
      </c>
      <c r="I707" s="64">
        <f t="shared" si="24"/>
        <v>0.42147971360381858</v>
      </c>
      <c r="J707" s="39">
        <v>2</v>
      </c>
      <c r="K707" s="39">
        <v>1</v>
      </c>
      <c r="L707" s="49">
        <v>1.198</v>
      </c>
      <c r="M707" s="43">
        <v>0.60416666666666663</v>
      </c>
      <c r="N707" s="38">
        <v>42.72</v>
      </c>
      <c r="O707" s="43">
        <v>0.7270833333333333</v>
      </c>
      <c r="P707" s="43">
        <v>0.12291666666666667</v>
      </c>
      <c r="Q707" s="44">
        <v>97453</v>
      </c>
      <c r="R707" s="44">
        <v>97488</v>
      </c>
      <c r="S707" s="61">
        <f t="shared" si="25"/>
        <v>35</v>
      </c>
      <c r="T707" s="46">
        <f>IFERROR(S707/L707,"0")</f>
        <v>29.21535893155259</v>
      </c>
    </row>
    <row r="708" spans="1:20" s="6" customFormat="1" ht="18" x14ac:dyDescent="0.35">
      <c r="A708" s="55">
        <v>44887</v>
      </c>
      <c r="B708" s="57" t="s">
        <v>231</v>
      </c>
      <c r="C708" s="57" t="s">
        <v>21</v>
      </c>
      <c r="D708" s="57" t="s">
        <v>517</v>
      </c>
      <c r="E708" s="23" t="s">
        <v>521</v>
      </c>
      <c r="F708" s="57" t="s">
        <v>20</v>
      </c>
      <c r="G708" s="56">
        <v>378</v>
      </c>
      <c r="H708" s="56">
        <v>378</v>
      </c>
      <c r="I708" s="64">
        <f t="shared" si="24"/>
        <v>1</v>
      </c>
      <c r="J708" s="58">
        <v>2</v>
      </c>
      <c r="K708" s="58">
        <v>0</v>
      </c>
      <c r="L708" s="65">
        <v>9.3680000000000003</v>
      </c>
      <c r="M708" s="43">
        <v>0.23611111111111113</v>
      </c>
      <c r="N708" s="48">
        <v>161.99</v>
      </c>
      <c r="O708" s="59">
        <v>0.5625</v>
      </c>
      <c r="P708" s="59">
        <v>0.3263888888888889</v>
      </c>
      <c r="Q708" s="60">
        <v>74941</v>
      </c>
      <c r="R708" s="60">
        <v>75238</v>
      </c>
      <c r="S708" s="61">
        <f t="shared" si="25"/>
        <v>297</v>
      </c>
      <c r="T708" s="50">
        <f>IFERROR(S708/L708,"0")</f>
        <v>31.703672075149445</v>
      </c>
    </row>
    <row r="709" spans="1:20" customFormat="1" ht="18" x14ac:dyDescent="0.35">
      <c r="A709" s="36">
        <v>44887</v>
      </c>
      <c r="B709" s="37" t="s">
        <v>232</v>
      </c>
      <c r="C709" s="37" t="s">
        <v>19</v>
      </c>
      <c r="D709" s="37" t="s">
        <v>511</v>
      </c>
      <c r="E709" s="23" t="s">
        <v>523</v>
      </c>
      <c r="F709" s="37" t="s">
        <v>20</v>
      </c>
      <c r="G709" s="40">
        <v>6589.4</v>
      </c>
      <c r="H709" s="40">
        <v>6589.4</v>
      </c>
      <c r="I709" s="64">
        <f t="shared" si="24"/>
        <v>1</v>
      </c>
      <c r="J709" s="39">
        <v>4</v>
      </c>
      <c r="K709" s="39">
        <v>0</v>
      </c>
      <c r="L709" s="49">
        <v>2.4900000000000002</v>
      </c>
      <c r="M709" s="43">
        <v>0.58680555555555558</v>
      </c>
      <c r="N709" s="38">
        <v>2424.9299999999998</v>
      </c>
      <c r="O709" s="43">
        <v>0.70277777777777783</v>
      </c>
      <c r="P709" s="43">
        <v>0.11597222222222221</v>
      </c>
      <c r="Q709" s="44">
        <v>142666</v>
      </c>
      <c r="R709" s="44">
        <v>142703</v>
      </c>
      <c r="S709" s="61">
        <f t="shared" si="25"/>
        <v>37</v>
      </c>
      <c r="T709" s="50">
        <f>IFERROR(S709/L709,"0")</f>
        <v>14.859437751004014</v>
      </c>
    </row>
    <row r="710" spans="1:20" s="6" customFormat="1" ht="18" x14ac:dyDescent="0.35">
      <c r="A710" s="55">
        <v>44887</v>
      </c>
      <c r="B710" s="57" t="s">
        <v>233</v>
      </c>
      <c r="C710" s="57" t="s">
        <v>21</v>
      </c>
      <c r="D710" s="57" t="s">
        <v>516</v>
      </c>
      <c r="E710" s="23" t="s">
        <v>521</v>
      </c>
      <c r="F710" s="57" t="s">
        <v>20</v>
      </c>
      <c r="G710" s="56">
        <v>9790</v>
      </c>
      <c r="H710" s="56">
        <v>9790</v>
      </c>
      <c r="I710" s="64">
        <f t="shared" si="24"/>
        <v>1</v>
      </c>
      <c r="J710" s="58">
        <v>1</v>
      </c>
      <c r="K710" s="58">
        <v>0</v>
      </c>
      <c r="L710" s="65">
        <v>19.058</v>
      </c>
      <c r="M710" s="43">
        <v>0.23611111111111113</v>
      </c>
      <c r="N710" s="48">
        <v>0</v>
      </c>
      <c r="O710" s="59">
        <v>0.75277777777777777</v>
      </c>
      <c r="P710" s="59">
        <v>0.51666666666666672</v>
      </c>
      <c r="Q710" s="60">
        <v>571184</v>
      </c>
      <c r="R710" s="60">
        <v>571469</v>
      </c>
      <c r="S710" s="61">
        <f t="shared" si="25"/>
        <v>285</v>
      </c>
      <c r="T710" s="50">
        <f>IFERROR(S710/L710,"0")</f>
        <v>14.954349879315773</v>
      </c>
    </row>
    <row r="711" spans="1:20" s="6" customFormat="1" ht="28.8" customHeight="1" x14ac:dyDescent="0.35">
      <c r="A711" s="55">
        <v>44887</v>
      </c>
      <c r="B711" s="57" t="s">
        <v>234</v>
      </c>
      <c r="C711" s="57" t="s">
        <v>21</v>
      </c>
      <c r="D711" s="57" t="s">
        <v>513</v>
      </c>
      <c r="E711" s="23" t="s">
        <v>520</v>
      </c>
      <c r="F711" s="57" t="s">
        <v>20</v>
      </c>
      <c r="G711" s="56">
        <v>3300</v>
      </c>
      <c r="H711" s="56">
        <v>3300</v>
      </c>
      <c r="I711" s="64">
        <f t="shared" si="24"/>
        <v>1</v>
      </c>
      <c r="J711" s="58">
        <v>1</v>
      </c>
      <c r="K711" s="58">
        <v>0</v>
      </c>
      <c r="L711" s="65">
        <v>14.584</v>
      </c>
      <c r="M711" s="43">
        <v>0.23611111111111113</v>
      </c>
      <c r="N711" s="48">
        <v>0</v>
      </c>
      <c r="O711" s="59">
        <v>0.75208333333333333</v>
      </c>
      <c r="P711" s="59">
        <v>0.51597222222222217</v>
      </c>
      <c r="Q711" s="60">
        <v>189168</v>
      </c>
      <c r="R711" s="60">
        <v>189488</v>
      </c>
      <c r="S711" s="61">
        <f t="shared" si="25"/>
        <v>320</v>
      </c>
      <c r="T711" s="50">
        <f>IFERROR(S711/L711,"0")</f>
        <v>21.941854086670325</v>
      </c>
    </row>
    <row r="712" spans="1:20" customFormat="1" ht="18" x14ac:dyDescent="0.35">
      <c r="A712" s="36">
        <v>44887</v>
      </c>
      <c r="B712" s="37" t="s">
        <v>52</v>
      </c>
      <c r="C712" s="37" t="s">
        <v>23</v>
      </c>
      <c r="D712" s="37" t="s">
        <v>514</v>
      </c>
      <c r="E712" s="23" t="s">
        <v>520</v>
      </c>
      <c r="F712" s="37" t="s">
        <v>20</v>
      </c>
      <c r="G712" s="40">
        <v>0</v>
      </c>
      <c r="H712" s="40">
        <v>0</v>
      </c>
      <c r="I712" s="64" t="str">
        <f t="shared" si="24"/>
        <v>0%</v>
      </c>
      <c r="J712" s="39">
        <v>0</v>
      </c>
      <c r="K712" s="39">
        <v>0</v>
      </c>
      <c r="L712" s="49">
        <v>3.2839999999999998</v>
      </c>
      <c r="M712" s="43">
        <v>7.2916666666666671E-2</v>
      </c>
      <c r="N712" s="38">
        <v>0</v>
      </c>
      <c r="O712" s="43">
        <v>0.22916666666666666</v>
      </c>
      <c r="P712" s="43">
        <v>0.15625</v>
      </c>
      <c r="Q712" s="44">
        <v>176383</v>
      </c>
      <c r="R712" s="44">
        <v>176419</v>
      </c>
      <c r="S712" s="61">
        <f t="shared" si="25"/>
        <v>36</v>
      </c>
      <c r="T712" s="50">
        <f>IFERROR(S712/L712,"0")</f>
        <v>10.962241169305726</v>
      </c>
    </row>
    <row r="713" spans="1:20" customFormat="1" ht="18" x14ac:dyDescent="0.35">
      <c r="A713" s="36">
        <v>44888</v>
      </c>
      <c r="B713" s="37" t="s">
        <v>235</v>
      </c>
      <c r="C713" s="37" t="s">
        <v>19</v>
      </c>
      <c r="D713" s="37" t="s">
        <v>513</v>
      </c>
      <c r="E713" s="23" t="s">
        <v>520</v>
      </c>
      <c r="F713" s="37" t="s">
        <v>20</v>
      </c>
      <c r="G713" s="40">
        <v>5885</v>
      </c>
      <c r="H713" s="40">
        <v>5885</v>
      </c>
      <c r="I713" s="64">
        <f t="shared" si="24"/>
        <v>1</v>
      </c>
      <c r="J713" s="39">
        <v>1</v>
      </c>
      <c r="K713" s="39">
        <v>0</v>
      </c>
      <c r="L713" s="49">
        <v>2.0760000000000001</v>
      </c>
      <c r="M713" s="43">
        <v>0.35902777777777778</v>
      </c>
      <c r="N713" s="38">
        <v>2353.9899999999998</v>
      </c>
      <c r="O713" s="43">
        <v>0.4909722222222222</v>
      </c>
      <c r="P713" s="43">
        <v>0.13194444444444445</v>
      </c>
      <c r="Q713" s="44">
        <v>189488</v>
      </c>
      <c r="R713" s="44">
        <v>189530</v>
      </c>
      <c r="S713" s="61">
        <f t="shared" si="25"/>
        <v>42</v>
      </c>
      <c r="T713" s="50">
        <f>IFERROR(S713/L713,"0")</f>
        <v>20.23121387283237</v>
      </c>
    </row>
    <row r="714" spans="1:20" customFormat="1" ht="18" x14ac:dyDescent="0.35">
      <c r="A714" s="36">
        <v>44888</v>
      </c>
      <c r="B714" s="37" t="s">
        <v>236</v>
      </c>
      <c r="C714" s="37" t="s">
        <v>19</v>
      </c>
      <c r="D714" s="37" t="s">
        <v>513</v>
      </c>
      <c r="E714" s="23" t="s">
        <v>520</v>
      </c>
      <c r="F714" s="37" t="s">
        <v>20</v>
      </c>
      <c r="G714" s="40">
        <v>4587</v>
      </c>
      <c r="H714" s="40">
        <v>4587</v>
      </c>
      <c r="I714" s="64">
        <f t="shared" si="24"/>
        <v>1</v>
      </c>
      <c r="J714" s="39">
        <v>4</v>
      </c>
      <c r="K714" s="39">
        <v>0</v>
      </c>
      <c r="L714" s="49">
        <v>2.1739999999999999</v>
      </c>
      <c r="M714" s="43">
        <v>0.67708333333333337</v>
      </c>
      <c r="N714" s="38">
        <v>1718.45</v>
      </c>
      <c r="O714" s="43">
        <v>0.79861111111111116</v>
      </c>
      <c r="P714" s="43">
        <v>0.12152777777777778</v>
      </c>
      <c r="Q714" s="44">
        <v>189530</v>
      </c>
      <c r="R714" s="44">
        <v>189574</v>
      </c>
      <c r="S714" s="61">
        <f t="shared" si="25"/>
        <v>44</v>
      </c>
      <c r="T714" s="50">
        <f>IFERROR(S714/L714,"0")</f>
        <v>20.239190432382706</v>
      </c>
    </row>
    <row r="715" spans="1:20" customFormat="1" ht="18" x14ac:dyDescent="0.35">
      <c r="A715" s="36">
        <v>44888</v>
      </c>
      <c r="B715" s="37" t="s">
        <v>237</v>
      </c>
      <c r="C715" s="37" t="s">
        <v>19</v>
      </c>
      <c r="D715" s="37" t="s">
        <v>514</v>
      </c>
      <c r="E715" s="23" t="s">
        <v>520</v>
      </c>
      <c r="F715" s="37" t="s">
        <v>20</v>
      </c>
      <c r="G715" s="40">
        <v>3195.15</v>
      </c>
      <c r="H715" s="40">
        <v>3195.15</v>
      </c>
      <c r="I715" s="64">
        <f t="shared" si="24"/>
        <v>1</v>
      </c>
      <c r="J715" s="39">
        <v>8</v>
      </c>
      <c r="K715" s="39">
        <v>0</v>
      </c>
      <c r="L715" s="49">
        <v>2.7370000000000001</v>
      </c>
      <c r="M715" s="43">
        <v>0.39583333333333331</v>
      </c>
      <c r="N715" s="38">
        <v>1411.33</v>
      </c>
      <c r="O715" s="43">
        <v>0.52013888888888882</v>
      </c>
      <c r="P715" s="43">
        <v>0.12430555555555556</v>
      </c>
      <c r="Q715" s="44">
        <v>176419</v>
      </c>
      <c r="R715" s="44">
        <v>176449</v>
      </c>
      <c r="S715" s="61">
        <f t="shared" si="25"/>
        <v>30</v>
      </c>
      <c r="T715" s="50">
        <f>IFERROR(S715/L715,"0")</f>
        <v>10.960906101571062</v>
      </c>
    </row>
    <row r="716" spans="1:20" customFormat="1" ht="18" x14ac:dyDescent="0.35">
      <c r="A716" s="36">
        <v>44888</v>
      </c>
      <c r="B716" s="37" t="s">
        <v>238</v>
      </c>
      <c r="C716" s="37" t="s">
        <v>19</v>
      </c>
      <c r="D716" s="37" t="s">
        <v>514</v>
      </c>
      <c r="E716" s="23" t="s">
        <v>520</v>
      </c>
      <c r="F716" s="37" t="s">
        <v>20</v>
      </c>
      <c r="G716" s="40">
        <v>3777.15</v>
      </c>
      <c r="H716" s="40">
        <v>3777.15</v>
      </c>
      <c r="I716" s="64">
        <f t="shared" si="24"/>
        <v>1</v>
      </c>
      <c r="J716" s="39">
        <v>24</v>
      </c>
      <c r="K716" s="39">
        <v>0</v>
      </c>
      <c r="L716" s="49">
        <v>4.2880000000000003</v>
      </c>
      <c r="M716" s="43">
        <v>0.65555555555555556</v>
      </c>
      <c r="N716" s="38">
        <v>1464.76</v>
      </c>
      <c r="O716" s="43">
        <v>0.81458333333333333</v>
      </c>
      <c r="P716" s="43">
        <v>0.15902777777777777</v>
      </c>
      <c r="Q716" s="44">
        <v>176449</v>
      </c>
      <c r="R716" s="44">
        <v>176496</v>
      </c>
      <c r="S716" s="61">
        <f t="shared" si="25"/>
        <v>47</v>
      </c>
      <c r="T716" s="50">
        <f>IFERROR(S716/L716,"0")</f>
        <v>10.960820895522387</v>
      </c>
    </row>
    <row r="717" spans="1:20" customFormat="1" ht="18" x14ac:dyDescent="0.35">
      <c r="A717" s="36">
        <v>44888</v>
      </c>
      <c r="B717" s="37" t="s">
        <v>239</v>
      </c>
      <c r="C717" s="37" t="s">
        <v>19</v>
      </c>
      <c r="D717" s="37" t="s">
        <v>517</v>
      </c>
      <c r="E717" s="23" t="s">
        <v>521</v>
      </c>
      <c r="F717" s="37" t="s">
        <v>20</v>
      </c>
      <c r="G717" s="40">
        <v>2501.25</v>
      </c>
      <c r="H717" s="40">
        <v>2501.25</v>
      </c>
      <c r="I717" s="64">
        <f t="shared" si="24"/>
        <v>1</v>
      </c>
      <c r="J717" s="39">
        <v>19</v>
      </c>
      <c r="K717" s="39">
        <v>0</v>
      </c>
      <c r="L717" s="49">
        <v>1.7</v>
      </c>
      <c r="M717" s="43">
        <v>0</v>
      </c>
      <c r="N717" s="38">
        <v>992.36</v>
      </c>
      <c r="O717" s="43">
        <v>0.53125</v>
      </c>
      <c r="P717" s="43">
        <v>0.53125</v>
      </c>
      <c r="Q717" s="44">
        <v>75238</v>
      </c>
      <c r="R717" s="44">
        <v>75290</v>
      </c>
      <c r="S717" s="61">
        <f t="shared" si="25"/>
        <v>52</v>
      </c>
      <c r="T717" s="50">
        <f>IFERROR(S717/L717,"0")</f>
        <v>30.588235294117649</v>
      </c>
    </row>
    <row r="718" spans="1:20" customFormat="1" ht="18" x14ac:dyDescent="0.35">
      <c r="A718" s="36">
        <v>44888</v>
      </c>
      <c r="B718" s="37" t="s">
        <v>240</v>
      </c>
      <c r="C718" s="37" t="s">
        <v>19</v>
      </c>
      <c r="D718" s="37" t="s">
        <v>517</v>
      </c>
      <c r="E718" s="23" t="s">
        <v>521</v>
      </c>
      <c r="F718" s="37" t="s">
        <v>20</v>
      </c>
      <c r="G718" s="40">
        <v>2025.2</v>
      </c>
      <c r="H718" s="40">
        <v>2025.2</v>
      </c>
      <c r="I718" s="64">
        <f t="shared" si="24"/>
        <v>1</v>
      </c>
      <c r="J718" s="39">
        <v>17</v>
      </c>
      <c r="K718" s="39">
        <v>0</v>
      </c>
      <c r="L718" s="49">
        <v>0.71899999999999997</v>
      </c>
      <c r="M718" s="43">
        <v>0.63194444444444442</v>
      </c>
      <c r="N718" s="38">
        <v>766.55</v>
      </c>
      <c r="O718" s="43">
        <v>0.75416666666666676</v>
      </c>
      <c r="P718" s="43">
        <v>0.12222222222222223</v>
      </c>
      <c r="Q718" s="44">
        <v>75290</v>
      </c>
      <c r="R718" s="44">
        <v>75312</v>
      </c>
      <c r="S718" s="61">
        <f t="shared" si="25"/>
        <v>22</v>
      </c>
      <c r="T718" s="50">
        <f>IFERROR(S718/L718,"0")</f>
        <v>30.598052851182199</v>
      </c>
    </row>
    <row r="719" spans="1:20" customFormat="1" ht="18" x14ac:dyDescent="0.35">
      <c r="A719" s="36">
        <v>44888</v>
      </c>
      <c r="B719" s="37" t="s">
        <v>241</v>
      </c>
      <c r="C719" s="37" t="s">
        <v>19</v>
      </c>
      <c r="D719" s="37" t="s">
        <v>515</v>
      </c>
      <c r="E719" s="23" t="s">
        <v>519</v>
      </c>
      <c r="F719" s="37" t="s">
        <v>20</v>
      </c>
      <c r="G719" s="40">
        <v>2473.6</v>
      </c>
      <c r="H719" s="40">
        <v>2473.6</v>
      </c>
      <c r="I719" s="64">
        <f t="shared" si="24"/>
        <v>1</v>
      </c>
      <c r="J719" s="39">
        <v>17</v>
      </c>
      <c r="K719" s="39">
        <v>0</v>
      </c>
      <c r="L719" s="49">
        <v>1.2989999999999999</v>
      </c>
      <c r="M719" s="43">
        <v>0.3923611111111111</v>
      </c>
      <c r="N719" s="38">
        <v>1026.02</v>
      </c>
      <c r="O719" s="43">
        <v>0.55555555555555558</v>
      </c>
      <c r="P719" s="43">
        <v>0.16319444444444445</v>
      </c>
      <c r="Q719" s="44">
        <v>70361</v>
      </c>
      <c r="R719" s="44">
        <v>70397</v>
      </c>
      <c r="S719" s="61">
        <f t="shared" si="25"/>
        <v>36</v>
      </c>
      <c r="T719" s="50">
        <f>IFERROR(S719/L719,"0")</f>
        <v>27.713625866050808</v>
      </c>
    </row>
    <row r="720" spans="1:20" s="6" customFormat="1" ht="18" x14ac:dyDescent="0.35">
      <c r="A720" s="55">
        <v>44888</v>
      </c>
      <c r="B720" s="57" t="s">
        <v>242</v>
      </c>
      <c r="C720" s="57" t="s">
        <v>21</v>
      </c>
      <c r="D720" s="57" t="s">
        <v>515</v>
      </c>
      <c r="E720" s="23" t="s">
        <v>519</v>
      </c>
      <c r="F720" s="57" t="s">
        <v>20</v>
      </c>
      <c r="G720" s="56">
        <v>294</v>
      </c>
      <c r="H720" s="56">
        <v>294</v>
      </c>
      <c r="I720" s="64">
        <f t="shared" si="24"/>
        <v>1</v>
      </c>
      <c r="J720" s="58">
        <v>0</v>
      </c>
      <c r="K720" s="58">
        <v>1</v>
      </c>
      <c r="L720" s="65">
        <v>3.1749999999999998</v>
      </c>
      <c r="M720" s="43">
        <v>0.60416666666666663</v>
      </c>
      <c r="N720" s="48">
        <v>147</v>
      </c>
      <c r="O720" s="59">
        <v>0.76041666666666663</v>
      </c>
      <c r="P720" s="59">
        <v>0.15625</v>
      </c>
      <c r="Q720" s="60">
        <v>70397</v>
      </c>
      <c r="R720" s="60">
        <v>70485</v>
      </c>
      <c r="S720" s="61">
        <f t="shared" si="25"/>
        <v>88</v>
      </c>
      <c r="T720" s="50">
        <f>IFERROR(S720/L720,"0")</f>
        <v>27.716535433070867</v>
      </c>
    </row>
    <row r="721" spans="1:20" customFormat="1" ht="18" x14ac:dyDescent="0.35">
      <c r="A721" s="36">
        <v>44888</v>
      </c>
      <c r="B721" s="37" t="s">
        <v>243</v>
      </c>
      <c r="C721" s="37" t="s">
        <v>19</v>
      </c>
      <c r="D721" s="37" t="s">
        <v>512</v>
      </c>
      <c r="E721" s="23" t="s">
        <v>520</v>
      </c>
      <c r="F721" s="37" t="s">
        <v>20</v>
      </c>
      <c r="G721" s="40">
        <v>1500</v>
      </c>
      <c r="H721" s="40">
        <v>1500</v>
      </c>
      <c r="I721" s="64">
        <f t="shared" si="24"/>
        <v>1</v>
      </c>
      <c r="J721" s="39">
        <v>1</v>
      </c>
      <c r="K721" s="39">
        <v>0</v>
      </c>
      <c r="L721" s="49">
        <v>1.022</v>
      </c>
      <c r="M721" s="43">
        <v>0.44097222222222227</v>
      </c>
      <c r="N721" s="38">
        <v>2046</v>
      </c>
      <c r="O721" s="43">
        <v>0.59375</v>
      </c>
      <c r="P721" s="43">
        <v>0.15277777777777776</v>
      </c>
      <c r="Q721" s="44">
        <v>97488</v>
      </c>
      <c r="R721" s="44">
        <v>97518</v>
      </c>
      <c r="S721" s="61">
        <f t="shared" si="25"/>
        <v>30</v>
      </c>
      <c r="T721" s="46">
        <f>IFERROR(S721/L721,"0")</f>
        <v>29.354207436399218</v>
      </c>
    </row>
    <row r="722" spans="1:20" customFormat="1" ht="18" x14ac:dyDescent="0.35">
      <c r="A722" s="36">
        <v>44888</v>
      </c>
      <c r="B722" s="37" t="s">
        <v>244</v>
      </c>
      <c r="C722" s="37" t="s">
        <v>19</v>
      </c>
      <c r="D722" s="37" t="s">
        <v>512</v>
      </c>
      <c r="E722" s="23" t="s">
        <v>520</v>
      </c>
      <c r="F722" s="37" t="s">
        <v>20</v>
      </c>
      <c r="G722" s="40">
        <v>2150</v>
      </c>
      <c r="H722" s="40">
        <v>2150</v>
      </c>
      <c r="I722" s="64">
        <f t="shared" si="24"/>
        <v>1</v>
      </c>
      <c r="J722" s="39">
        <v>2</v>
      </c>
      <c r="K722" s="39">
        <v>0</v>
      </c>
      <c r="L722" s="49">
        <v>1.022</v>
      </c>
      <c r="M722" s="43">
        <v>0.66666666666666663</v>
      </c>
      <c r="N722" s="38">
        <v>1399.99</v>
      </c>
      <c r="O722" s="43">
        <v>0.76041666666666663</v>
      </c>
      <c r="P722" s="43">
        <v>9.375E-2</v>
      </c>
      <c r="Q722" s="44">
        <v>97518</v>
      </c>
      <c r="R722" s="44">
        <v>97539</v>
      </c>
      <c r="S722" s="61">
        <f t="shared" si="25"/>
        <v>21</v>
      </c>
      <c r="T722" s="46">
        <f>IFERROR(S722/L722,"0")</f>
        <v>20.547945205479451</v>
      </c>
    </row>
    <row r="723" spans="1:20" customFormat="1" ht="18" x14ac:dyDescent="0.35">
      <c r="A723" s="36">
        <v>44888</v>
      </c>
      <c r="B723" s="37" t="s">
        <v>52</v>
      </c>
      <c r="C723" s="37" t="s">
        <v>27</v>
      </c>
      <c r="D723" s="37" t="s">
        <v>516</v>
      </c>
      <c r="E723" s="23" t="s">
        <v>521</v>
      </c>
      <c r="F723" s="37" t="s">
        <v>20</v>
      </c>
      <c r="G723" s="40">
        <v>12</v>
      </c>
      <c r="H723" s="40">
        <v>12</v>
      </c>
      <c r="I723" s="64">
        <f t="shared" si="24"/>
        <v>1</v>
      </c>
      <c r="J723" s="39">
        <v>0</v>
      </c>
      <c r="K723" s="39">
        <v>0</v>
      </c>
      <c r="L723" s="49">
        <v>11.382999999999999</v>
      </c>
      <c r="M723" s="43">
        <v>0.2951388888888889</v>
      </c>
      <c r="N723" s="38">
        <v>0</v>
      </c>
      <c r="O723" s="43">
        <v>0.74583333333333324</v>
      </c>
      <c r="P723" s="43">
        <v>0.45069444444444445</v>
      </c>
      <c r="Q723" s="44">
        <v>571469</v>
      </c>
      <c r="R723" s="44">
        <v>571656</v>
      </c>
      <c r="S723" s="61">
        <f t="shared" si="25"/>
        <v>187</v>
      </c>
      <c r="T723" s="46">
        <f>IFERROR(S723/L723,"0")</f>
        <v>16.428006676623035</v>
      </c>
    </row>
    <row r="724" spans="1:20" customFormat="1" ht="18" x14ac:dyDescent="0.35">
      <c r="A724" s="36">
        <v>44889</v>
      </c>
      <c r="B724" s="37" t="s">
        <v>245</v>
      </c>
      <c r="C724" s="37" t="s">
        <v>19</v>
      </c>
      <c r="D724" s="37" t="s">
        <v>512</v>
      </c>
      <c r="E724" s="23" t="s">
        <v>520</v>
      </c>
      <c r="F724" s="37" t="s">
        <v>20</v>
      </c>
      <c r="G724" s="40">
        <v>2186.5</v>
      </c>
      <c r="H724" s="40">
        <v>2186.5</v>
      </c>
      <c r="I724" s="64">
        <f t="shared" si="24"/>
        <v>1</v>
      </c>
      <c r="J724" s="39">
        <v>13</v>
      </c>
      <c r="K724" s="39">
        <v>0</v>
      </c>
      <c r="L724" s="49">
        <v>0.95299999999999996</v>
      </c>
      <c r="M724" s="43">
        <v>0.39930555555555558</v>
      </c>
      <c r="N724" s="38">
        <v>317.23</v>
      </c>
      <c r="O724" s="43">
        <v>0.52777777777777779</v>
      </c>
      <c r="P724" s="43">
        <v>0.12847222222222224</v>
      </c>
      <c r="Q724" s="44">
        <v>97539</v>
      </c>
      <c r="R724" s="44">
        <v>97562</v>
      </c>
      <c r="S724" s="61">
        <f t="shared" si="25"/>
        <v>23</v>
      </c>
      <c r="T724" s="46">
        <f>IFERROR(S724/L724,"0")</f>
        <v>24.134312696747116</v>
      </c>
    </row>
    <row r="725" spans="1:20" customFormat="1" ht="18" x14ac:dyDescent="0.35">
      <c r="A725" s="36">
        <v>44889</v>
      </c>
      <c r="B725" s="37" t="s">
        <v>246</v>
      </c>
      <c r="C725" s="37" t="s">
        <v>19</v>
      </c>
      <c r="D725" s="37" t="s">
        <v>512</v>
      </c>
      <c r="E725" s="23" t="s">
        <v>520</v>
      </c>
      <c r="F725" s="37" t="s">
        <v>20</v>
      </c>
      <c r="G725" s="40">
        <v>2023.2</v>
      </c>
      <c r="H725" s="40">
        <v>2023.2</v>
      </c>
      <c r="I725" s="64">
        <f t="shared" si="24"/>
        <v>1</v>
      </c>
      <c r="J725" s="39">
        <v>16</v>
      </c>
      <c r="K725" s="39">
        <v>0</v>
      </c>
      <c r="L725" s="49">
        <v>1.367</v>
      </c>
      <c r="M725" s="43">
        <v>0.63888888888888895</v>
      </c>
      <c r="N725" s="38">
        <v>800.85</v>
      </c>
      <c r="O725" s="43">
        <v>0.76250000000000007</v>
      </c>
      <c r="P725" s="43">
        <v>0.12361111111111112</v>
      </c>
      <c r="Q725" s="44">
        <v>97562</v>
      </c>
      <c r="R725" s="44">
        <v>97595</v>
      </c>
      <c r="S725" s="61">
        <f t="shared" si="25"/>
        <v>33</v>
      </c>
      <c r="T725" s="46">
        <f>IFERROR(S725/L725,"0")</f>
        <v>24.140453547915143</v>
      </c>
    </row>
    <row r="726" spans="1:20" customFormat="1" ht="62.4" customHeight="1" x14ac:dyDescent="0.35">
      <c r="A726" s="36">
        <v>44889</v>
      </c>
      <c r="B726" s="37" t="s">
        <v>247</v>
      </c>
      <c r="C726" s="37" t="s">
        <v>21</v>
      </c>
      <c r="D726" s="37" t="s">
        <v>515</v>
      </c>
      <c r="E726" s="23" t="s">
        <v>519</v>
      </c>
      <c r="F726" s="37" t="s">
        <v>20</v>
      </c>
      <c r="G726" s="40">
        <v>3056</v>
      </c>
      <c r="H726" s="40">
        <v>3056</v>
      </c>
      <c r="I726" s="64">
        <f t="shared" si="24"/>
        <v>1</v>
      </c>
      <c r="J726" s="39">
        <v>2</v>
      </c>
      <c r="K726" s="39">
        <v>0</v>
      </c>
      <c r="L726" s="49">
        <v>6.71</v>
      </c>
      <c r="M726" s="43">
        <v>0.21875</v>
      </c>
      <c r="N726" s="38">
        <v>872.79</v>
      </c>
      <c r="O726" s="43">
        <v>0.4770833333333333</v>
      </c>
      <c r="P726" s="43">
        <v>0.25833333333333336</v>
      </c>
      <c r="Q726" s="44">
        <v>70485</v>
      </c>
      <c r="R726" s="44">
        <v>70680</v>
      </c>
      <c r="S726" s="61">
        <f t="shared" si="25"/>
        <v>195</v>
      </c>
      <c r="T726" s="50">
        <f>IFERROR(S726/L726,"0")</f>
        <v>29.061102831594635</v>
      </c>
    </row>
    <row r="727" spans="1:20" customFormat="1" ht="18" x14ac:dyDescent="0.35">
      <c r="A727" s="36">
        <v>44889</v>
      </c>
      <c r="B727" s="37" t="s">
        <v>248</v>
      </c>
      <c r="C727" s="37" t="s">
        <v>19</v>
      </c>
      <c r="D727" s="37" t="s">
        <v>516</v>
      </c>
      <c r="E727" s="23" t="s">
        <v>521</v>
      </c>
      <c r="F727" s="37" t="s">
        <v>20</v>
      </c>
      <c r="G727" s="40">
        <v>9017</v>
      </c>
      <c r="H727" s="40">
        <v>9017</v>
      </c>
      <c r="I727" s="64">
        <f t="shared" si="24"/>
        <v>1</v>
      </c>
      <c r="J727" s="39">
        <v>2</v>
      </c>
      <c r="K727" s="39">
        <v>0</v>
      </c>
      <c r="L727" s="49">
        <v>2.7589999999999999</v>
      </c>
      <c r="M727" s="43">
        <v>0.41944444444444445</v>
      </c>
      <c r="N727" s="38">
        <v>3616</v>
      </c>
      <c r="O727" s="43">
        <v>0.61388888888888882</v>
      </c>
      <c r="P727" s="43">
        <v>0.19444444444444445</v>
      </c>
      <c r="Q727" s="44">
        <v>571656</v>
      </c>
      <c r="R727" s="44">
        <v>571703</v>
      </c>
      <c r="S727" s="61">
        <f t="shared" si="25"/>
        <v>47</v>
      </c>
      <c r="T727" s="46">
        <f>IFERROR(S727/L727,"0")</f>
        <v>17.03515766582095</v>
      </c>
    </row>
    <row r="728" spans="1:20" customFormat="1" ht="18" x14ac:dyDescent="0.35">
      <c r="A728" s="36">
        <v>44889</v>
      </c>
      <c r="B728" s="37" t="s">
        <v>249</v>
      </c>
      <c r="C728" s="37" t="s">
        <v>19</v>
      </c>
      <c r="D728" s="37" t="s">
        <v>514</v>
      </c>
      <c r="E728" s="23" t="s">
        <v>520</v>
      </c>
      <c r="F728" s="37" t="s">
        <v>20</v>
      </c>
      <c r="G728" s="40">
        <v>7418.9</v>
      </c>
      <c r="H728" s="40">
        <v>7393.9</v>
      </c>
      <c r="I728" s="64">
        <f t="shared" si="24"/>
        <v>0.99663022820094627</v>
      </c>
      <c r="J728" s="39">
        <v>11</v>
      </c>
      <c r="K728" s="39">
        <v>1</v>
      </c>
      <c r="L728" s="49">
        <v>2.7440000000000002</v>
      </c>
      <c r="M728" s="43">
        <v>0.39999999999999997</v>
      </c>
      <c r="N728" s="38">
        <v>5535.65</v>
      </c>
      <c r="O728" s="43">
        <v>0.5541666666666667</v>
      </c>
      <c r="P728" s="43">
        <v>0.15416666666666667</v>
      </c>
      <c r="Q728" s="44">
        <v>176496</v>
      </c>
      <c r="R728" s="44">
        <v>176535</v>
      </c>
      <c r="S728" s="61">
        <f t="shared" si="25"/>
        <v>39</v>
      </c>
      <c r="T728" s="50">
        <f>IFERROR(S728/L728,"0")</f>
        <v>14.212827988338191</v>
      </c>
    </row>
    <row r="729" spans="1:20" customFormat="1" ht="18" x14ac:dyDescent="0.35">
      <c r="A729" s="36">
        <v>44889</v>
      </c>
      <c r="B729" s="37" t="s">
        <v>251</v>
      </c>
      <c r="C729" s="37" t="s">
        <v>19</v>
      </c>
      <c r="D729" s="37" t="s">
        <v>517</v>
      </c>
      <c r="E729" s="23" t="s">
        <v>521</v>
      </c>
      <c r="F729" s="37" t="s">
        <v>20</v>
      </c>
      <c r="G729" s="40">
        <v>1764.2</v>
      </c>
      <c r="H729" s="40">
        <v>1764.2</v>
      </c>
      <c r="I729" s="64">
        <f t="shared" si="24"/>
        <v>1</v>
      </c>
      <c r="J729" s="39">
        <v>8</v>
      </c>
      <c r="K729" s="39">
        <v>0</v>
      </c>
      <c r="L729" s="49">
        <v>1.2150000000000001</v>
      </c>
      <c r="M729" s="43">
        <v>0.40972222222222227</v>
      </c>
      <c r="N729" s="38">
        <v>1396.74</v>
      </c>
      <c r="O729" s="43">
        <v>0.53472222222222221</v>
      </c>
      <c r="P729" s="43">
        <v>0.125</v>
      </c>
      <c r="Q729" s="44">
        <v>75312</v>
      </c>
      <c r="R729" s="44">
        <v>75343</v>
      </c>
      <c r="S729" s="61">
        <f t="shared" si="25"/>
        <v>31</v>
      </c>
      <c r="T729" s="50">
        <f>IFERROR(S729/L729,"0")</f>
        <v>25.514403292181068</v>
      </c>
    </row>
    <row r="730" spans="1:20" customFormat="1" ht="18" x14ac:dyDescent="0.35">
      <c r="A730" s="36">
        <v>44889</v>
      </c>
      <c r="B730" s="37" t="s">
        <v>250</v>
      </c>
      <c r="C730" s="37" t="s">
        <v>19</v>
      </c>
      <c r="D730" s="37" t="s">
        <v>517</v>
      </c>
      <c r="E730" s="23" t="s">
        <v>521</v>
      </c>
      <c r="F730" s="37" t="s">
        <v>20</v>
      </c>
      <c r="G730" s="40">
        <v>2170.25</v>
      </c>
      <c r="H730" s="40">
        <v>1584.55</v>
      </c>
      <c r="I730" s="64">
        <f t="shared" si="24"/>
        <v>0.73012325768920627</v>
      </c>
      <c r="J730" s="39">
        <v>7</v>
      </c>
      <c r="K730" s="39">
        <v>5</v>
      </c>
      <c r="L730" s="49">
        <v>0.98</v>
      </c>
      <c r="M730" s="43">
        <v>0.63055555555555554</v>
      </c>
      <c r="N730" s="38">
        <v>1186.5899999999999</v>
      </c>
      <c r="O730" s="43">
        <v>0.75347222222222221</v>
      </c>
      <c r="P730" s="43">
        <v>0.12291666666666667</v>
      </c>
      <c r="Q730" s="44">
        <v>75343</v>
      </c>
      <c r="R730" s="44">
        <v>75368</v>
      </c>
      <c r="S730" s="61">
        <f t="shared" si="25"/>
        <v>25</v>
      </c>
      <c r="T730" s="50">
        <f>IFERROR(S730/L730,"0")</f>
        <v>25.510204081632654</v>
      </c>
    </row>
    <row r="731" spans="1:20" customFormat="1" ht="18" x14ac:dyDescent="0.35">
      <c r="A731" s="36">
        <v>44889</v>
      </c>
      <c r="B731" s="37" t="s">
        <v>252</v>
      </c>
      <c r="C731" s="37" t="s">
        <v>21</v>
      </c>
      <c r="D731" s="37" t="s">
        <v>513</v>
      </c>
      <c r="E731" s="23" t="s">
        <v>520</v>
      </c>
      <c r="F731" s="37" t="s">
        <v>20</v>
      </c>
      <c r="G731" s="40">
        <v>2750</v>
      </c>
      <c r="H731" s="40">
        <v>2750</v>
      </c>
      <c r="I731" s="64">
        <f t="shared" si="24"/>
        <v>1</v>
      </c>
      <c r="J731" s="39">
        <v>2</v>
      </c>
      <c r="K731" s="39">
        <v>0</v>
      </c>
      <c r="L731" s="49">
        <v>15.433</v>
      </c>
      <c r="M731" s="43">
        <v>0</v>
      </c>
      <c r="N731" s="38">
        <v>0</v>
      </c>
      <c r="O731" s="43">
        <v>0</v>
      </c>
      <c r="P731" s="43">
        <v>0</v>
      </c>
      <c r="Q731" s="44">
        <v>189574</v>
      </c>
      <c r="R731" s="44">
        <v>189911</v>
      </c>
      <c r="S731" s="61">
        <f t="shared" si="25"/>
        <v>337</v>
      </c>
      <c r="T731" s="50">
        <f>IFERROR(S731/L731,"0")</f>
        <v>21.836324758634095</v>
      </c>
    </row>
    <row r="732" spans="1:20" customFormat="1" ht="18" x14ac:dyDescent="0.35">
      <c r="A732" s="36">
        <v>44890</v>
      </c>
      <c r="B732" s="37" t="s">
        <v>254</v>
      </c>
      <c r="C732" s="37" t="s">
        <v>19</v>
      </c>
      <c r="D732" s="37" t="s">
        <v>517</v>
      </c>
      <c r="E732" s="23" t="s">
        <v>521</v>
      </c>
      <c r="F732" s="37" t="s">
        <v>20</v>
      </c>
      <c r="G732" s="40">
        <v>5060</v>
      </c>
      <c r="H732" s="40">
        <v>5060</v>
      </c>
      <c r="I732" s="64">
        <f t="shared" si="24"/>
        <v>1</v>
      </c>
      <c r="J732" s="39">
        <v>5</v>
      </c>
      <c r="K732" s="39">
        <v>0</v>
      </c>
      <c r="L732" s="49">
        <v>1.9890000000000001</v>
      </c>
      <c r="M732" s="43">
        <v>0.34027777777777773</v>
      </c>
      <c r="N732" s="38">
        <v>1492.48</v>
      </c>
      <c r="O732" s="43">
        <v>0.51250000000000007</v>
      </c>
      <c r="P732" s="43">
        <v>0.17222222222222225</v>
      </c>
      <c r="Q732" s="44">
        <v>75368</v>
      </c>
      <c r="R732" s="44">
        <v>75422</v>
      </c>
      <c r="S732" s="61">
        <f t="shared" si="25"/>
        <v>54</v>
      </c>
      <c r="T732" s="50">
        <f>IFERROR(S732/L732,"0")</f>
        <v>27.149321266968325</v>
      </c>
    </row>
    <row r="733" spans="1:20" customFormat="1" ht="18" x14ac:dyDescent="0.35">
      <c r="A733" s="36">
        <v>44890</v>
      </c>
      <c r="B733" s="37" t="s">
        <v>253</v>
      </c>
      <c r="C733" s="37" t="s">
        <v>19</v>
      </c>
      <c r="D733" s="37" t="s">
        <v>517</v>
      </c>
      <c r="E733" s="23" t="s">
        <v>521</v>
      </c>
      <c r="F733" s="37" t="s">
        <v>20</v>
      </c>
      <c r="G733" s="40">
        <v>1615</v>
      </c>
      <c r="H733" s="40">
        <v>1615</v>
      </c>
      <c r="I733" s="64">
        <f t="shared" si="24"/>
        <v>1</v>
      </c>
      <c r="J733" s="39">
        <v>9</v>
      </c>
      <c r="K733" s="39">
        <v>0</v>
      </c>
      <c r="L733" s="49">
        <v>1.4</v>
      </c>
      <c r="M733" s="43">
        <v>0.6430555555555556</v>
      </c>
      <c r="N733" s="38">
        <v>849.6</v>
      </c>
      <c r="O733" s="43">
        <v>0.77916666666666667</v>
      </c>
      <c r="P733" s="43">
        <v>0.1361111111111111</v>
      </c>
      <c r="Q733" s="44">
        <v>75422</v>
      </c>
      <c r="R733" s="44">
        <v>75460</v>
      </c>
      <c r="S733" s="61">
        <f t="shared" si="25"/>
        <v>38</v>
      </c>
      <c r="T733" s="50">
        <f>IFERROR(S733/L733,"0")</f>
        <v>27.142857142857146</v>
      </c>
    </row>
    <row r="734" spans="1:20" customFormat="1" ht="18" x14ac:dyDescent="0.35">
      <c r="A734" s="36">
        <v>44890</v>
      </c>
      <c r="B734" s="37" t="s">
        <v>255</v>
      </c>
      <c r="C734" s="37" t="s">
        <v>19</v>
      </c>
      <c r="D734" s="37" t="s">
        <v>516</v>
      </c>
      <c r="E734" s="23" t="s">
        <v>521</v>
      </c>
      <c r="F734" s="37" t="s">
        <v>20</v>
      </c>
      <c r="G734" s="40">
        <v>4959</v>
      </c>
      <c r="H734" s="40">
        <v>4959</v>
      </c>
      <c r="I734" s="64">
        <f t="shared" si="24"/>
        <v>1</v>
      </c>
      <c r="J734" s="39">
        <v>6</v>
      </c>
      <c r="K734" s="39">
        <v>0</v>
      </c>
      <c r="L734" s="49">
        <v>5.42</v>
      </c>
      <c r="M734" s="43">
        <v>0.3888888888888889</v>
      </c>
      <c r="N734" s="38">
        <v>1741.97</v>
      </c>
      <c r="O734" s="43">
        <v>0.56597222222222221</v>
      </c>
      <c r="P734" s="43">
        <v>0.17708333333333334</v>
      </c>
      <c r="Q734" s="44">
        <v>571703</v>
      </c>
      <c r="R734" s="44">
        <v>571764</v>
      </c>
      <c r="S734" s="61">
        <f t="shared" si="25"/>
        <v>61</v>
      </c>
      <c r="T734" s="46">
        <f>IFERROR(S734/L734,"0")</f>
        <v>11.254612546125461</v>
      </c>
    </row>
    <row r="735" spans="1:20" customFormat="1" ht="18" x14ac:dyDescent="0.35">
      <c r="A735" s="36">
        <v>44890</v>
      </c>
      <c r="B735" s="37" t="s">
        <v>52</v>
      </c>
      <c r="C735" s="37" t="s">
        <v>23</v>
      </c>
      <c r="D735" s="37" t="s">
        <v>516</v>
      </c>
      <c r="E735" s="23" t="s">
        <v>521</v>
      </c>
      <c r="F735" s="37" t="s">
        <v>20</v>
      </c>
      <c r="G735" s="40">
        <v>0</v>
      </c>
      <c r="H735" s="40">
        <v>0</v>
      </c>
      <c r="I735" s="64" t="str">
        <f t="shared" si="24"/>
        <v>0%</v>
      </c>
      <c r="J735" s="39">
        <v>0</v>
      </c>
      <c r="K735" s="39">
        <v>0</v>
      </c>
      <c r="L735" s="49">
        <v>3.28</v>
      </c>
      <c r="M735" s="43">
        <v>0.70833333333333337</v>
      </c>
      <c r="N735" s="38">
        <v>0</v>
      </c>
      <c r="O735" s="43">
        <v>0.78055555555555556</v>
      </c>
      <c r="P735" s="43">
        <v>7.2222222222222229E-2</v>
      </c>
      <c r="Q735" s="44">
        <v>571764</v>
      </c>
      <c r="R735" s="44">
        <v>571801</v>
      </c>
      <c r="S735" s="61">
        <f t="shared" si="25"/>
        <v>37</v>
      </c>
      <c r="T735" s="46">
        <f>IFERROR(S735/L735,"0")</f>
        <v>11.280487804878049</v>
      </c>
    </row>
    <row r="736" spans="1:20" customFormat="1" ht="18" x14ac:dyDescent="0.35">
      <c r="A736" s="36">
        <v>44890</v>
      </c>
      <c r="B736" s="37" t="s">
        <v>52</v>
      </c>
      <c r="C736" s="37" t="s">
        <v>27</v>
      </c>
      <c r="D736" s="37" t="s">
        <v>513</v>
      </c>
      <c r="E736" s="23" t="s">
        <v>524</v>
      </c>
      <c r="F736" s="37" t="s">
        <v>20</v>
      </c>
      <c r="G736" s="40">
        <v>3</v>
      </c>
      <c r="H736" s="40">
        <v>3</v>
      </c>
      <c r="I736" s="64">
        <f t="shared" si="24"/>
        <v>1</v>
      </c>
      <c r="J736" s="39">
        <v>0</v>
      </c>
      <c r="K736" s="39">
        <v>0</v>
      </c>
      <c r="L736" s="49">
        <v>5.843</v>
      </c>
      <c r="M736" s="43">
        <v>0.30694444444444441</v>
      </c>
      <c r="N736" s="38">
        <v>0</v>
      </c>
      <c r="O736" s="43">
        <v>0.8125</v>
      </c>
      <c r="P736" s="43">
        <v>0.50555555555555554</v>
      </c>
      <c r="Q736" s="44">
        <v>189911</v>
      </c>
      <c r="R736" s="44">
        <v>190041</v>
      </c>
      <c r="S736" s="61">
        <f t="shared" si="25"/>
        <v>130</v>
      </c>
      <c r="T736" s="50">
        <f>IFERROR(S736/L736,"0")</f>
        <v>22.24884477152148</v>
      </c>
    </row>
    <row r="737" spans="1:20" customFormat="1" ht="18" x14ac:dyDescent="0.35">
      <c r="A737" s="36">
        <v>44890</v>
      </c>
      <c r="B737" s="37" t="s">
        <v>257</v>
      </c>
      <c r="C737" s="37" t="s">
        <v>19</v>
      </c>
      <c r="D737" s="37" t="s">
        <v>515</v>
      </c>
      <c r="E737" s="23" t="s">
        <v>525</v>
      </c>
      <c r="F737" s="37" t="s">
        <v>20</v>
      </c>
      <c r="G737" s="40">
        <v>3383.35</v>
      </c>
      <c r="H737" s="40">
        <v>3383.35</v>
      </c>
      <c r="I737" s="64">
        <f t="shared" si="24"/>
        <v>1</v>
      </c>
      <c r="J737" s="39">
        <v>8</v>
      </c>
      <c r="K737" s="39">
        <v>0</v>
      </c>
      <c r="L737" s="49">
        <v>0.62</v>
      </c>
      <c r="M737" s="43">
        <v>0.35416666666666669</v>
      </c>
      <c r="N737" s="38">
        <v>1347.66</v>
      </c>
      <c r="O737" s="43">
        <v>0.5</v>
      </c>
      <c r="P737" s="43">
        <v>0.14583333333333334</v>
      </c>
      <c r="Q737" s="44">
        <v>70680</v>
      </c>
      <c r="R737" s="44">
        <v>70698</v>
      </c>
      <c r="S737" s="61">
        <f t="shared" si="25"/>
        <v>18</v>
      </c>
      <c r="T737" s="50">
        <f>IFERROR(S737/L737,"0")</f>
        <v>29.032258064516128</v>
      </c>
    </row>
    <row r="738" spans="1:20" customFormat="1" ht="61.2" customHeight="1" x14ac:dyDescent="0.35">
      <c r="A738" s="36">
        <v>44890</v>
      </c>
      <c r="B738" s="37" t="s">
        <v>256</v>
      </c>
      <c r="C738" s="37" t="s">
        <v>21</v>
      </c>
      <c r="D738" s="37" t="s">
        <v>515</v>
      </c>
      <c r="E738" s="23" t="s">
        <v>526</v>
      </c>
      <c r="F738" s="37" t="s">
        <v>20</v>
      </c>
      <c r="G738" s="40">
        <v>120</v>
      </c>
      <c r="H738" s="40">
        <v>120</v>
      </c>
      <c r="I738" s="64">
        <f t="shared" si="24"/>
        <v>1</v>
      </c>
      <c r="J738" s="39">
        <v>0</v>
      </c>
      <c r="K738" s="39">
        <v>1</v>
      </c>
      <c r="L738" s="49">
        <v>4.6399999999999997</v>
      </c>
      <c r="M738" s="43">
        <v>0.60763888888888895</v>
      </c>
      <c r="N738" s="38">
        <v>0</v>
      </c>
      <c r="O738" s="43">
        <v>0.76041666666666663</v>
      </c>
      <c r="P738" s="43">
        <v>0.15277777777777776</v>
      </c>
      <c r="Q738" s="44">
        <v>70698</v>
      </c>
      <c r="R738" s="44">
        <v>70833</v>
      </c>
      <c r="S738" s="61">
        <f t="shared" si="25"/>
        <v>135</v>
      </c>
      <c r="T738" s="50">
        <f>IFERROR(S738/L738,"0")</f>
        <v>29.094827586206897</v>
      </c>
    </row>
    <row r="739" spans="1:20" customFormat="1" ht="18" x14ac:dyDescent="0.35">
      <c r="A739" s="36">
        <v>44890</v>
      </c>
      <c r="B739" s="37" t="s">
        <v>258</v>
      </c>
      <c r="C739" s="37" t="s">
        <v>19</v>
      </c>
      <c r="D739" s="37" t="s">
        <v>514</v>
      </c>
      <c r="E739" s="23" t="s">
        <v>527</v>
      </c>
      <c r="F739" s="37" t="s">
        <v>20</v>
      </c>
      <c r="G739" s="40">
        <v>5376.4</v>
      </c>
      <c r="H739" s="40">
        <v>5376.4</v>
      </c>
      <c r="I739" s="64">
        <f t="shared" si="24"/>
        <v>1</v>
      </c>
      <c r="J739" s="39">
        <v>37</v>
      </c>
      <c r="K739" s="39">
        <v>0</v>
      </c>
      <c r="L739" s="49">
        <v>1.3819999999999999</v>
      </c>
      <c r="M739" s="43">
        <v>0.3611111111111111</v>
      </c>
      <c r="N739" s="38">
        <v>1939.7</v>
      </c>
      <c r="O739" s="43">
        <v>0.56944444444444442</v>
      </c>
      <c r="P739" s="43">
        <v>0.20833333333333334</v>
      </c>
      <c r="Q739" s="44">
        <v>176535</v>
      </c>
      <c r="R739" s="44">
        <v>176584</v>
      </c>
      <c r="S739" s="61">
        <f t="shared" si="25"/>
        <v>49</v>
      </c>
      <c r="T739" s="50">
        <f>IFERROR(S739/L739,"0")</f>
        <v>35.455861070911723</v>
      </c>
    </row>
    <row r="740" spans="1:20" customFormat="1" ht="18" x14ac:dyDescent="0.35">
      <c r="A740" s="36">
        <v>44890</v>
      </c>
      <c r="B740" s="37" t="s">
        <v>259</v>
      </c>
      <c r="C740" s="37" t="s">
        <v>19</v>
      </c>
      <c r="D740" s="37" t="s">
        <v>514</v>
      </c>
      <c r="E740" s="23" t="s">
        <v>520</v>
      </c>
      <c r="F740" s="37" t="s">
        <v>20</v>
      </c>
      <c r="G740" s="40">
        <v>3399.9</v>
      </c>
      <c r="H740" s="40">
        <v>3399.9</v>
      </c>
      <c r="I740" s="64">
        <f t="shared" si="24"/>
        <v>1</v>
      </c>
      <c r="J740" s="39">
        <v>13</v>
      </c>
      <c r="K740" s="39">
        <v>0</v>
      </c>
      <c r="L740" s="49">
        <v>2.8479999999999999</v>
      </c>
      <c r="M740" s="43">
        <v>0.64583333333333337</v>
      </c>
      <c r="N740" s="38">
        <v>1071.29</v>
      </c>
      <c r="O740" s="43">
        <v>0.83680555555555547</v>
      </c>
      <c r="P740" s="43">
        <v>0.19097222222222221</v>
      </c>
      <c r="Q740" s="44">
        <v>176584</v>
      </c>
      <c r="R740" s="44">
        <v>176635</v>
      </c>
      <c r="S740" s="61">
        <f t="shared" si="25"/>
        <v>51</v>
      </c>
      <c r="T740" s="50">
        <f>IFERROR(S740/L740,"0")</f>
        <v>17.907303370786519</v>
      </c>
    </row>
    <row r="741" spans="1:20" customFormat="1" ht="18" x14ac:dyDescent="0.35">
      <c r="A741" s="36">
        <v>44890</v>
      </c>
      <c r="B741" s="37" t="s">
        <v>260</v>
      </c>
      <c r="C741" s="37" t="s">
        <v>19</v>
      </c>
      <c r="D741" s="37" t="s">
        <v>512</v>
      </c>
      <c r="E741" s="23" t="s">
        <v>528</v>
      </c>
      <c r="F741" s="37" t="s">
        <v>20</v>
      </c>
      <c r="G741" s="40">
        <v>5000</v>
      </c>
      <c r="H741" s="40">
        <v>5000</v>
      </c>
      <c r="I741" s="64">
        <f t="shared" si="24"/>
        <v>1</v>
      </c>
      <c r="J741" s="39">
        <v>4</v>
      </c>
      <c r="K741" s="39">
        <v>0</v>
      </c>
      <c r="L741" s="49">
        <v>0.55700000000000005</v>
      </c>
      <c r="M741" s="43">
        <v>0.35069444444444442</v>
      </c>
      <c r="N741" s="38">
        <v>1249.99</v>
      </c>
      <c r="O741" s="43">
        <v>0.44791666666666669</v>
      </c>
      <c r="P741" s="43">
        <v>9.7222222222222224E-2</v>
      </c>
      <c r="Q741" s="44">
        <v>97595</v>
      </c>
      <c r="R741" s="44">
        <v>97608</v>
      </c>
      <c r="S741" s="61">
        <f t="shared" si="25"/>
        <v>13</v>
      </c>
      <c r="T741" s="46">
        <f>IFERROR(S741/L741,"0")</f>
        <v>23.339317773788149</v>
      </c>
    </row>
    <row r="742" spans="1:20" customFormat="1" ht="18" x14ac:dyDescent="0.35">
      <c r="A742" s="36">
        <v>44890</v>
      </c>
      <c r="B742" s="37" t="s">
        <v>261</v>
      </c>
      <c r="C742" s="37" t="s">
        <v>19</v>
      </c>
      <c r="D742" s="37" t="s">
        <v>512</v>
      </c>
      <c r="E742" s="23" t="s">
        <v>523</v>
      </c>
      <c r="F742" s="37" t="s">
        <v>20</v>
      </c>
      <c r="G742" s="40">
        <v>1420</v>
      </c>
      <c r="H742" s="40">
        <v>1420</v>
      </c>
      <c r="I742" s="64">
        <f t="shared" si="24"/>
        <v>1</v>
      </c>
      <c r="J742" s="39">
        <v>6</v>
      </c>
      <c r="K742" s="39">
        <v>0</v>
      </c>
      <c r="L742" s="49">
        <v>1.242</v>
      </c>
      <c r="M742" s="43">
        <v>0.46875</v>
      </c>
      <c r="N742" s="38">
        <v>355</v>
      </c>
      <c r="O742" s="43">
        <v>0.55902777777777779</v>
      </c>
      <c r="P742" s="43">
        <v>9.0277777777777776E-2</v>
      </c>
      <c r="Q742" s="44">
        <v>97608</v>
      </c>
      <c r="R742" s="44">
        <v>97637</v>
      </c>
      <c r="S742" s="61">
        <f t="shared" si="25"/>
        <v>29</v>
      </c>
      <c r="T742" s="46">
        <f>IFERROR(S742/L742,"0")</f>
        <v>23.349436392914654</v>
      </c>
    </row>
    <row r="743" spans="1:20" customFormat="1" ht="18" x14ac:dyDescent="0.35">
      <c r="A743" s="36">
        <v>44890</v>
      </c>
      <c r="B743" s="37" t="s">
        <v>262</v>
      </c>
      <c r="C743" s="37" t="s">
        <v>19</v>
      </c>
      <c r="D743" s="37" t="s">
        <v>512</v>
      </c>
      <c r="E743" s="23" t="s">
        <v>529</v>
      </c>
      <c r="F743" s="37" t="s">
        <v>20</v>
      </c>
      <c r="G743" s="40">
        <v>2812.75</v>
      </c>
      <c r="H743" s="40">
        <v>2812.75</v>
      </c>
      <c r="I743" s="64">
        <f t="shared" si="24"/>
        <v>1</v>
      </c>
      <c r="J743" s="39">
        <v>17</v>
      </c>
      <c r="K743" s="39">
        <v>0</v>
      </c>
      <c r="L743" s="49">
        <v>0.98499999999999999</v>
      </c>
      <c r="M743" s="43">
        <v>0.66666666666666663</v>
      </c>
      <c r="N743" s="38">
        <v>1135.8399999999999</v>
      </c>
      <c r="O743" s="43">
        <v>0.79583333333333339</v>
      </c>
      <c r="P743" s="43">
        <v>0.12916666666666668</v>
      </c>
      <c r="Q743" s="44">
        <v>97637</v>
      </c>
      <c r="R743" s="44">
        <v>97660</v>
      </c>
      <c r="S743" s="61">
        <f t="shared" si="25"/>
        <v>23</v>
      </c>
      <c r="T743" s="46">
        <f>IFERROR(S743/L743,"0")</f>
        <v>23.350253807106601</v>
      </c>
    </row>
    <row r="744" spans="1:20" customFormat="1" ht="18" x14ac:dyDescent="0.35">
      <c r="A744" s="36">
        <v>44891</v>
      </c>
      <c r="B744" s="37" t="s">
        <v>263</v>
      </c>
      <c r="C744" s="37" t="s">
        <v>21</v>
      </c>
      <c r="D744" s="37" t="s">
        <v>515</v>
      </c>
      <c r="E744" s="23" t="s">
        <v>530</v>
      </c>
      <c r="F744" s="37" t="s">
        <v>20</v>
      </c>
      <c r="G744" s="40">
        <v>238</v>
      </c>
      <c r="H744" s="40">
        <v>238</v>
      </c>
      <c r="I744" s="64">
        <f t="shared" si="24"/>
        <v>1</v>
      </c>
      <c r="J744" s="39">
        <v>1</v>
      </c>
      <c r="K744" s="39">
        <v>0</v>
      </c>
      <c r="L744" s="49">
        <v>4.0410000000000004</v>
      </c>
      <c r="M744" s="43">
        <v>0.22222222222222221</v>
      </c>
      <c r="N744" s="38">
        <v>102.34</v>
      </c>
      <c r="O744" s="43">
        <v>0.42777777777777781</v>
      </c>
      <c r="P744" s="43">
        <v>0.20555555555555557</v>
      </c>
      <c r="Q744" s="44">
        <v>70833</v>
      </c>
      <c r="R744" s="44">
        <v>70961</v>
      </c>
      <c r="S744" s="61">
        <f t="shared" si="25"/>
        <v>128</v>
      </c>
      <c r="T744" s="50">
        <f>IFERROR(S744/L744,"0")</f>
        <v>31.675327889136348</v>
      </c>
    </row>
    <row r="745" spans="1:20" customFormat="1" ht="18" x14ac:dyDescent="0.35">
      <c r="A745" s="36">
        <v>44891</v>
      </c>
      <c r="B745" s="37" t="s">
        <v>264</v>
      </c>
      <c r="C745" s="37" t="s">
        <v>19</v>
      </c>
      <c r="D745" s="37" t="s">
        <v>515</v>
      </c>
      <c r="E745" s="23" t="s">
        <v>531</v>
      </c>
      <c r="F745" s="37" t="s">
        <v>20</v>
      </c>
      <c r="G745" s="40">
        <v>284</v>
      </c>
      <c r="H745" s="40">
        <v>284</v>
      </c>
      <c r="I745" s="64">
        <f t="shared" si="24"/>
        <v>1</v>
      </c>
      <c r="J745" s="39">
        <v>2</v>
      </c>
      <c r="K745" s="39">
        <v>0</v>
      </c>
      <c r="L745" s="49">
        <v>0.63100000000000001</v>
      </c>
      <c r="M745" s="43">
        <v>0.4375</v>
      </c>
      <c r="N745" s="38">
        <v>119.54</v>
      </c>
      <c r="O745" s="43">
        <v>0.4861111111111111</v>
      </c>
      <c r="P745" s="43">
        <v>4.8611111111111112E-2</v>
      </c>
      <c r="Q745" s="44">
        <v>70961</v>
      </c>
      <c r="R745" s="44">
        <v>70981</v>
      </c>
      <c r="S745" s="61">
        <f t="shared" si="25"/>
        <v>20</v>
      </c>
      <c r="T745" s="50">
        <f>IFERROR(S745/L745,"0")</f>
        <v>31.695721077654515</v>
      </c>
    </row>
    <row r="746" spans="1:20" customFormat="1" ht="18" x14ac:dyDescent="0.35">
      <c r="A746" s="36">
        <v>44891</v>
      </c>
      <c r="B746" s="37" t="s">
        <v>265</v>
      </c>
      <c r="C746" s="37" t="s">
        <v>19</v>
      </c>
      <c r="D746" s="37" t="s">
        <v>512</v>
      </c>
      <c r="E746" s="23" t="s">
        <v>532</v>
      </c>
      <c r="F746" s="37" t="s">
        <v>20</v>
      </c>
      <c r="G746" s="40">
        <v>2555.75</v>
      </c>
      <c r="H746" s="40">
        <v>2555.75</v>
      </c>
      <c r="I746" s="64">
        <f t="shared" si="24"/>
        <v>1</v>
      </c>
      <c r="J746" s="39">
        <v>6</v>
      </c>
      <c r="K746" s="39">
        <v>0</v>
      </c>
      <c r="L746" s="49">
        <v>1.6339999999999999</v>
      </c>
      <c r="M746" s="43">
        <v>0.39583333333333331</v>
      </c>
      <c r="N746" s="38">
        <v>1002.02</v>
      </c>
      <c r="O746" s="43">
        <v>0.53611111111111109</v>
      </c>
      <c r="P746" s="43">
        <v>0.14027777777777778</v>
      </c>
      <c r="Q746" s="44">
        <v>97660</v>
      </c>
      <c r="R746" s="44">
        <v>97693</v>
      </c>
      <c r="S746" s="61">
        <f t="shared" si="25"/>
        <v>33</v>
      </c>
      <c r="T746" s="50">
        <f>IFERROR(S746/L746,"0")</f>
        <v>20.195838433292536</v>
      </c>
    </row>
    <row r="747" spans="1:20" customFormat="1" ht="18" x14ac:dyDescent="0.35">
      <c r="A747" s="36">
        <v>44891</v>
      </c>
      <c r="B747" s="37" t="s">
        <v>52</v>
      </c>
      <c r="C747" s="37" t="s">
        <v>27</v>
      </c>
      <c r="D747" s="37" t="s">
        <v>511</v>
      </c>
      <c r="E747" s="23" t="s">
        <v>533</v>
      </c>
      <c r="F747" s="37" t="s">
        <v>20</v>
      </c>
      <c r="G747" s="40">
        <v>8</v>
      </c>
      <c r="H747" s="40">
        <v>8</v>
      </c>
      <c r="I747" s="64">
        <f t="shared" si="24"/>
        <v>1</v>
      </c>
      <c r="J747" s="39">
        <v>0</v>
      </c>
      <c r="K747" s="39">
        <v>0</v>
      </c>
      <c r="L747" s="49">
        <v>2.7</v>
      </c>
      <c r="M747" s="43">
        <v>0</v>
      </c>
      <c r="N747" s="38">
        <v>0</v>
      </c>
      <c r="O747" s="43">
        <v>0.5756944444444444</v>
      </c>
      <c r="P747" s="43">
        <v>0.5756944444444444</v>
      </c>
      <c r="Q747" s="44">
        <v>142703</v>
      </c>
      <c r="R747" s="44">
        <v>142743</v>
      </c>
      <c r="S747" s="61">
        <f t="shared" si="25"/>
        <v>40</v>
      </c>
      <c r="T747" s="50">
        <f>IFERROR(S747/L747,"0")</f>
        <v>14.814814814814813</v>
      </c>
    </row>
    <row r="748" spans="1:20" customFormat="1" ht="18" x14ac:dyDescent="0.35">
      <c r="A748" s="36">
        <v>44891</v>
      </c>
      <c r="B748" s="37" t="s">
        <v>52</v>
      </c>
      <c r="C748" s="37" t="s">
        <v>27</v>
      </c>
      <c r="D748" s="37" t="s">
        <v>513</v>
      </c>
      <c r="E748" s="23" t="s">
        <v>534</v>
      </c>
      <c r="F748" s="37" t="s">
        <v>20</v>
      </c>
      <c r="G748" s="40">
        <v>2</v>
      </c>
      <c r="H748" s="40">
        <v>2</v>
      </c>
      <c r="I748" s="64">
        <f t="shared" si="24"/>
        <v>1</v>
      </c>
      <c r="J748" s="39">
        <v>0</v>
      </c>
      <c r="K748" s="39">
        <v>0</v>
      </c>
      <c r="L748" s="49">
        <v>5.77</v>
      </c>
      <c r="M748" s="43">
        <v>0.31111111111111112</v>
      </c>
      <c r="N748" s="38">
        <v>0</v>
      </c>
      <c r="O748" s="43">
        <v>0.67499999999999993</v>
      </c>
      <c r="P748" s="43">
        <v>0.36388888888888887</v>
      </c>
      <c r="Q748" s="44">
        <v>190041</v>
      </c>
      <c r="R748" s="44">
        <v>190176</v>
      </c>
      <c r="S748" s="61">
        <f t="shared" si="25"/>
        <v>135</v>
      </c>
      <c r="T748" s="50">
        <f>IFERROR(S748/L748,"0")</f>
        <v>23.396880415944544</v>
      </c>
    </row>
    <row r="749" spans="1:20" s="6" customFormat="1" ht="18" x14ac:dyDescent="0.35">
      <c r="A749" s="55">
        <v>44891</v>
      </c>
      <c r="B749" s="57" t="s">
        <v>52</v>
      </c>
      <c r="C749" s="57" t="s">
        <v>27</v>
      </c>
      <c r="D749" s="57" t="s">
        <v>516</v>
      </c>
      <c r="E749" s="23" t="s">
        <v>535</v>
      </c>
      <c r="F749" s="57" t="s">
        <v>20</v>
      </c>
      <c r="G749" s="56">
        <v>1</v>
      </c>
      <c r="H749" s="56">
        <v>1</v>
      </c>
      <c r="I749" s="64">
        <f t="shared" si="24"/>
        <v>1</v>
      </c>
      <c r="J749" s="58">
        <v>0</v>
      </c>
      <c r="K749" s="58">
        <v>0</v>
      </c>
      <c r="L749" s="65">
        <v>6.4880000000000004</v>
      </c>
      <c r="M749" s="43">
        <v>0.32013888888888892</v>
      </c>
      <c r="N749" s="48">
        <v>0</v>
      </c>
      <c r="O749" s="59">
        <v>0.55277777777777781</v>
      </c>
      <c r="P749" s="59">
        <v>0.23263888888888887</v>
      </c>
      <c r="Q749" s="60">
        <v>571801</v>
      </c>
      <c r="R749" s="60">
        <v>571895</v>
      </c>
      <c r="S749" s="61">
        <f t="shared" si="25"/>
        <v>94</v>
      </c>
      <c r="T749" s="50">
        <f>IFERROR(S749/L749,"0")</f>
        <v>14.488286066584463</v>
      </c>
    </row>
    <row r="750" spans="1:20" customFormat="1" ht="18" x14ac:dyDescent="0.35">
      <c r="A750" s="36">
        <v>44891</v>
      </c>
      <c r="B750" s="37" t="s">
        <v>266</v>
      </c>
      <c r="C750" s="37" t="s">
        <v>19</v>
      </c>
      <c r="D750" s="37" t="s">
        <v>517</v>
      </c>
      <c r="E750" s="23" t="s">
        <v>536</v>
      </c>
      <c r="F750" s="37" t="s">
        <v>20</v>
      </c>
      <c r="G750" s="40">
        <v>2213.3000000000002</v>
      </c>
      <c r="H750" s="40">
        <v>2109.6</v>
      </c>
      <c r="I750" s="64">
        <f t="shared" si="24"/>
        <v>0.95314688474223996</v>
      </c>
      <c r="J750" s="39">
        <v>15</v>
      </c>
      <c r="K750" s="39">
        <v>2</v>
      </c>
      <c r="L750" s="49">
        <v>1.625</v>
      </c>
      <c r="M750" s="43">
        <v>0.3888888888888889</v>
      </c>
      <c r="N750" s="38">
        <v>958.49</v>
      </c>
      <c r="O750" s="43">
        <v>0.55833333333333335</v>
      </c>
      <c r="P750" s="43">
        <v>0.16944444444444443</v>
      </c>
      <c r="Q750" s="44">
        <v>75460</v>
      </c>
      <c r="R750" s="44">
        <v>75482</v>
      </c>
      <c r="S750" s="61">
        <f t="shared" si="25"/>
        <v>22</v>
      </c>
      <c r="T750" s="50">
        <f>IFERROR(S750/L750,"0")</f>
        <v>13.538461538461538</v>
      </c>
    </row>
    <row r="751" spans="1:20" customFormat="1" ht="18" x14ac:dyDescent="0.35">
      <c r="A751" s="36">
        <v>44891</v>
      </c>
      <c r="B751" s="37" t="s">
        <v>267</v>
      </c>
      <c r="C751" s="37" t="s">
        <v>19</v>
      </c>
      <c r="D751" s="37" t="s">
        <v>514</v>
      </c>
      <c r="E751" s="23" t="s">
        <v>537</v>
      </c>
      <c r="F751" s="37" t="s">
        <v>20</v>
      </c>
      <c r="G751" s="40">
        <v>2988.07</v>
      </c>
      <c r="H751" s="40">
        <v>2988.07</v>
      </c>
      <c r="I751" s="64">
        <f t="shared" si="24"/>
        <v>1</v>
      </c>
      <c r="J751" s="39">
        <v>21</v>
      </c>
      <c r="K751" s="39">
        <v>0</v>
      </c>
      <c r="L751" s="49">
        <v>2.5459999999999998</v>
      </c>
      <c r="M751" s="43">
        <v>0.40277777777777773</v>
      </c>
      <c r="N751" s="38">
        <v>1221.6500000000001</v>
      </c>
      <c r="O751" s="43">
        <v>0.58888888888888891</v>
      </c>
      <c r="P751" s="43">
        <v>0.18611111111111112</v>
      </c>
      <c r="Q751" s="44">
        <v>176635</v>
      </c>
      <c r="R751" s="44">
        <v>176688</v>
      </c>
      <c r="S751" s="61">
        <f t="shared" si="25"/>
        <v>53</v>
      </c>
      <c r="T751" s="50">
        <f>IFERROR(S751/L751,"0")</f>
        <v>20.81696779261587</v>
      </c>
    </row>
    <row r="752" spans="1:20" customFormat="1" ht="18" x14ac:dyDescent="0.35">
      <c r="A752" s="36">
        <v>44891</v>
      </c>
      <c r="B752" s="37" t="s">
        <v>268</v>
      </c>
      <c r="C752" s="37" t="s">
        <v>19</v>
      </c>
      <c r="D752" s="37" t="s">
        <v>514</v>
      </c>
      <c r="E752" s="23" t="s">
        <v>519</v>
      </c>
      <c r="F752" s="37" t="s">
        <v>20</v>
      </c>
      <c r="G752" s="40">
        <v>4508.6000000000004</v>
      </c>
      <c r="H752" s="40">
        <v>4455.6000000000004</v>
      </c>
      <c r="I752" s="64">
        <f t="shared" si="24"/>
        <v>0.9882446879297343</v>
      </c>
      <c r="J752" s="39">
        <v>13</v>
      </c>
      <c r="K752" s="39">
        <v>1</v>
      </c>
      <c r="L752" s="49">
        <v>1.7290000000000001</v>
      </c>
      <c r="M752" s="43">
        <v>0.65277777777777779</v>
      </c>
      <c r="N752" s="38">
        <v>2034.69</v>
      </c>
      <c r="O752" s="43">
        <v>0.78333333333333333</v>
      </c>
      <c r="P752" s="43">
        <v>0.13055555555555556</v>
      </c>
      <c r="Q752" s="44">
        <v>176688</v>
      </c>
      <c r="R752" s="44">
        <v>176724</v>
      </c>
      <c r="S752" s="61">
        <f t="shared" si="25"/>
        <v>36</v>
      </c>
      <c r="T752" s="50">
        <f>IFERROR(S752/L752,"0")</f>
        <v>20.821283979178716</v>
      </c>
    </row>
    <row r="753" spans="1:20" customFormat="1" ht="18" x14ac:dyDescent="0.35">
      <c r="A753" s="36">
        <v>44893</v>
      </c>
      <c r="B753" s="37" t="s">
        <v>269</v>
      </c>
      <c r="C753" s="37" t="s">
        <v>21</v>
      </c>
      <c r="D753" s="37" t="s">
        <v>515</v>
      </c>
      <c r="E753" s="23" t="s">
        <v>538</v>
      </c>
      <c r="F753" s="37" t="s">
        <v>20</v>
      </c>
      <c r="G753" s="40">
        <v>3774.5</v>
      </c>
      <c r="H753" s="40">
        <v>3774.5</v>
      </c>
      <c r="I753" s="64">
        <f t="shared" si="24"/>
        <v>1</v>
      </c>
      <c r="J753" s="39">
        <v>21</v>
      </c>
      <c r="K753" s="39">
        <v>0</v>
      </c>
      <c r="L753" s="49">
        <v>6.6479999999999997</v>
      </c>
      <c r="M753" s="43">
        <v>0.22916666666666666</v>
      </c>
      <c r="N753" s="38">
        <v>1835</v>
      </c>
      <c r="O753" s="43">
        <v>0.59722222222222221</v>
      </c>
      <c r="P753" s="43">
        <v>0.36805555555555558</v>
      </c>
      <c r="Q753" s="44">
        <v>70981</v>
      </c>
      <c r="R753" s="44">
        <v>71163</v>
      </c>
      <c r="S753" s="61">
        <f t="shared" si="25"/>
        <v>182</v>
      </c>
      <c r="T753" s="50">
        <f>IFERROR(S753/L753,"0")</f>
        <v>27.376654632972325</v>
      </c>
    </row>
    <row r="754" spans="1:20" customFormat="1" ht="18" x14ac:dyDescent="0.35">
      <c r="A754" s="36">
        <v>44893</v>
      </c>
      <c r="B754" s="37" t="s">
        <v>270</v>
      </c>
      <c r="C754" s="37" t="s">
        <v>19</v>
      </c>
      <c r="D754" s="37" t="s">
        <v>515</v>
      </c>
      <c r="E754" s="23" t="s">
        <v>539</v>
      </c>
      <c r="F754" s="37" t="s">
        <v>20</v>
      </c>
      <c r="G754" s="40">
        <v>874</v>
      </c>
      <c r="H754" s="40">
        <v>874</v>
      </c>
      <c r="I754" s="64">
        <f t="shared" si="24"/>
        <v>1</v>
      </c>
      <c r="J754" s="39">
        <v>2</v>
      </c>
      <c r="K754" s="39">
        <v>0</v>
      </c>
      <c r="L754" s="49">
        <v>0.47499999999999998</v>
      </c>
      <c r="M754" s="43">
        <v>0.63541666666666663</v>
      </c>
      <c r="N754" s="38">
        <v>244.72</v>
      </c>
      <c r="O754" s="43">
        <v>0.79861111111111116</v>
      </c>
      <c r="P754" s="43">
        <v>0.16319444444444445</v>
      </c>
      <c r="Q754" s="44">
        <v>71163</v>
      </c>
      <c r="R754" s="44">
        <v>71176</v>
      </c>
      <c r="S754" s="61">
        <f t="shared" si="25"/>
        <v>13</v>
      </c>
      <c r="T754" s="50">
        <f>IFERROR(S754/L754,"0")</f>
        <v>27.368421052631579</v>
      </c>
    </row>
    <row r="755" spans="1:20" s="6" customFormat="1" ht="18" x14ac:dyDescent="0.3">
      <c r="A755" s="55">
        <v>44893</v>
      </c>
      <c r="B755" s="57" t="s">
        <v>272</v>
      </c>
      <c r="C755" s="57" t="s">
        <v>19</v>
      </c>
      <c r="D755" s="57" t="s">
        <v>514</v>
      </c>
      <c r="E755" s="23" t="s">
        <v>540</v>
      </c>
      <c r="F755" s="57" t="s">
        <v>20</v>
      </c>
      <c r="G755" s="56">
        <v>226</v>
      </c>
      <c r="H755" s="56">
        <v>226</v>
      </c>
      <c r="I755" s="64">
        <f t="shared" si="24"/>
        <v>1</v>
      </c>
      <c r="J755" s="58">
        <v>1</v>
      </c>
      <c r="K755" s="58">
        <v>0</v>
      </c>
      <c r="L755" s="65">
        <v>1.0015000000000001</v>
      </c>
      <c r="M755" s="59">
        <v>0.46527777777777773</v>
      </c>
      <c r="N755" s="48">
        <v>385</v>
      </c>
      <c r="O755" s="59">
        <v>0.5083333333333333</v>
      </c>
      <c r="P755" s="59">
        <v>4.3055555555555562E-2</v>
      </c>
      <c r="Q755" s="60">
        <v>176724</v>
      </c>
      <c r="R755" s="60">
        <v>176748</v>
      </c>
      <c r="S755" s="61">
        <f t="shared" si="25"/>
        <v>24</v>
      </c>
      <c r="T755" s="50">
        <f>IFERROR(S755/L755,"0")</f>
        <v>23.964053919121316</v>
      </c>
    </row>
    <row r="756" spans="1:20" customFormat="1" ht="18" x14ac:dyDescent="0.35">
      <c r="A756" s="36">
        <v>44893</v>
      </c>
      <c r="B756" s="37" t="s">
        <v>271</v>
      </c>
      <c r="C756" s="37" t="s">
        <v>19</v>
      </c>
      <c r="D756" s="37" t="s">
        <v>514</v>
      </c>
      <c r="E756" s="23" t="s">
        <v>541</v>
      </c>
      <c r="F756" s="37" t="s">
        <v>20</v>
      </c>
      <c r="G756" s="40">
        <v>3256.3</v>
      </c>
      <c r="H756" s="40">
        <v>3153.3</v>
      </c>
      <c r="I756" s="64">
        <f t="shared" si="24"/>
        <v>0.96836900776955437</v>
      </c>
      <c r="J756" s="39">
        <v>15</v>
      </c>
      <c r="K756" s="39">
        <v>1</v>
      </c>
      <c r="L756" s="49">
        <v>1.0015000000000001</v>
      </c>
      <c r="M756" s="43">
        <v>0.65277777777777779</v>
      </c>
      <c r="N756" s="38">
        <v>1442.46</v>
      </c>
      <c r="O756" s="43">
        <v>0.77569444444444446</v>
      </c>
      <c r="P756" s="43">
        <v>0.12291666666666667</v>
      </c>
      <c r="Q756" s="44">
        <v>176748</v>
      </c>
      <c r="R756" s="44">
        <v>176781</v>
      </c>
      <c r="S756" s="61">
        <f t="shared" si="25"/>
        <v>33</v>
      </c>
      <c r="T756" s="50">
        <f>IFERROR(S756/L756,"0")</f>
        <v>32.950574138791808</v>
      </c>
    </row>
    <row r="757" spans="1:20" customFormat="1" ht="18" x14ac:dyDescent="0.35">
      <c r="A757" s="36">
        <v>44893</v>
      </c>
      <c r="B757" s="37" t="s">
        <v>273</v>
      </c>
      <c r="C757" s="37" t="s">
        <v>19</v>
      </c>
      <c r="D757" s="37" t="s">
        <v>512</v>
      </c>
      <c r="E757" s="23" t="s">
        <v>542</v>
      </c>
      <c r="F757" s="37" t="s">
        <v>20</v>
      </c>
      <c r="G757" s="40">
        <v>2185.98</v>
      </c>
      <c r="H757" s="40">
        <v>2185.98</v>
      </c>
      <c r="I757" s="64">
        <f t="shared" si="24"/>
        <v>1</v>
      </c>
      <c r="J757" s="39">
        <v>18</v>
      </c>
      <c r="K757" s="39">
        <v>0</v>
      </c>
      <c r="L757" s="49">
        <v>0.92600000000000005</v>
      </c>
      <c r="M757" s="43">
        <v>0.39583333333333331</v>
      </c>
      <c r="N757" s="38">
        <v>1030.54</v>
      </c>
      <c r="O757" s="43">
        <v>0.52083333333333337</v>
      </c>
      <c r="P757" s="43">
        <v>0.125</v>
      </c>
      <c r="Q757" s="44">
        <v>97693</v>
      </c>
      <c r="R757" s="44">
        <v>97720</v>
      </c>
      <c r="S757" s="61">
        <f t="shared" si="25"/>
        <v>27</v>
      </c>
      <c r="T757" s="50">
        <f>IFERROR(S757/L757,"0")</f>
        <v>29.15766738660907</v>
      </c>
    </row>
    <row r="758" spans="1:20" customFormat="1" ht="18" x14ac:dyDescent="0.35">
      <c r="A758" s="36">
        <v>44893</v>
      </c>
      <c r="B758" s="37" t="s">
        <v>274</v>
      </c>
      <c r="C758" s="37" t="s">
        <v>19</v>
      </c>
      <c r="D758" s="37" t="s">
        <v>512</v>
      </c>
      <c r="E758" s="23" t="s">
        <v>543</v>
      </c>
      <c r="F758" s="37" t="s">
        <v>20</v>
      </c>
      <c r="G758" s="40">
        <v>2190.5</v>
      </c>
      <c r="H758" s="40">
        <v>1764.5</v>
      </c>
      <c r="I758" s="64">
        <f t="shared" si="24"/>
        <v>0.80552385300159779</v>
      </c>
      <c r="J758" s="39">
        <v>12</v>
      </c>
      <c r="K758" s="39">
        <v>1</v>
      </c>
      <c r="L758" s="49">
        <v>0.82299999999999995</v>
      </c>
      <c r="M758" s="43">
        <v>0.65625</v>
      </c>
      <c r="N758" s="38">
        <v>883.52</v>
      </c>
      <c r="O758" s="43">
        <v>0.79513888888888884</v>
      </c>
      <c r="P758" s="43">
        <v>0.1388888888888889</v>
      </c>
      <c r="Q758" s="44">
        <v>97720</v>
      </c>
      <c r="R758" s="44">
        <v>97744</v>
      </c>
      <c r="S758" s="61">
        <f t="shared" si="25"/>
        <v>24</v>
      </c>
      <c r="T758" s="50">
        <f>IFERROR(S758/L758,"0")</f>
        <v>29.161603888213854</v>
      </c>
    </row>
    <row r="759" spans="1:20" customFormat="1" ht="18" x14ac:dyDescent="0.35">
      <c r="A759" s="36">
        <v>44893</v>
      </c>
      <c r="B759" s="37" t="s">
        <v>275</v>
      </c>
      <c r="C759" s="37" t="s">
        <v>19</v>
      </c>
      <c r="D759" s="37" t="s">
        <v>517</v>
      </c>
      <c r="E759" s="23" t="s">
        <v>544</v>
      </c>
      <c r="F759" s="37" t="s">
        <v>20</v>
      </c>
      <c r="G759" s="40">
        <v>3858</v>
      </c>
      <c r="H759" s="40">
        <v>3858</v>
      </c>
      <c r="I759" s="64">
        <f t="shared" si="24"/>
        <v>1</v>
      </c>
      <c r="J759" s="39">
        <v>2</v>
      </c>
      <c r="K759" s="39">
        <v>0</v>
      </c>
      <c r="L759" s="49">
        <v>1.1259999999999999</v>
      </c>
      <c r="M759" s="43">
        <v>0</v>
      </c>
      <c r="N759" s="38">
        <v>1138.21</v>
      </c>
      <c r="O759" s="43">
        <v>0</v>
      </c>
      <c r="P759" s="43">
        <v>0</v>
      </c>
      <c r="Q759" s="44">
        <v>75482</v>
      </c>
      <c r="R759" s="44">
        <v>75516</v>
      </c>
      <c r="S759" s="61">
        <f t="shared" si="25"/>
        <v>34</v>
      </c>
      <c r="T759" s="50">
        <f>IFERROR(S759/L759,"0")</f>
        <v>30.195381882770874</v>
      </c>
    </row>
    <row r="760" spans="1:20" customFormat="1" ht="18" x14ac:dyDescent="0.35">
      <c r="A760" s="36">
        <v>44893</v>
      </c>
      <c r="B760" s="37" t="s">
        <v>276</v>
      </c>
      <c r="C760" s="37" t="s">
        <v>19</v>
      </c>
      <c r="D760" s="37" t="s">
        <v>517</v>
      </c>
      <c r="E760" s="23" t="s">
        <v>545</v>
      </c>
      <c r="F760" s="37" t="s">
        <v>20</v>
      </c>
      <c r="G760" s="40">
        <v>2722.8</v>
      </c>
      <c r="H760" s="40">
        <v>18.3</v>
      </c>
      <c r="I760" s="64">
        <f t="shared" si="24"/>
        <v>6.7210224768620534E-3</v>
      </c>
      <c r="J760" s="39">
        <v>3</v>
      </c>
      <c r="K760" s="39">
        <v>1</v>
      </c>
      <c r="L760" s="49">
        <v>1.556</v>
      </c>
      <c r="M760" s="43">
        <v>0.61319444444444449</v>
      </c>
      <c r="N760" s="38">
        <v>1393.47</v>
      </c>
      <c r="O760" s="43">
        <v>0.75</v>
      </c>
      <c r="P760" s="43">
        <v>0.13680555555555554</v>
      </c>
      <c r="Q760" s="44">
        <v>75516</v>
      </c>
      <c r="R760" s="44">
        <v>75563</v>
      </c>
      <c r="S760" s="61">
        <f t="shared" si="25"/>
        <v>47</v>
      </c>
      <c r="T760" s="50">
        <f>IFERROR(S760/L760,"0")</f>
        <v>30.205655526992288</v>
      </c>
    </row>
    <row r="761" spans="1:20" s="6" customFormat="1" ht="18" x14ac:dyDescent="0.35">
      <c r="A761" s="55">
        <v>44893</v>
      </c>
      <c r="B761" s="57" t="s">
        <v>52</v>
      </c>
      <c r="C761" s="57" t="s">
        <v>27</v>
      </c>
      <c r="D761" s="57" t="s">
        <v>516</v>
      </c>
      <c r="E761" s="23" t="s">
        <v>546</v>
      </c>
      <c r="F761" s="57" t="s">
        <v>20</v>
      </c>
      <c r="G761" s="56">
        <v>1</v>
      </c>
      <c r="H761" s="56">
        <v>1</v>
      </c>
      <c r="I761" s="64">
        <f t="shared" si="24"/>
        <v>1</v>
      </c>
      <c r="J761" s="58">
        <v>0</v>
      </c>
      <c r="K761" s="58">
        <v>0</v>
      </c>
      <c r="L761" s="65">
        <v>7.05</v>
      </c>
      <c r="M761" s="43">
        <v>0.28472222222222221</v>
      </c>
      <c r="N761" s="48">
        <v>0</v>
      </c>
      <c r="O761" s="59">
        <v>0.76458333333333339</v>
      </c>
      <c r="P761" s="59">
        <v>0.47986111111111113</v>
      </c>
      <c r="Q761" s="60">
        <v>571895</v>
      </c>
      <c r="R761" s="60">
        <v>572014</v>
      </c>
      <c r="S761" s="61">
        <f t="shared" si="25"/>
        <v>119</v>
      </c>
      <c r="T761" s="50">
        <f>IFERROR(S761/L761,"0")</f>
        <v>16.879432624113477</v>
      </c>
    </row>
    <row r="762" spans="1:20" customFormat="1" ht="18" x14ac:dyDescent="0.35">
      <c r="A762" s="36">
        <v>44893</v>
      </c>
      <c r="B762" s="37" t="s">
        <v>52</v>
      </c>
      <c r="C762" s="37" t="s">
        <v>27</v>
      </c>
      <c r="D762" s="37" t="s">
        <v>511</v>
      </c>
      <c r="E762" s="23" t="s">
        <v>547</v>
      </c>
      <c r="F762" s="37" t="s">
        <v>20</v>
      </c>
      <c r="G762" s="40">
        <v>8</v>
      </c>
      <c r="H762" s="40">
        <v>8</v>
      </c>
      <c r="I762" s="64">
        <f t="shared" si="24"/>
        <v>1</v>
      </c>
      <c r="J762" s="39">
        <v>0</v>
      </c>
      <c r="K762" s="39">
        <v>0</v>
      </c>
      <c r="L762" s="49">
        <v>5.2809999999999997</v>
      </c>
      <c r="M762" s="43">
        <v>0.32361111111111113</v>
      </c>
      <c r="N762" s="38">
        <v>0</v>
      </c>
      <c r="O762" s="43">
        <v>0.73888888888888893</v>
      </c>
      <c r="P762" s="43">
        <v>0.4152777777777778</v>
      </c>
      <c r="Q762" s="44">
        <v>142743</v>
      </c>
      <c r="R762" s="44">
        <v>142806</v>
      </c>
      <c r="S762" s="61">
        <f t="shared" si="25"/>
        <v>63</v>
      </c>
      <c r="T762" s="50">
        <f>IFERROR(S762/L762,"0")</f>
        <v>11.929558795682636</v>
      </c>
    </row>
    <row r="763" spans="1:20" customFormat="1" ht="18" x14ac:dyDescent="0.35">
      <c r="A763" s="36">
        <v>44893</v>
      </c>
      <c r="B763" s="37" t="s">
        <v>52</v>
      </c>
      <c r="C763" s="37" t="s">
        <v>27</v>
      </c>
      <c r="D763" s="37" t="s">
        <v>513</v>
      </c>
      <c r="E763" s="23" t="s">
        <v>548</v>
      </c>
      <c r="F763" s="37" t="s">
        <v>20</v>
      </c>
      <c r="G763" s="40">
        <v>1</v>
      </c>
      <c r="H763" s="40">
        <v>1</v>
      </c>
      <c r="I763" s="64">
        <f t="shared" si="24"/>
        <v>1</v>
      </c>
      <c r="J763" s="39">
        <v>0</v>
      </c>
      <c r="K763" s="39">
        <v>0</v>
      </c>
      <c r="L763" s="49">
        <v>3.74</v>
      </c>
      <c r="M763" s="43">
        <v>0.30138888888888887</v>
      </c>
      <c r="N763" s="38">
        <v>0</v>
      </c>
      <c r="O763" s="43">
        <v>0.61319444444444449</v>
      </c>
      <c r="P763" s="43">
        <v>0.31180555555555556</v>
      </c>
      <c r="Q763" s="44">
        <v>190176</v>
      </c>
      <c r="R763" s="44">
        <v>190261</v>
      </c>
      <c r="S763" s="61">
        <f t="shared" si="25"/>
        <v>85</v>
      </c>
      <c r="T763" s="50">
        <f>IFERROR(S763/L763,"0")</f>
        <v>22.727272727272727</v>
      </c>
    </row>
    <row r="764" spans="1:20" customFormat="1" ht="18" x14ac:dyDescent="0.35">
      <c r="A764" s="36">
        <v>44893</v>
      </c>
      <c r="B764" s="37" t="s">
        <v>277</v>
      </c>
      <c r="C764" s="37" t="s">
        <v>19</v>
      </c>
      <c r="D764" s="37" t="s">
        <v>513</v>
      </c>
      <c r="E764" s="23" t="s">
        <v>549</v>
      </c>
      <c r="F764" s="37" t="s">
        <v>20</v>
      </c>
      <c r="G764" s="40">
        <v>6490</v>
      </c>
      <c r="H764" s="40">
        <v>6490</v>
      </c>
      <c r="I764" s="64">
        <f t="shared" si="24"/>
        <v>1</v>
      </c>
      <c r="J764" s="39">
        <v>1</v>
      </c>
      <c r="K764" s="39">
        <v>0</v>
      </c>
      <c r="L764" s="49">
        <v>0.57199999999999995</v>
      </c>
      <c r="M764" s="43">
        <v>0.69305555555555554</v>
      </c>
      <c r="N764" s="38">
        <v>1817.21</v>
      </c>
      <c r="O764" s="43">
        <v>0.80138888888888893</v>
      </c>
      <c r="P764" s="43">
        <v>0.10833333333333334</v>
      </c>
      <c r="Q764" s="44">
        <v>190261</v>
      </c>
      <c r="R764" s="44">
        <v>190274</v>
      </c>
      <c r="S764" s="61">
        <f t="shared" si="25"/>
        <v>13</v>
      </c>
      <c r="T764" s="50">
        <f>IFERROR(S764/L764,"0")</f>
        <v>22.72727272727273</v>
      </c>
    </row>
    <row r="765" spans="1:20" customFormat="1" ht="18" x14ac:dyDescent="0.35">
      <c r="A765" s="36">
        <v>44894</v>
      </c>
      <c r="B765" s="37" t="s">
        <v>278</v>
      </c>
      <c r="C765" s="37" t="s">
        <v>19</v>
      </c>
      <c r="D765" s="37" t="s">
        <v>514</v>
      </c>
      <c r="E765" s="23" t="s">
        <v>550</v>
      </c>
      <c r="F765" s="37" t="s">
        <v>20</v>
      </c>
      <c r="G765" s="40">
        <v>2543.1</v>
      </c>
      <c r="H765" s="40">
        <v>2543.1</v>
      </c>
      <c r="I765" s="64">
        <f t="shared" si="24"/>
        <v>1</v>
      </c>
      <c r="J765" s="39">
        <v>13</v>
      </c>
      <c r="K765" s="39">
        <v>0</v>
      </c>
      <c r="L765" s="49">
        <v>1.5309999999999999</v>
      </c>
      <c r="M765" s="43">
        <v>0</v>
      </c>
      <c r="N765" s="38">
        <v>1072</v>
      </c>
      <c r="O765" s="43">
        <v>0</v>
      </c>
      <c r="P765" s="43">
        <v>0</v>
      </c>
      <c r="Q765" s="44">
        <v>176781</v>
      </c>
      <c r="R765" s="44">
        <v>176800</v>
      </c>
      <c r="S765" s="61">
        <f t="shared" si="25"/>
        <v>19</v>
      </c>
      <c r="T765" s="50">
        <f>IFERROR(S765/L765,"0")</f>
        <v>12.410189418680602</v>
      </c>
    </row>
    <row r="766" spans="1:20" customFormat="1" ht="18" x14ac:dyDescent="0.35">
      <c r="A766" s="36">
        <v>44894</v>
      </c>
      <c r="B766" s="37" t="s">
        <v>279</v>
      </c>
      <c r="C766" s="37" t="s">
        <v>19</v>
      </c>
      <c r="D766" s="37" t="s">
        <v>514</v>
      </c>
      <c r="E766" s="23" t="s">
        <v>551</v>
      </c>
      <c r="F766" s="37" t="s">
        <v>20</v>
      </c>
      <c r="G766" s="40">
        <v>4032.8</v>
      </c>
      <c r="H766" s="40">
        <v>4032.8</v>
      </c>
      <c r="I766" s="64">
        <f t="shared" si="24"/>
        <v>1</v>
      </c>
      <c r="J766" s="39">
        <v>14</v>
      </c>
      <c r="K766" s="39">
        <v>0</v>
      </c>
      <c r="L766" s="49">
        <v>1.905</v>
      </c>
      <c r="M766" s="43">
        <v>0</v>
      </c>
      <c r="N766" s="38">
        <v>1423.51</v>
      </c>
      <c r="O766" s="43">
        <v>0</v>
      </c>
      <c r="P766" s="43">
        <v>0</v>
      </c>
      <c r="Q766" s="44">
        <v>176800</v>
      </c>
      <c r="R766" s="44">
        <v>176866</v>
      </c>
      <c r="S766" s="61">
        <f t="shared" si="25"/>
        <v>66</v>
      </c>
      <c r="T766" s="50">
        <f>IFERROR(S766/L766,"0")</f>
        <v>34.645669291338585</v>
      </c>
    </row>
    <row r="767" spans="1:20" customFormat="1" ht="18" x14ac:dyDescent="0.35">
      <c r="A767" s="36">
        <v>44894</v>
      </c>
      <c r="B767" s="37" t="s">
        <v>281</v>
      </c>
      <c r="C767" s="37" t="s">
        <v>19</v>
      </c>
      <c r="D767" s="37" t="s">
        <v>517</v>
      </c>
      <c r="E767" s="23" t="s">
        <v>552</v>
      </c>
      <c r="F767" s="37" t="s">
        <v>20</v>
      </c>
      <c r="G767" s="40">
        <v>5520</v>
      </c>
      <c r="H767" s="40">
        <v>5520</v>
      </c>
      <c r="I767" s="64">
        <f t="shared" si="24"/>
        <v>1</v>
      </c>
      <c r="J767" s="39">
        <v>5</v>
      </c>
      <c r="K767" s="39">
        <v>0</v>
      </c>
      <c r="L767" s="49">
        <v>2.077</v>
      </c>
      <c r="M767" s="43">
        <v>0.35902777777777778</v>
      </c>
      <c r="N767" s="38">
        <v>1565.48</v>
      </c>
      <c r="O767" s="43">
        <v>0.52083333333333337</v>
      </c>
      <c r="P767" s="43">
        <v>0.16180555555555556</v>
      </c>
      <c r="Q767" s="44">
        <v>75563</v>
      </c>
      <c r="R767" s="44">
        <v>75616</v>
      </c>
      <c r="S767" s="61">
        <f t="shared" si="25"/>
        <v>53</v>
      </c>
      <c r="T767" s="50">
        <f>IFERROR(S767/L767,"0")</f>
        <v>25.517573423206549</v>
      </c>
    </row>
    <row r="768" spans="1:20" customFormat="1" ht="18" x14ac:dyDescent="0.35">
      <c r="A768" s="36">
        <v>44894</v>
      </c>
      <c r="B768" s="37" t="s">
        <v>280</v>
      </c>
      <c r="C768" s="37" t="s">
        <v>19</v>
      </c>
      <c r="D768" s="37" t="s">
        <v>517</v>
      </c>
      <c r="E768" s="23" t="s">
        <v>553</v>
      </c>
      <c r="F768" s="37" t="s">
        <v>20</v>
      </c>
      <c r="G768" s="40">
        <v>3299</v>
      </c>
      <c r="H768" s="40">
        <v>3251.8</v>
      </c>
      <c r="I768" s="64">
        <f t="shared" ref="I768:I831" si="26">IFERROR((H768/G768)*100%,"0%")</f>
        <v>0.98569263413155506</v>
      </c>
      <c r="J768" s="39">
        <v>12</v>
      </c>
      <c r="K768" s="39">
        <v>1</v>
      </c>
      <c r="L768" s="49">
        <v>1.0980000000000001</v>
      </c>
      <c r="M768" s="43">
        <v>0.62708333333333333</v>
      </c>
      <c r="N768" s="38">
        <v>1159.5</v>
      </c>
      <c r="O768" s="43">
        <v>0.80208333333333337</v>
      </c>
      <c r="P768" s="43">
        <v>0.17500000000000002</v>
      </c>
      <c r="Q768" s="44">
        <v>75616</v>
      </c>
      <c r="R768" s="44">
        <v>75644</v>
      </c>
      <c r="S768" s="61">
        <f t="shared" ref="S768:S831" si="27">+R768-Q768</f>
        <v>28</v>
      </c>
      <c r="T768" s="50">
        <f>IFERROR(S768/L768,"0")</f>
        <v>25.500910746812384</v>
      </c>
    </row>
    <row r="769" spans="1:20" customFormat="1" ht="18" x14ac:dyDescent="0.35">
      <c r="A769" s="36">
        <v>44894</v>
      </c>
      <c r="B769" s="37" t="s">
        <v>282</v>
      </c>
      <c r="C769" s="37" t="s">
        <v>21</v>
      </c>
      <c r="D769" s="37" t="s">
        <v>513</v>
      </c>
      <c r="E769" s="23" t="s">
        <v>554</v>
      </c>
      <c r="F769" s="37" t="s">
        <v>20</v>
      </c>
      <c r="G769" s="40">
        <v>144</v>
      </c>
      <c r="H769" s="40">
        <v>144</v>
      </c>
      <c r="I769" s="64">
        <f t="shared" si="26"/>
        <v>1</v>
      </c>
      <c r="J769" s="39">
        <v>1</v>
      </c>
      <c r="K769" s="39">
        <v>0</v>
      </c>
      <c r="L769" s="49">
        <v>13.882999999999999</v>
      </c>
      <c r="M769" s="43">
        <v>0.18263888888888891</v>
      </c>
      <c r="N769" s="38">
        <v>72</v>
      </c>
      <c r="O769" s="43">
        <v>0.83819444444444446</v>
      </c>
      <c r="P769" s="43">
        <v>0.65555555555555556</v>
      </c>
      <c r="Q769" s="44">
        <v>190274</v>
      </c>
      <c r="R769" s="44">
        <v>190582</v>
      </c>
      <c r="S769" s="61">
        <f t="shared" si="27"/>
        <v>308</v>
      </c>
      <c r="T769" s="50">
        <f>IFERROR(S769/L769,"0")</f>
        <v>22.185406612403661</v>
      </c>
    </row>
    <row r="770" spans="1:20" customFormat="1" ht="18" x14ac:dyDescent="0.35">
      <c r="A770" s="36">
        <v>44894</v>
      </c>
      <c r="B770" s="37" t="s">
        <v>283</v>
      </c>
      <c r="C770" s="37" t="s">
        <v>19</v>
      </c>
      <c r="D770" s="37" t="s">
        <v>516</v>
      </c>
      <c r="E770" s="23" t="s">
        <v>555</v>
      </c>
      <c r="F770" s="37" t="s">
        <v>20</v>
      </c>
      <c r="G770" s="40">
        <v>4605.5</v>
      </c>
      <c r="H770" s="40">
        <v>4605.5</v>
      </c>
      <c r="I770" s="64">
        <f t="shared" si="26"/>
        <v>1</v>
      </c>
      <c r="J770" s="39">
        <v>6</v>
      </c>
      <c r="K770" s="39">
        <v>0</v>
      </c>
      <c r="L770" s="49">
        <v>3.9279999999999999</v>
      </c>
      <c r="M770" s="43">
        <v>0.61736111111111114</v>
      </c>
      <c r="N770" s="38">
        <v>2724.2</v>
      </c>
      <c r="O770" s="43">
        <v>0.80763888888888891</v>
      </c>
      <c r="P770" s="43">
        <v>0.19027777777777777</v>
      </c>
      <c r="Q770" s="44">
        <v>572014</v>
      </c>
      <c r="R770" s="44">
        <v>572058</v>
      </c>
      <c r="S770" s="61">
        <f t="shared" si="27"/>
        <v>44</v>
      </c>
      <c r="T770" s="50">
        <f>IFERROR(S770/L770,"0")</f>
        <v>11.201629327902241</v>
      </c>
    </row>
    <row r="771" spans="1:20" customFormat="1" ht="18" x14ac:dyDescent="0.35">
      <c r="A771" s="36">
        <v>44894</v>
      </c>
      <c r="B771" s="37" t="s">
        <v>284</v>
      </c>
      <c r="C771" s="37" t="s">
        <v>19</v>
      </c>
      <c r="D771" s="37" t="s">
        <v>512</v>
      </c>
      <c r="E771" s="23" t="s">
        <v>556</v>
      </c>
      <c r="F771" s="37" t="s">
        <v>20</v>
      </c>
      <c r="G771" s="40">
        <v>5500</v>
      </c>
      <c r="H771" s="40">
        <v>5500</v>
      </c>
      <c r="I771" s="64">
        <f t="shared" si="26"/>
        <v>1</v>
      </c>
      <c r="J771" s="39">
        <v>5</v>
      </c>
      <c r="K771" s="39">
        <v>0</v>
      </c>
      <c r="L771" s="49">
        <v>0.57499999999999996</v>
      </c>
      <c r="M771" s="43">
        <v>0.35416666666666669</v>
      </c>
      <c r="N771" s="38">
        <v>1374.99</v>
      </c>
      <c r="O771" s="43">
        <v>0.50069444444444444</v>
      </c>
      <c r="P771" s="43">
        <v>0.14652777777777778</v>
      </c>
      <c r="Q771" s="44">
        <v>97744</v>
      </c>
      <c r="R771" s="44">
        <v>97759</v>
      </c>
      <c r="S771" s="61">
        <f t="shared" si="27"/>
        <v>15</v>
      </c>
      <c r="T771" s="50">
        <f>IFERROR(S771/L771,"0")</f>
        <v>26.086956521739133</v>
      </c>
    </row>
    <row r="772" spans="1:20" customFormat="1" ht="18" x14ac:dyDescent="0.35">
      <c r="A772" s="36">
        <v>44894</v>
      </c>
      <c r="B772" s="37" t="s">
        <v>285</v>
      </c>
      <c r="C772" s="37" t="s">
        <v>19</v>
      </c>
      <c r="D772" s="37" t="s">
        <v>512</v>
      </c>
      <c r="E772" s="23" t="s">
        <v>557</v>
      </c>
      <c r="F772" s="37" t="s">
        <v>20</v>
      </c>
      <c r="G772" s="40">
        <v>1780</v>
      </c>
      <c r="H772" s="40">
        <v>1780</v>
      </c>
      <c r="I772" s="64">
        <f t="shared" si="26"/>
        <v>1</v>
      </c>
      <c r="J772" s="39">
        <v>1</v>
      </c>
      <c r="K772" s="39">
        <v>0</v>
      </c>
      <c r="L772" s="49">
        <v>0.95799999999999996</v>
      </c>
      <c r="M772" s="43">
        <v>0.59027777777777779</v>
      </c>
      <c r="N772" s="38">
        <v>623</v>
      </c>
      <c r="O772" s="43">
        <v>0.65277777777777779</v>
      </c>
      <c r="P772" s="43">
        <v>6.25E-2</v>
      </c>
      <c r="Q772" s="44">
        <v>97759</v>
      </c>
      <c r="R772" s="44">
        <v>97784</v>
      </c>
      <c r="S772" s="61">
        <f t="shared" si="27"/>
        <v>25</v>
      </c>
      <c r="T772" s="50">
        <f>IFERROR(S772/L772,"0")</f>
        <v>26.096033402922757</v>
      </c>
    </row>
    <row r="773" spans="1:20" customFormat="1" ht="18" x14ac:dyDescent="0.35">
      <c r="A773" s="36">
        <v>44894</v>
      </c>
      <c r="B773" s="37" t="s">
        <v>286</v>
      </c>
      <c r="C773" s="37" t="s">
        <v>19</v>
      </c>
      <c r="D773" s="37" t="s">
        <v>512</v>
      </c>
      <c r="E773" s="23" t="s">
        <v>558</v>
      </c>
      <c r="F773" s="37" t="s">
        <v>20</v>
      </c>
      <c r="G773" s="40">
        <v>4545</v>
      </c>
      <c r="H773" s="40">
        <v>4545</v>
      </c>
      <c r="I773" s="64">
        <f t="shared" si="26"/>
        <v>1</v>
      </c>
      <c r="J773" s="39">
        <v>1</v>
      </c>
      <c r="K773" s="39">
        <v>0</v>
      </c>
      <c r="L773" s="49">
        <v>0.88100000000000001</v>
      </c>
      <c r="M773" s="43">
        <v>0.66666666666666663</v>
      </c>
      <c r="N773" s="38">
        <v>1590.74</v>
      </c>
      <c r="O773" s="43">
        <v>0.77777777777777779</v>
      </c>
      <c r="P773" s="43">
        <v>0.1111111111111111</v>
      </c>
      <c r="Q773" s="44">
        <v>97784</v>
      </c>
      <c r="R773" s="44">
        <v>97807</v>
      </c>
      <c r="S773" s="61">
        <f t="shared" si="27"/>
        <v>23</v>
      </c>
      <c r="T773" s="50">
        <f>IFERROR(S773/L773,"0")</f>
        <v>26.106696935300793</v>
      </c>
    </row>
    <row r="774" spans="1:20" customFormat="1" ht="18" x14ac:dyDescent="0.35">
      <c r="A774" s="36">
        <v>44894</v>
      </c>
      <c r="B774" s="37" t="s">
        <v>287</v>
      </c>
      <c r="C774" s="37" t="s">
        <v>19</v>
      </c>
      <c r="D774" s="37" t="s">
        <v>511</v>
      </c>
      <c r="E774" s="23" t="s">
        <v>559</v>
      </c>
      <c r="F774" s="37" t="s">
        <v>20</v>
      </c>
      <c r="G774" s="40">
        <v>2181</v>
      </c>
      <c r="H774" s="40">
        <v>2181</v>
      </c>
      <c r="I774" s="64">
        <f t="shared" si="26"/>
        <v>1</v>
      </c>
      <c r="J774" s="39">
        <v>4</v>
      </c>
      <c r="K774" s="39">
        <v>0</v>
      </c>
      <c r="L774" s="49">
        <v>3.3109999999999999</v>
      </c>
      <c r="M774" s="43">
        <v>0.35902777777777778</v>
      </c>
      <c r="N774" s="38">
        <v>779.96</v>
      </c>
      <c r="O774" s="43">
        <v>0.54861111111111105</v>
      </c>
      <c r="P774" s="43">
        <v>0.18958333333333333</v>
      </c>
      <c r="Q774" s="44">
        <v>142806</v>
      </c>
      <c r="R774" s="44">
        <v>142837</v>
      </c>
      <c r="S774" s="61">
        <f t="shared" si="27"/>
        <v>31</v>
      </c>
      <c r="T774" s="50">
        <f>IFERROR(S774/L774,"0")</f>
        <v>9.3627302929628513</v>
      </c>
    </row>
    <row r="775" spans="1:20" s="6" customFormat="1" ht="18" x14ac:dyDescent="0.35">
      <c r="A775" s="55">
        <v>44894</v>
      </c>
      <c r="B775" s="57" t="s">
        <v>288</v>
      </c>
      <c r="C775" s="57" t="s">
        <v>21</v>
      </c>
      <c r="D775" s="57" t="s">
        <v>511</v>
      </c>
      <c r="E775" s="23" t="s">
        <v>560</v>
      </c>
      <c r="F775" s="57" t="s">
        <v>20</v>
      </c>
      <c r="G775" s="56">
        <v>2098</v>
      </c>
      <c r="H775" s="56">
        <v>2098</v>
      </c>
      <c r="I775" s="64">
        <f t="shared" si="26"/>
        <v>1</v>
      </c>
      <c r="J775" s="58">
        <v>1</v>
      </c>
      <c r="K775" s="58">
        <v>0</v>
      </c>
      <c r="L775" s="65">
        <v>2.0289999999999999</v>
      </c>
      <c r="M775" s="59">
        <v>0.62083333333333335</v>
      </c>
      <c r="N775" s="48">
        <v>440.57</v>
      </c>
      <c r="O775" s="43">
        <v>0.75624999999999998</v>
      </c>
      <c r="P775" s="43">
        <v>0.13541666666666666</v>
      </c>
      <c r="Q775" s="60">
        <v>142837</v>
      </c>
      <c r="R775" s="60">
        <v>142856</v>
      </c>
      <c r="S775" s="61">
        <f t="shared" si="27"/>
        <v>19</v>
      </c>
      <c r="T775" s="50">
        <f>IFERROR(S775/L775,"0")</f>
        <v>9.3642188270083793</v>
      </c>
    </row>
    <row r="776" spans="1:20" customFormat="1" ht="18" x14ac:dyDescent="0.35">
      <c r="A776" s="36">
        <v>44894</v>
      </c>
      <c r="B776" s="37" t="s">
        <v>289</v>
      </c>
      <c r="C776" s="37" t="s">
        <v>21</v>
      </c>
      <c r="D776" s="37" t="s">
        <v>515</v>
      </c>
      <c r="E776" s="23" t="s">
        <v>561</v>
      </c>
      <c r="F776" s="37" t="s">
        <v>20</v>
      </c>
      <c r="G776" s="40">
        <v>120</v>
      </c>
      <c r="H776" s="40">
        <v>120</v>
      </c>
      <c r="I776" s="64">
        <f t="shared" si="26"/>
        <v>1</v>
      </c>
      <c r="J776" s="39">
        <v>1</v>
      </c>
      <c r="K776" s="39">
        <v>0</v>
      </c>
      <c r="L776" s="49">
        <v>3.3370000000000002</v>
      </c>
      <c r="M776" s="43">
        <v>0.27777777777777779</v>
      </c>
      <c r="N776" s="38">
        <v>60</v>
      </c>
      <c r="O776" s="43">
        <v>0.3888888888888889</v>
      </c>
      <c r="P776" s="43">
        <v>0.1111111111111111</v>
      </c>
      <c r="Q776" s="44">
        <v>71176</v>
      </c>
      <c r="R776" s="44">
        <v>71275</v>
      </c>
      <c r="S776" s="61">
        <f t="shared" si="27"/>
        <v>99</v>
      </c>
      <c r="T776" s="50">
        <f>IFERROR(S776/L776,"0")</f>
        <v>29.667365897512735</v>
      </c>
    </row>
    <row r="777" spans="1:20" customFormat="1" ht="36" x14ac:dyDescent="0.35">
      <c r="A777" s="36">
        <v>44894</v>
      </c>
      <c r="B777" s="37" t="s">
        <v>290</v>
      </c>
      <c r="C777" s="37" t="s">
        <v>21</v>
      </c>
      <c r="D777" s="37" t="s">
        <v>515</v>
      </c>
      <c r="E777" s="23" t="s">
        <v>562</v>
      </c>
      <c r="F777" s="37" t="s">
        <v>20</v>
      </c>
      <c r="G777" s="40">
        <f>1130+47.5</f>
        <v>1177.5</v>
      </c>
      <c r="H777" s="40">
        <f>1130+47.5</f>
        <v>1177.5</v>
      </c>
      <c r="I777" s="64">
        <f t="shared" si="26"/>
        <v>1</v>
      </c>
      <c r="J777" s="39">
        <v>2</v>
      </c>
      <c r="K777" s="39">
        <v>0</v>
      </c>
      <c r="L777" s="49">
        <v>1.7529999999999999</v>
      </c>
      <c r="M777" s="43">
        <v>0.40972222222222227</v>
      </c>
      <c r="N777" s="38">
        <v>494.55</v>
      </c>
      <c r="O777" s="43">
        <v>0.50069444444444444</v>
      </c>
      <c r="P777" s="43">
        <v>9.0972222222222218E-2</v>
      </c>
      <c r="Q777" s="44">
        <v>71275</v>
      </c>
      <c r="R777" s="44">
        <v>71327</v>
      </c>
      <c r="S777" s="61">
        <f t="shared" si="27"/>
        <v>52</v>
      </c>
      <c r="T777" s="50">
        <f>IFERROR(S777/L777,"0")</f>
        <v>29.663434112949233</v>
      </c>
    </row>
    <row r="778" spans="1:20" customFormat="1" ht="18" x14ac:dyDescent="0.35">
      <c r="A778" s="36">
        <v>44894</v>
      </c>
      <c r="B778" s="37" t="s">
        <v>291</v>
      </c>
      <c r="C778" s="37" t="s">
        <v>19</v>
      </c>
      <c r="D778" s="37" t="s">
        <v>515</v>
      </c>
      <c r="E778" s="23" t="s">
        <v>563</v>
      </c>
      <c r="F778" s="37" t="s">
        <v>20</v>
      </c>
      <c r="G778" s="40">
        <v>514</v>
      </c>
      <c r="H778" s="40">
        <v>514</v>
      </c>
      <c r="I778" s="64">
        <f t="shared" si="26"/>
        <v>1</v>
      </c>
      <c r="J778" s="39">
        <v>1</v>
      </c>
      <c r="K778" s="39">
        <v>0</v>
      </c>
      <c r="L778" s="49">
        <v>0.94399999999999995</v>
      </c>
      <c r="M778" s="43">
        <v>0.60833333333333328</v>
      </c>
      <c r="N778" s="38">
        <v>179.9</v>
      </c>
      <c r="O778" s="43">
        <v>0.74513888888888891</v>
      </c>
      <c r="P778" s="43">
        <v>0.13680555555555554</v>
      </c>
      <c r="Q778" s="44">
        <v>71327</v>
      </c>
      <c r="R778" s="44">
        <v>71355</v>
      </c>
      <c r="S778" s="61">
        <f t="shared" si="27"/>
        <v>28</v>
      </c>
      <c r="T778" s="50">
        <f>IFERROR(S778/L778,"0")</f>
        <v>29.661016949152543</v>
      </c>
    </row>
    <row r="779" spans="1:20" s="6" customFormat="1" ht="18" x14ac:dyDescent="0.35">
      <c r="A779" s="55">
        <v>44895</v>
      </c>
      <c r="B779" s="57" t="s">
        <v>292</v>
      </c>
      <c r="C779" s="57" t="s">
        <v>21</v>
      </c>
      <c r="D779" s="57" t="s">
        <v>516</v>
      </c>
      <c r="E779" s="23" t="s">
        <v>564</v>
      </c>
      <c r="F779" s="57" t="s">
        <v>20</v>
      </c>
      <c r="G779" s="56">
        <v>1050</v>
      </c>
      <c r="H779" s="56">
        <v>1050</v>
      </c>
      <c r="I779" s="64">
        <f t="shared" si="26"/>
        <v>1</v>
      </c>
      <c r="J779" s="58">
        <v>1</v>
      </c>
      <c r="K779" s="58">
        <v>0</v>
      </c>
      <c r="L779" s="65">
        <v>17.602</v>
      </c>
      <c r="M779" s="59">
        <v>0.21527777777777779</v>
      </c>
      <c r="N779" s="48">
        <v>419.99</v>
      </c>
      <c r="O779" s="43">
        <v>0.74444444444444446</v>
      </c>
      <c r="P779" s="43">
        <v>0.52916666666666667</v>
      </c>
      <c r="Q779" s="60">
        <v>572058</v>
      </c>
      <c r="R779" s="60">
        <v>572357</v>
      </c>
      <c r="S779" s="61">
        <f t="shared" si="27"/>
        <v>299</v>
      </c>
      <c r="T779" s="50">
        <f>IFERROR(S779/L779,"0")</f>
        <v>16.986706056129986</v>
      </c>
    </row>
    <row r="780" spans="1:20" customFormat="1" ht="18" x14ac:dyDescent="0.35">
      <c r="A780" s="36">
        <v>44895</v>
      </c>
      <c r="B780" s="37" t="s">
        <v>293</v>
      </c>
      <c r="C780" s="37" t="s">
        <v>19</v>
      </c>
      <c r="D780" s="37" t="s">
        <v>515</v>
      </c>
      <c r="E780" s="23" t="s">
        <v>565</v>
      </c>
      <c r="F780" s="37" t="s">
        <v>20</v>
      </c>
      <c r="G780" s="40">
        <v>1948</v>
      </c>
      <c r="H780" s="40">
        <v>1918</v>
      </c>
      <c r="I780" s="64">
        <f t="shared" si="26"/>
        <v>0.9845995893223819</v>
      </c>
      <c r="J780" s="39">
        <v>9</v>
      </c>
      <c r="K780" s="39">
        <v>1</v>
      </c>
      <c r="L780" s="49">
        <v>1.81</v>
      </c>
      <c r="M780" s="43">
        <v>0.39583333333333331</v>
      </c>
      <c r="N780" s="38">
        <v>812.63</v>
      </c>
      <c r="O780" s="43">
        <v>0.5708333333333333</v>
      </c>
      <c r="P780" s="43">
        <v>0.17500000000000002</v>
      </c>
      <c r="Q780" s="44">
        <v>71355</v>
      </c>
      <c r="R780" s="44">
        <v>71394</v>
      </c>
      <c r="S780" s="61">
        <f t="shared" si="27"/>
        <v>39</v>
      </c>
      <c r="T780" s="50">
        <f>IFERROR(S780/L780,"0")</f>
        <v>21.546961325966851</v>
      </c>
    </row>
    <row r="781" spans="1:20" customFormat="1" ht="18" x14ac:dyDescent="0.35">
      <c r="A781" s="36">
        <v>44895</v>
      </c>
      <c r="B781" s="37" t="s">
        <v>294</v>
      </c>
      <c r="C781" s="37" t="s">
        <v>19</v>
      </c>
      <c r="D781" s="37" t="s">
        <v>515</v>
      </c>
      <c r="E781" s="23" t="s">
        <v>566</v>
      </c>
      <c r="F781" s="37" t="s">
        <v>20</v>
      </c>
      <c r="G781" s="40">
        <v>3013</v>
      </c>
      <c r="H781" s="40">
        <v>3013</v>
      </c>
      <c r="I781" s="64">
        <f t="shared" si="26"/>
        <v>1</v>
      </c>
      <c r="J781" s="39">
        <v>18</v>
      </c>
      <c r="K781" s="39">
        <v>0</v>
      </c>
      <c r="L781" s="49">
        <v>1.0209999999999999</v>
      </c>
      <c r="M781" s="43">
        <v>0.67291666666666661</v>
      </c>
      <c r="N781" s="38">
        <v>1175.58</v>
      </c>
      <c r="O781" s="43">
        <v>0.77430555555555547</v>
      </c>
      <c r="P781" s="43">
        <v>0.1013888888888889</v>
      </c>
      <c r="Q781" s="44">
        <v>71394</v>
      </c>
      <c r="R781" s="44">
        <v>71416</v>
      </c>
      <c r="S781" s="61">
        <f t="shared" si="27"/>
        <v>22</v>
      </c>
      <c r="T781" s="50">
        <f>IFERROR(S781/L781,"0")</f>
        <v>21.547502448579827</v>
      </c>
    </row>
    <row r="782" spans="1:20" s="6" customFormat="1" ht="18" x14ac:dyDescent="0.35">
      <c r="A782" s="55">
        <v>44895</v>
      </c>
      <c r="B782" s="57" t="s">
        <v>52</v>
      </c>
      <c r="C782" s="57" t="s">
        <v>27</v>
      </c>
      <c r="D782" s="57" t="s">
        <v>511</v>
      </c>
      <c r="E782" s="23" t="s">
        <v>567</v>
      </c>
      <c r="F782" s="57" t="s">
        <v>20</v>
      </c>
      <c r="G782" s="56">
        <v>16</v>
      </c>
      <c r="H782" s="56">
        <v>16</v>
      </c>
      <c r="I782" s="64">
        <f t="shared" si="26"/>
        <v>1</v>
      </c>
      <c r="J782" s="58">
        <v>0</v>
      </c>
      <c r="K782" s="58">
        <v>0</v>
      </c>
      <c r="L782" s="65">
        <v>3.2610000000000001</v>
      </c>
      <c r="M782" s="59">
        <v>0.34027777777777773</v>
      </c>
      <c r="N782" s="48">
        <v>0</v>
      </c>
      <c r="O782" s="43">
        <v>0.69861111111111107</v>
      </c>
      <c r="P782" s="43">
        <v>0.35833333333333334</v>
      </c>
      <c r="Q782" s="60">
        <v>142856</v>
      </c>
      <c r="R782" s="60">
        <v>142916</v>
      </c>
      <c r="S782" s="61">
        <f t="shared" si="27"/>
        <v>60</v>
      </c>
      <c r="T782" s="50">
        <f>IFERROR(S782/L782,"0")</f>
        <v>18.399264029438822</v>
      </c>
    </row>
    <row r="783" spans="1:20" customFormat="1" ht="18" x14ac:dyDescent="0.35">
      <c r="A783" s="36">
        <v>44895</v>
      </c>
      <c r="B783" s="37" t="s">
        <v>52</v>
      </c>
      <c r="C783" s="37" t="s">
        <v>27</v>
      </c>
      <c r="D783" s="37" t="s">
        <v>513</v>
      </c>
      <c r="E783" s="23" t="s">
        <v>568</v>
      </c>
      <c r="F783" s="37" t="s">
        <v>20</v>
      </c>
      <c r="G783" s="40">
        <v>2</v>
      </c>
      <c r="H783" s="40">
        <v>2</v>
      </c>
      <c r="I783" s="64">
        <f t="shared" si="26"/>
        <v>1</v>
      </c>
      <c r="J783" s="39">
        <v>1</v>
      </c>
      <c r="K783" s="39">
        <v>0</v>
      </c>
      <c r="L783" s="49">
        <v>4.2779999999999996</v>
      </c>
      <c r="M783" s="43">
        <v>0.29791666666666666</v>
      </c>
      <c r="N783" s="38">
        <v>0</v>
      </c>
      <c r="O783" s="43">
        <v>0.73263888888888884</v>
      </c>
      <c r="P783" s="43"/>
      <c r="Q783" s="44">
        <v>190582</v>
      </c>
      <c r="R783" s="44">
        <v>190676</v>
      </c>
      <c r="S783" s="61">
        <f t="shared" si="27"/>
        <v>94</v>
      </c>
      <c r="T783" s="50">
        <f>IFERROR(S783/L783,"0")</f>
        <v>21.972884525479198</v>
      </c>
    </row>
    <row r="784" spans="1:20" customFormat="1" ht="18" x14ac:dyDescent="0.35">
      <c r="A784" s="36">
        <v>44895</v>
      </c>
      <c r="B784" s="37" t="s">
        <v>295</v>
      </c>
      <c r="C784" s="37" t="s">
        <v>19</v>
      </c>
      <c r="D784" s="37" t="s">
        <v>517</v>
      </c>
      <c r="E784" s="23" t="s">
        <v>521</v>
      </c>
      <c r="F784" s="37" t="s">
        <v>20</v>
      </c>
      <c r="G784" s="40">
        <v>2434.6999999999998</v>
      </c>
      <c r="H784" s="40">
        <v>1184</v>
      </c>
      <c r="I784" s="64">
        <f t="shared" si="26"/>
        <v>0.48630221382511196</v>
      </c>
      <c r="J784" s="39">
        <v>18</v>
      </c>
      <c r="K784" s="39">
        <v>2</v>
      </c>
      <c r="L784" s="49">
        <v>1.6579999999999999</v>
      </c>
      <c r="M784" s="43">
        <v>0.38819444444444445</v>
      </c>
      <c r="N784" s="38">
        <v>1074.3</v>
      </c>
      <c r="O784" s="43">
        <v>0.5708333333333333</v>
      </c>
      <c r="P784" s="43">
        <v>0.18263888888888891</v>
      </c>
      <c r="Q784" s="44">
        <v>75644</v>
      </c>
      <c r="R784" s="44">
        <v>75684</v>
      </c>
      <c r="S784" s="61">
        <f t="shared" si="27"/>
        <v>40</v>
      </c>
      <c r="T784" s="50">
        <f>IFERROR(S784/L784,"0")</f>
        <v>24.125452352231605</v>
      </c>
    </row>
    <row r="785" spans="1:20" customFormat="1" ht="18" x14ac:dyDescent="0.35">
      <c r="A785" s="36">
        <v>44895</v>
      </c>
      <c r="B785" s="37" t="s">
        <v>296</v>
      </c>
      <c r="C785" s="37" t="s">
        <v>19</v>
      </c>
      <c r="D785" s="37" t="s">
        <v>517</v>
      </c>
      <c r="E785" s="23" t="s">
        <v>521</v>
      </c>
      <c r="F785" s="37" t="s">
        <v>20</v>
      </c>
      <c r="G785" s="40">
        <v>1750</v>
      </c>
      <c r="H785" s="40">
        <v>1750</v>
      </c>
      <c r="I785" s="64">
        <f t="shared" si="26"/>
        <v>1</v>
      </c>
      <c r="J785" s="39">
        <v>8</v>
      </c>
      <c r="K785" s="39">
        <v>0</v>
      </c>
      <c r="L785" s="49">
        <v>2.0310000000000001</v>
      </c>
      <c r="M785" s="43">
        <v>0.64583333333333337</v>
      </c>
      <c r="N785" s="38">
        <v>668.74</v>
      </c>
      <c r="O785" s="43">
        <v>0.77777777777777779</v>
      </c>
      <c r="P785" s="43">
        <v>0.13194444444444445</v>
      </c>
      <c r="Q785" s="44">
        <v>75684</v>
      </c>
      <c r="R785" s="44">
        <v>75733</v>
      </c>
      <c r="S785" s="61">
        <f t="shared" si="27"/>
        <v>49</v>
      </c>
      <c r="T785" s="50">
        <f>IFERROR(S785/L785,"0")</f>
        <v>24.126046282619399</v>
      </c>
    </row>
    <row r="786" spans="1:20" customFormat="1" ht="18" x14ac:dyDescent="0.35">
      <c r="A786" s="36">
        <v>44895</v>
      </c>
      <c r="B786" s="37" t="s">
        <v>297</v>
      </c>
      <c r="C786" s="37" t="s">
        <v>19</v>
      </c>
      <c r="D786" s="37" t="s">
        <v>512</v>
      </c>
      <c r="E786" s="23" t="s">
        <v>520</v>
      </c>
      <c r="F786" s="37" t="s">
        <v>20</v>
      </c>
      <c r="G786" s="40">
        <v>3030</v>
      </c>
      <c r="H786" s="40">
        <v>3030</v>
      </c>
      <c r="I786" s="64">
        <f t="shared" si="26"/>
        <v>1</v>
      </c>
      <c r="J786" s="39">
        <v>1</v>
      </c>
      <c r="K786" s="39">
        <v>0</v>
      </c>
      <c r="L786" s="49">
        <v>0.53900000000000003</v>
      </c>
      <c r="M786" s="43">
        <v>0.35416666666666669</v>
      </c>
      <c r="N786" s="38">
        <v>848.4</v>
      </c>
      <c r="O786" s="43">
        <v>0.46666666666666662</v>
      </c>
      <c r="P786" s="43">
        <v>0.1125</v>
      </c>
      <c r="Q786" s="44">
        <v>97807</v>
      </c>
      <c r="R786" s="44">
        <v>97820</v>
      </c>
      <c r="S786" s="61">
        <f t="shared" si="27"/>
        <v>13</v>
      </c>
      <c r="T786" s="50">
        <f>IFERROR(S786/L786,"0")</f>
        <v>24.118738404452689</v>
      </c>
    </row>
    <row r="787" spans="1:20" customFormat="1" ht="18" x14ac:dyDescent="0.35">
      <c r="A787" s="36">
        <v>44895</v>
      </c>
      <c r="B787" s="37" t="s">
        <v>298</v>
      </c>
      <c r="C787" s="37" t="s">
        <v>19</v>
      </c>
      <c r="D787" s="37" t="s">
        <v>512</v>
      </c>
      <c r="E787" s="23" t="s">
        <v>520</v>
      </c>
      <c r="F787" s="37" t="s">
        <v>20</v>
      </c>
      <c r="G787" s="40">
        <v>2554</v>
      </c>
      <c r="H787" s="40">
        <v>2554</v>
      </c>
      <c r="I787" s="64">
        <f t="shared" si="26"/>
        <v>1</v>
      </c>
      <c r="J787" s="39">
        <v>8</v>
      </c>
      <c r="K787" s="39">
        <v>0</v>
      </c>
      <c r="L787" s="49">
        <v>1.3260000000000001</v>
      </c>
      <c r="M787" s="43">
        <v>0.62638888888888888</v>
      </c>
      <c r="N787" s="38">
        <v>1104.97</v>
      </c>
      <c r="O787" s="43">
        <v>0.78680555555555554</v>
      </c>
      <c r="P787" s="43">
        <v>0.16041666666666668</v>
      </c>
      <c r="Q787" s="44">
        <v>97820</v>
      </c>
      <c r="R787" s="44">
        <v>97852</v>
      </c>
      <c r="S787" s="61">
        <f t="shared" si="27"/>
        <v>32</v>
      </c>
      <c r="T787" s="50">
        <f>IFERROR(S787/L787,"0")</f>
        <v>24.132730015082956</v>
      </c>
    </row>
    <row r="788" spans="1:20" customFormat="1" ht="18" x14ac:dyDescent="0.35">
      <c r="A788" s="36">
        <v>44895</v>
      </c>
      <c r="B788" s="37" t="s">
        <v>299</v>
      </c>
      <c r="C788" s="37" t="s">
        <v>19</v>
      </c>
      <c r="D788" s="37" t="s">
        <v>514</v>
      </c>
      <c r="E788" s="23" t="s">
        <v>520</v>
      </c>
      <c r="F788" s="37" t="s">
        <v>20</v>
      </c>
      <c r="G788" s="40">
        <v>3722</v>
      </c>
      <c r="H788" s="40">
        <v>3722</v>
      </c>
      <c r="I788" s="64">
        <f t="shared" si="26"/>
        <v>1</v>
      </c>
      <c r="J788" s="39">
        <v>6</v>
      </c>
      <c r="K788" s="39">
        <v>0</v>
      </c>
      <c r="L788" s="49">
        <v>3.5979999999999999</v>
      </c>
      <c r="M788" s="43">
        <v>0</v>
      </c>
      <c r="N788" s="38">
        <v>1349.54</v>
      </c>
      <c r="O788" s="43">
        <v>0</v>
      </c>
      <c r="P788" s="43">
        <v>0</v>
      </c>
      <c r="Q788" s="44">
        <v>176768</v>
      </c>
      <c r="R788" s="44">
        <v>176894</v>
      </c>
      <c r="S788" s="61">
        <f t="shared" si="27"/>
        <v>126</v>
      </c>
      <c r="T788" s="50">
        <f>IFERROR(S788/L788,"0")</f>
        <v>35.019455252918291</v>
      </c>
    </row>
    <row r="789" spans="1:20" customFormat="1" ht="18" x14ac:dyDescent="0.35">
      <c r="A789" s="36">
        <v>44895</v>
      </c>
      <c r="B789" s="37" t="s">
        <v>300</v>
      </c>
      <c r="C789" s="37" t="s">
        <v>19</v>
      </c>
      <c r="D789" s="37" t="s">
        <v>514</v>
      </c>
      <c r="E789" s="23" t="s">
        <v>520</v>
      </c>
      <c r="F789" s="37" t="s">
        <v>20</v>
      </c>
      <c r="G789" s="40">
        <v>2942.81</v>
      </c>
      <c r="H789" s="40">
        <v>2942.81</v>
      </c>
      <c r="I789" s="64">
        <f t="shared" si="26"/>
        <v>1</v>
      </c>
      <c r="J789" s="39">
        <v>20</v>
      </c>
      <c r="K789" s="39">
        <v>0</v>
      </c>
      <c r="L789" s="49">
        <v>1.1140000000000001</v>
      </c>
      <c r="M789" s="43">
        <v>0</v>
      </c>
      <c r="N789" s="38">
        <v>1249.3599999999999</v>
      </c>
      <c r="O789" s="43">
        <v>0</v>
      </c>
      <c r="P789" s="43">
        <v>0</v>
      </c>
      <c r="Q789" s="44">
        <v>176894</v>
      </c>
      <c r="R789" s="44">
        <v>176933</v>
      </c>
      <c r="S789" s="61">
        <f t="shared" si="27"/>
        <v>39</v>
      </c>
      <c r="T789" s="50">
        <f>IFERROR(S789/L789,"0")</f>
        <v>35.008976660682222</v>
      </c>
    </row>
    <row r="790" spans="1:20" customFormat="1" ht="18" x14ac:dyDescent="0.35">
      <c r="A790" s="36">
        <v>44896</v>
      </c>
      <c r="B790" s="37" t="s">
        <v>52</v>
      </c>
      <c r="C790" s="37" t="s">
        <v>27</v>
      </c>
      <c r="D790" s="37" t="s">
        <v>511</v>
      </c>
      <c r="E790" s="23" t="s">
        <v>523</v>
      </c>
      <c r="F790" s="37" t="s">
        <v>20</v>
      </c>
      <c r="G790" s="40">
        <v>8</v>
      </c>
      <c r="H790" s="40">
        <v>8</v>
      </c>
      <c r="I790" s="64">
        <f t="shared" si="26"/>
        <v>1</v>
      </c>
      <c r="J790" s="39">
        <v>0</v>
      </c>
      <c r="K790" s="39">
        <v>0</v>
      </c>
      <c r="L790" s="49">
        <v>10.487</v>
      </c>
      <c r="M790" s="43">
        <v>0.32430555555555557</v>
      </c>
      <c r="N790" s="38">
        <v>0</v>
      </c>
      <c r="O790" s="43">
        <v>0.7416666666666667</v>
      </c>
      <c r="P790" s="43"/>
      <c r="Q790" s="44">
        <v>142916</v>
      </c>
      <c r="R790" s="44">
        <v>143151</v>
      </c>
      <c r="S790" s="61">
        <f t="shared" si="27"/>
        <v>235</v>
      </c>
      <c r="T790" s="50">
        <f>IFERROR(S790/L790,"0")</f>
        <v>22.408696481357872</v>
      </c>
    </row>
    <row r="791" spans="1:20" customFormat="1" ht="18" x14ac:dyDescent="0.35">
      <c r="A791" s="36">
        <v>44896</v>
      </c>
      <c r="B791" s="37" t="s">
        <v>301</v>
      </c>
      <c r="C791" s="37" t="s">
        <v>19</v>
      </c>
      <c r="D791" s="37" t="s">
        <v>514</v>
      </c>
      <c r="E791" s="23" t="s">
        <v>520</v>
      </c>
      <c r="F791" s="37" t="s">
        <v>20</v>
      </c>
      <c r="G791" s="40">
        <v>2049.5</v>
      </c>
      <c r="H791" s="40">
        <v>2049.5</v>
      </c>
      <c r="I791" s="64">
        <f t="shared" si="26"/>
        <v>1</v>
      </c>
      <c r="J791" s="39">
        <v>18</v>
      </c>
      <c r="K791" s="39">
        <v>0</v>
      </c>
      <c r="L791" s="49">
        <v>0.9</v>
      </c>
      <c r="M791" s="43">
        <v>0.3666666666666667</v>
      </c>
      <c r="N791" s="38">
        <v>763.36</v>
      </c>
      <c r="O791" s="43">
        <v>0.5</v>
      </c>
      <c r="P791" s="43"/>
      <c r="Q791" s="44">
        <v>176933</v>
      </c>
      <c r="R791" s="44">
        <v>176966</v>
      </c>
      <c r="S791" s="61">
        <f t="shared" si="27"/>
        <v>33</v>
      </c>
      <c r="T791" s="50">
        <f>IFERROR(S791/L791,"0")</f>
        <v>36.666666666666664</v>
      </c>
    </row>
    <row r="792" spans="1:20" customFormat="1" ht="18" x14ac:dyDescent="0.35">
      <c r="A792" s="36">
        <v>44896</v>
      </c>
      <c r="B792" s="37" t="s">
        <v>302</v>
      </c>
      <c r="C792" s="37" t="s">
        <v>19</v>
      </c>
      <c r="D792" s="37" t="s">
        <v>514</v>
      </c>
      <c r="E792" s="23" t="s">
        <v>520</v>
      </c>
      <c r="F792" s="37" t="s">
        <v>20</v>
      </c>
      <c r="G792" s="40">
        <v>2991.62</v>
      </c>
      <c r="H792" s="40">
        <v>2940.62</v>
      </c>
      <c r="I792" s="64">
        <f t="shared" si="26"/>
        <v>0.98295238031568177</v>
      </c>
      <c r="J792" s="39">
        <v>27</v>
      </c>
      <c r="K792" s="39">
        <v>1</v>
      </c>
      <c r="L792" s="49">
        <v>1.31</v>
      </c>
      <c r="M792" s="43">
        <v>0.64583333333333337</v>
      </c>
      <c r="N792" s="38">
        <v>1401.98</v>
      </c>
      <c r="O792" s="43">
        <v>0.82638888888888884</v>
      </c>
      <c r="P792" s="43"/>
      <c r="Q792" s="44">
        <v>176966</v>
      </c>
      <c r="R792" s="44">
        <v>177014</v>
      </c>
      <c r="S792" s="61">
        <f t="shared" si="27"/>
        <v>48</v>
      </c>
      <c r="T792" s="50">
        <f>IFERROR(S792/L792,"0")</f>
        <v>36.641221374045799</v>
      </c>
    </row>
    <row r="793" spans="1:20" customFormat="1" ht="37.200000000000003" customHeight="1" x14ac:dyDescent="0.35">
      <c r="A793" s="36">
        <v>44896</v>
      </c>
      <c r="B793" s="37" t="s">
        <v>303</v>
      </c>
      <c r="C793" s="37" t="s">
        <v>21</v>
      </c>
      <c r="D793" s="37" t="s">
        <v>513</v>
      </c>
      <c r="E793" s="23" t="s">
        <v>520</v>
      </c>
      <c r="F793" s="37" t="s">
        <v>20</v>
      </c>
      <c r="G793" s="40">
        <v>6280</v>
      </c>
      <c r="H793" s="40">
        <v>6280</v>
      </c>
      <c r="I793" s="64">
        <f t="shared" si="26"/>
        <v>1</v>
      </c>
      <c r="J793" s="39">
        <v>1</v>
      </c>
      <c r="K793" s="39">
        <v>0</v>
      </c>
      <c r="L793" s="49">
        <v>11.525</v>
      </c>
      <c r="M793" s="43">
        <v>0.23402777777777781</v>
      </c>
      <c r="N793" s="38">
        <v>1318.8</v>
      </c>
      <c r="O793" s="43">
        <v>0.74444444444444446</v>
      </c>
      <c r="P793" s="43"/>
      <c r="Q793" s="44">
        <v>190676</v>
      </c>
      <c r="R793" s="44">
        <v>190944</v>
      </c>
      <c r="S793" s="61">
        <f t="shared" si="27"/>
        <v>268</v>
      </c>
      <c r="T793" s="50">
        <f>IFERROR(S793/L793,"0")</f>
        <v>23.253796095444685</v>
      </c>
    </row>
    <row r="794" spans="1:20" customFormat="1" ht="18" x14ac:dyDescent="0.35">
      <c r="A794" s="36">
        <v>44896</v>
      </c>
      <c r="B794" s="37" t="s">
        <v>304</v>
      </c>
      <c r="C794" s="37" t="s">
        <v>27</v>
      </c>
      <c r="D794" s="37" t="s">
        <v>516</v>
      </c>
      <c r="E794" s="23" t="s">
        <v>521</v>
      </c>
      <c r="F794" s="37" t="s">
        <v>20</v>
      </c>
      <c r="G794" s="40">
        <v>23</v>
      </c>
      <c r="H794" s="40">
        <v>23</v>
      </c>
      <c r="I794" s="64">
        <f t="shared" si="26"/>
        <v>1</v>
      </c>
      <c r="J794" s="39">
        <v>1</v>
      </c>
      <c r="K794" s="39">
        <v>0</v>
      </c>
      <c r="L794" s="49">
        <v>5.9829999999999997</v>
      </c>
      <c r="M794" s="43">
        <v>0.30208333333333331</v>
      </c>
      <c r="N794" s="38">
        <v>20</v>
      </c>
      <c r="O794" s="43">
        <v>0.72569444444444453</v>
      </c>
      <c r="P794" s="43"/>
      <c r="Q794" s="44">
        <v>572357</v>
      </c>
      <c r="R794" s="44">
        <v>572454</v>
      </c>
      <c r="S794" s="61">
        <f t="shared" si="27"/>
        <v>97</v>
      </c>
      <c r="T794" s="50">
        <f>IFERROR(S794/L794,"0")</f>
        <v>16.212602373391277</v>
      </c>
    </row>
    <row r="795" spans="1:20" customFormat="1" ht="18" x14ac:dyDescent="0.35">
      <c r="A795" s="36">
        <v>44896</v>
      </c>
      <c r="B795" s="37" t="s">
        <v>305</v>
      </c>
      <c r="C795" s="37" t="s">
        <v>21</v>
      </c>
      <c r="D795" s="37" t="s">
        <v>515</v>
      </c>
      <c r="E795" s="23" t="s">
        <v>519</v>
      </c>
      <c r="F795" s="37" t="s">
        <v>20</v>
      </c>
      <c r="G795" s="40">
        <v>2913</v>
      </c>
      <c r="H795" s="40">
        <v>2913</v>
      </c>
      <c r="I795" s="64">
        <f t="shared" si="26"/>
        <v>1</v>
      </c>
      <c r="J795" s="39">
        <v>1</v>
      </c>
      <c r="K795" s="39">
        <v>0</v>
      </c>
      <c r="L795" s="49">
        <v>7.76</v>
      </c>
      <c r="M795" s="43">
        <v>0.22222222222222221</v>
      </c>
      <c r="N795" s="38">
        <v>1602.14</v>
      </c>
      <c r="O795" s="43">
        <v>0.45347222222222222</v>
      </c>
      <c r="P795" s="43"/>
      <c r="Q795" s="44">
        <v>71416</v>
      </c>
      <c r="R795" s="44">
        <v>71651</v>
      </c>
      <c r="S795" s="61">
        <f t="shared" si="27"/>
        <v>235</v>
      </c>
      <c r="T795" s="50">
        <f>IFERROR(S795/L795,"0")</f>
        <v>30.283505154639176</v>
      </c>
    </row>
    <row r="796" spans="1:20" customFormat="1" ht="18" x14ac:dyDescent="0.35">
      <c r="A796" s="36">
        <v>44896</v>
      </c>
      <c r="B796" s="37" t="s">
        <v>306</v>
      </c>
      <c r="C796" s="37" t="s">
        <v>21</v>
      </c>
      <c r="D796" s="37" t="s">
        <v>515</v>
      </c>
      <c r="E796" s="23" t="s">
        <v>519</v>
      </c>
      <c r="F796" s="37" t="s">
        <v>20</v>
      </c>
      <c r="G796" s="40">
        <v>100</v>
      </c>
      <c r="H796" s="40">
        <v>100</v>
      </c>
      <c r="I796" s="64">
        <f t="shared" si="26"/>
        <v>1</v>
      </c>
      <c r="J796" s="39">
        <v>1</v>
      </c>
      <c r="K796" s="39">
        <v>0</v>
      </c>
      <c r="L796" s="49">
        <v>6.5060000000000002</v>
      </c>
      <c r="M796" s="43">
        <v>0.5</v>
      </c>
      <c r="N796" s="38">
        <v>49.99</v>
      </c>
      <c r="O796" s="43">
        <v>0.7729166666666667</v>
      </c>
      <c r="P796" s="43"/>
      <c r="Q796" s="44">
        <v>71651</v>
      </c>
      <c r="R796" s="44">
        <v>71848</v>
      </c>
      <c r="S796" s="61">
        <f t="shared" si="27"/>
        <v>197</v>
      </c>
      <c r="T796" s="50">
        <f>IFERROR(S796/L796,"0")</f>
        <v>30.279741776821396</v>
      </c>
    </row>
    <row r="797" spans="1:20" customFormat="1" ht="18" x14ac:dyDescent="0.35">
      <c r="A797" s="36">
        <v>44896</v>
      </c>
      <c r="B797" s="37" t="s">
        <v>308</v>
      </c>
      <c r="C797" s="37" t="s">
        <v>19</v>
      </c>
      <c r="D797" s="37" t="s">
        <v>512</v>
      </c>
      <c r="E797" s="23" t="s">
        <v>520</v>
      </c>
      <c r="F797" s="37" t="s">
        <v>20</v>
      </c>
      <c r="G797" s="40">
        <v>366.06</v>
      </c>
      <c r="H797" s="40">
        <v>294.06</v>
      </c>
      <c r="I797" s="64">
        <f t="shared" si="26"/>
        <v>0.80331093263399445</v>
      </c>
      <c r="J797" s="39">
        <v>5</v>
      </c>
      <c r="K797" s="39">
        <v>2</v>
      </c>
      <c r="L797" s="49">
        <v>1.339</v>
      </c>
      <c r="M797" s="43">
        <v>0.3576388888888889</v>
      </c>
      <c r="N797" s="38">
        <v>187.6</v>
      </c>
      <c r="O797" s="43">
        <v>0.53472222222222221</v>
      </c>
      <c r="P797" s="43"/>
      <c r="Q797" s="44">
        <v>97852</v>
      </c>
      <c r="R797" s="44">
        <v>97893</v>
      </c>
      <c r="S797" s="61">
        <f t="shared" si="27"/>
        <v>41</v>
      </c>
      <c r="T797" s="50">
        <f>IFERROR(S797/L797,"0")</f>
        <v>30.619865571321881</v>
      </c>
    </row>
    <row r="798" spans="1:20" customFormat="1" ht="18" x14ac:dyDescent="0.35">
      <c r="A798" s="36">
        <v>44896</v>
      </c>
      <c r="B798" s="37" t="s">
        <v>307</v>
      </c>
      <c r="C798" s="37" t="s">
        <v>19</v>
      </c>
      <c r="D798" s="37" t="s">
        <v>512</v>
      </c>
      <c r="E798" s="23" t="s">
        <v>520</v>
      </c>
      <c r="F798" s="37" t="s">
        <v>20</v>
      </c>
      <c r="G798" s="40">
        <v>951.5</v>
      </c>
      <c r="H798" s="40">
        <v>913.5</v>
      </c>
      <c r="I798" s="64">
        <f t="shared" si="26"/>
        <v>0.96006305832895433</v>
      </c>
      <c r="J798" s="39">
        <v>9</v>
      </c>
      <c r="K798" s="39">
        <v>1</v>
      </c>
      <c r="L798" s="49">
        <v>1.1100000000000001</v>
      </c>
      <c r="M798" s="43">
        <v>0.66666666666666663</v>
      </c>
      <c r="N798" s="38">
        <v>440.68</v>
      </c>
      <c r="O798" s="43">
        <v>0.74652777777777779</v>
      </c>
      <c r="P798" s="43"/>
      <c r="Q798" s="44">
        <v>97893</v>
      </c>
      <c r="R798" s="44">
        <v>97927</v>
      </c>
      <c r="S798" s="61">
        <f t="shared" si="27"/>
        <v>34</v>
      </c>
      <c r="T798" s="50">
        <f>IFERROR(S798/L798,"0")</f>
        <v>30.630630630630627</v>
      </c>
    </row>
    <row r="799" spans="1:20" customFormat="1" ht="18" x14ac:dyDescent="0.35">
      <c r="A799" s="36">
        <v>44896</v>
      </c>
      <c r="B799" s="37" t="s">
        <v>309</v>
      </c>
      <c r="C799" s="37" t="s">
        <v>21</v>
      </c>
      <c r="D799" s="37" t="s">
        <v>517</v>
      </c>
      <c r="E799" s="23" t="s">
        <v>521</v>
      </c>
      <c r="F799" s="37" t="s">
        <v>20</v>
      </c>
      <c r="G799" s="40">
        <v>1195</v>
      </c>
      <c r="H799" s="40">
        <v>1195</v>
      </c>
      <c r="I799" s="64">
        <f t="shared" si="26"/>
        <v>1</v>
      </c>
      <c r="J799" s="39">
        <v>1</v>
      </c>
      <c r="K799" s="39">
        <v>0</v>
      </c>
      <c r="L799" s="49">
        <v>9.4480000000000004</v>
      </c>
      <c r="M799" s="43">
        <v>0.21527777777777779</v>
      </c>
      <c r="N799" s="38">
        <v>298.75</v>
      </c>
      <c r="O799" s="43">
        <v>0.5</v>
      </c>
      <c r="P799" s="43"/>
      <c r="Q799" s="44">
        <v>75733</v>
      </c>
      <c r="R799" s="44">
        <v>76021</v>
      </c>
      <c r="S799" s="61">
        <f t="shared" si="27"/>
        <v>288</v>
      </c>
      <c r="T799" s="50">
        <f>IFERROR(S799/L799,"0")</f>
        <v>30.48264182895851</v>
      </c>
    </row>
    <row r="800" spans="1:20" customFormat="1" ht="36" x14ac:dyDescent="0.35">
      <c r="A800" s="36">
        <v>44896</v>
      </c>
      <c r="B800" s="37" t="s">
        <v>310</v>
      </c>
      <c r="C800" s="37" t="s">
        <v>19</v>
      </c>
      <c r="D800" s="37" t="s">
        <v>517</v>
      </c>
      <c r="E800" s="23" t="s">
        <v>521</v>
      </c>
      <c r="F800" s="37" t="s">
        <v>20</v>
      </c>
      <c r="G800" s="40">
        <f>1164+1015</f>
        <v>2179</v>
      </c>
      <c r="H800" s="40">
        <f>1164+1015</f>
        <v>2179</v>
      </c>
      <c r="I800" s="64">
        <f t="shared" si="26"/>
        <v>1</v>
      </c>
      <c r="J800" s="39">
        <v>14</v>
      </c>
      <c r="K800" s="39">
        <v>0</v>
      </c>
      <c r="L800" s="49">
        <v>0.78700000000000003</v>
      </c>
      <c r="M800" s="43">
        <v>0.67013888888888884</v>
      </c>
      <c r="N800" s="38">
        <f>493.74+405.99</f>
        <v>899.73</v>
      </c>
      <c r="O800" s="43">
        <v>0.79166666666666663</v>
      </c>
      <c r="P800" s="43"/>
      <c r="Q800" s="44">
        <v>76021</v>
      </c>
      <c r="R800" s="44">
        <v>76045</v>
      </c>
      <c r="S800" s="61">
        <f t="shared" si="27"/>
        <v>24</v>
      </c>
      <c r="T800" s="50">
        <f>IFERROR(S800/L800,"0")</f>
        <v>30.495552731893266</v>
      </c>
    </row>
    <row r="801" spans="1:20" customFormat="1" ht="18" x14ac:dyDescent="0.35">
      <c r="A801" s="36">
        <v>44897</v>
      </c>
      <c r="B801" s="37" t="s">
        <v>311</v>
      </c>
      <c r="C801" s="37" t="s">
        <v>19</v>
      </c>
      <c r="D801" s="37" t="s">
        <v>517</v>
      </c>
      <c r="E801" s="23" t="s">
        <v>521</v>
      </c>
      <c r="F801" s="37" t="s">
        <v>20</v>
      </c>
      <c r="G801" s="40">
        <v>7460</v>
      </c>
      <c r="H801" s="40">
        <v>7460</v>
      </c>
      <c r="I801" s="64">
        <f t="shared" si="26"/>
        <v>1</v>
      </c>
      <c r="J801" s="39">
        <v>4</v>
      </c>
      <c r="K801" s="39">
        <v>0</v>
      </c>
      <c r="L801" s="49">
        <v>1.9179999999999999</v>
      </c>
      <c r="M801" s="43">
        <v>0.3659722222222222</v>
      </c>
      <c r="N801" s="38">
        <v>1864.99</v>
      </c>
      <c r="O801" s="43">
        <v>0.60138888888888886</v>
      </c>
      <c r="P801" s="43"/>
      <c r="Q801" s="44">
        <v>76045</v>
      </c>
      <c r="R801" s="44">
        <v>76098</v>
      </c>
      <c r="S801" s="61">
        <f t="shared" si="27"/>
        <v>53</v>
      </c>
      <c r="T801" s="50">
        <f>IFERROR(S801/L801,"0")</f>
        <v>27.632950990615225</v>
      </c>
    </row>
    <row r="802" spans="1:20" customFormat="1" ht="18" x14ac:dyDescent="0.35">
      <c r="A802" s="36">
        <v>44897</v>
      </c>
      <c r="B802" s="37" t="s">
        <v>312</v>
      </c>
      <c r="C802" s="37" t="s">
        <v>19</v>
      </c>
      <c r="D802" s="37" t="s">
        <v>515</v>
      </c>
      <c r="E802" s="23" t="s">
        <v>519</v>
      </c>
      <c r="F802" s="37" t="s">
        <v>20</v>
      </c>
      <c r="G802" s="40">
        <v>1335.8</v>
      </c>
      <c r="H802" s="40">
        <v>1099.8</v>
      </c>
      <c r="I802" s="64">
        <f t="shared" si="26"/>
        <v>0.82332684533612821</v>
      </c>
      <c r="J802" s="39">
        <v>15</v>
      </c>
      <c r="K802" s="39">
        <v>3</v>
      </c>
      <c r="L802" s="49">
        <v>1.78</v>
      </c>
      <c r="M802" s="43">
        <v>0.39583333333333331</v>
      </c>
      <c r="N802" s="38">
        <v>570.89</v>
      </c>
      <c r="O802" s="43">
        <v>0.58333333333333337</v>
      </c>
      <c r="P802" s="43"/>
      <c r="Q802" s="44">
        <v>71848</v>
      </c>
      <c r="R802" s="44">
        <v>71890</v>
      </c>
      <c r="S802" s="61">
        <f t="shared" si="27"/>
        <v>42</v>
      </c>
      <c r="T802" s="50">
        <f>IFERROR(S802/L802,"0")</f>
        <v>23.595505617977526</v>
      </c>
    </row>
    <row r="803" spans="1:20" customFormat="1" ht="18" x14ac:dyDescent="0.35">
      <c r="A803" s="36">
        <v>44897</v>
      </c>
      <c r="B803" s="37" t="s">
        <v>313</v>
      </c>
      <c r="C803" s="37" t="s">
        <v>19</v>
      </c>
      <c r="D803" s="37" t="s">
        <v>515</v>
      </c>
      <c r="E803" s="23" t="s">
        <v>519</v>
      </c>
      <c r="F803" s="37" t="s">
        <v>20</v>
      </c>
      <c r="G803" s="40">
        <v>1539.04</v>
      </c>
      <c r="H803" s="40">
        <v>1539.04</v>
      </c>
      <c r="I803" s="64">
        <f t="shared" si="26"/>
        <v>1</v>
      </c>
      <c r="J803" s="39">
        <v>2</v>
      </c>
      <c r="K803" s="39">
        <v>0</v>
      </c>
      <c r="L803" s="49">
        <v>1.3140000000000001</v>
      </c>
      <c r="M803" s="43">
        <v>0.66666666666666663</v>
      </c>
      <c r="N803" s="38">
        <v>401.58</v>
      </c>
      <c r="O803" s="43">
        <v>0.74722222222222223</v>
      </c>
      <c r="P803" s="43"/>
      <c r="Q803" s="44">
        <v>71890</v>
      </c>
      <c r="R803" s="44">
        <v>71921</v>
      </c>
      <c r="S803" s="61">
        <f t="shared" si="27"/>
        <v>31</v>
      </c>
      <c r="T803" s="50">
        <f>IFERROR(S803/L803,"0")</f>
        <v>23.592085235920852</v>
      </c>
    </row>
    <row r="804" spans="1:20" customFormat="1" ht="18" x14ac:dyDescent="0.35">
      <c r="A804" s="36">
        <v>44897</v>
      </c>
      <c r="B804" s="37" t="s">
        <v>314</v>
      </c>
      <c r="C804" s="37" t="s">
        <v>26</v>
      </c>
      <c r="D804" s="37" t="s">
        <v>515</v>
      </c>
      <c r="E804" s="23" t="s">
        <v>519</v>
      </c>
      <c r="F804" s="37" t="s">
        <v>20</v>
      </c>
      <c r="G804" s="40">
        <v>2147.8000000000002</v>
      </c>
      <c r="H804" s="40">
        <v>2147.8000000000002</v>
      </c>
      <c r="I804" s="64">
        <f t="shared" si="26"/>
        <v>1</v>
      </c>
      <c r="J804" s="39">
        <v>13</v>
      </c>
      <c r="K804" s="39">
        <v>0</v>
      </c>
      <c r="L804" s="49">
        <v>1.2709999999999999</v>
      </c>
      <c r="M804" s="43">
        <v>0.77847222222222223</v>
      </c>
      <c r="N804" s="38">
        <v>1261.05</v>
      </c>
      <c r="O804" s="43">
        <v>0.85416666666666663</v>
      </c>
      <c r="P804" s="43"/>
      <c r="Q804" s="44">
        <v>71921</v>
      </c>
      <c r="R804" s="44">
        <v>71951</v>
      </c>
      <c r="S804" s="61">
        <f t="shared" si="27"/>
        <v>30</v>
      </c>
      <c r="T804" s="50">
        <f>IFERROR(S804/L804,"0")</f>
        <v>23.603461841070025</v>
      </c>
    </row>
    <row r="805" spans="1:20" s="14" customFormat="1" ht="18" x14ac:dyDescent="0.35">
      <c r="A805" s="55">
        <v>44897</v>
      </c>
      <c r="B805" s="57" t="s">
        <v>315</v>
      </c>
      <c r="C805" s="57" t="s">
        <v>21</v>
      </c>
      <c r="D805" s="57" t="s">
        <v>516</v>
      </c>
      <c r="E805" s="23" t="s">
        <v>521</v>
      </c>
      <c r="F805" s="57" t="s">
        <v>20</v>
      </c>
      <c r="G805" s="56">
        <v>7088</v>
      </c>
      <c r="H805" s="56">
        <v>7088</v>
      </c>
      <c r="I805" s="64">
        <f t="shared" si="26"/>
        <v>1</v>
      </c>
      <c r="J805" s="58">
        <v>2</v>
      </c>
      <c r="K805" s="58">
        <v>0</v>
      </c>
      <c r="L805" s="65">
        <v>22.841000000000001</v>
      </c>
      <c r="M805" s="59">
        <v>0.19930555555555554</v>
      </c>
      <c r="N805" s="48">
        <v>1799.99</v>
      </c>
      <c r="O805" s="43">
        <v>0.77777777777777779</v>
      </c>
      <c r="P805" s="43"/>
      <c r="Q805" s="58">
        <v>572454</v>
      </c>
      <c r="R805" s="58">
        <v>572790</v>
      </c>
      <c r="S805" s="61">
        <f t="shared" si="27"/>
        <v>336</v>
      </c>
      <c r="T805" s="50">
        <f>IFERROR(S805/L805,"0")</f>
        <v>14.710389212381244</v>
      </c>
    </row>
    <row r="806" spans="1:20" customFormat="1" ht="18" x14ac:dyDescent="0.35">
      <c r="A806" s="36">
        <v>44897</v>
      </c>
      <c r="B806" s="37" t="s">
        <v>316</v>
      </c>
      <c r="C806" s="37" t="s">
        <v>19</v>
      </c>
      <c r="D806" s="37" t="s">
        <v>514</v>
      </c>
      <c r="E806" s="23" t="s">
        <v>520</v>
      </c>
      <c r="F806" s="37" t="s">
        <v>20</v>
      </c>
      <c r="G806" s="40">
        <v>3602.7</v>
      </c>
      <c r="H806" s="40">
        <v>3602.7</v>
      </c>
      <c r="I806" s="64">
        <f t="shared" si="26"/>
        <v>1</v>
      </c>
      <c r="J806" s="39">
        <v>14</v>
      </c>
      <c r="K806" s="39">
        <v>0</v>
      </c>
      <c r="L806" s="49">
        <v>3.391</v>
      </c>
      <c r="M806" s="43">
        <v>0.37152777777777773</v>
      </c>
      <c r="N806" s="38">
        <v>1338.59</v>
      </c>
      <c r="O806" s="43">
        <v>0.56944444444444442</v>
      </c>
      <c r="P806" s="43"/>
      <c r="Q806" s="44">
        <v>177014</v>
      </c>
      <c r="R806" s="44">
        <v>177060</v>
      </c>
      <c r="S806" s="61">
        <f t="shared" si="27"/>
        <v>46</v>
      </c>
      <c r="T806" s="50">
        <f>IFERROR(S806/L806,"0")</f>
        <v>13.565319964612209</v>
      </c>
    </row>
    <row r="807" spans="1:20" customFormat="1" ht="18" x14ac:dyDescent="0.35">
      <c r="A807" s="36">
        <v>44897</v>
      </c>
      <c r="B807" s="37" t="s">
        <v>317</v>
      </c>
      <c r="C807" s="37" t="s">
        <v>19</v>
      </c>
      <c r="D807" s="37" t="s">
        <v>514</v>
      </c>
      <c r="E807" s="23" t="s">
        <v>520</v>
      </c>
      <c r="F807" s="37" t="s">
        <v>20</v>
      </c>
      <c r="G807" s="40">
        <v>2417.6</v>
      </c>
      <c r="H807" s="40">
        <v>2083.6</v>
      </c>
      <c r="I807" s="64">
        <f t="shared" si="26"/>
        <v>0.86184645929847781</v>
      </c>
      <c r="J807" s="39">
        <v>12</v>
      </c>
      <c r="K807" s="39">
        <v>7</v>
      </c>
      <c r="L807" s="49">
        <v>3.097</v>
      </c>
      <c r="M807" s="43">
        <v>0.64236111111111105</v>
      </c>
      <c r="N807" s="38">
        <v>918.9</v>
      </c>
      <c r="O807" s="43">
        <v>0.82777777777777783</v>
      </c>
      <c r="P807" s="43"/>
      <c r="Q807" s="44">
        <v>177060</v>
      </c>
      <c r="R807" s="44">
        <v>177102</v>
      </c>
      <c r="S807" s="61">
        <f t="shared" si="27"/>
        <v>42</v>
      </c>
      <c r="T807" s="50">
        <f>IFERROR(S807/L807,"0")</f>
        <v>13.561511139812723</v>
      </c>
    </row>
    <row r="808" spans="1:20" customFormat="1" ht="18" x14ac:dyDescent="0.35">
      <c r="A808" s="36">
        <v>44897</v>
      </c>
      <c r="B808" s="37" t="s">
        <v>318</v>
      </c>
      <c r="C808" s="37" t="s">
        <v>19</v>
      </c>
      <c r="D808" s="37" t="s">
        <v>512</v>
      </c>
      <c r="E808" s="23" t="s">
        <v>520</v>
      </c>
      <c r="F808" s="37" t="s">
        <v>20</v>
      </c>
      <c r="G808" s="40">
        <v>6640</v>
      </c>
      <c r="H808" s="40">
        <v>6640</v>
      </c>
      <c r="I808" s="64">
        <f t="shared" si="26"/>
        <v>1</v>
      </c>
      <c r="J808" s="39">
        <v>5</v>
      </c>
      <c r="K808" s="39">
        <v>0</v>
      </c>
      <c r="L808" s="49">
        <v>0.85299999999999998</v>
      </c>
      <c r="M808" s="43">
        <v>0.37847222222222227</v>
      </c>
      <c r="N808" s="38">
        <v>1660</v>
      </c>
      <c r="O808" s="43">
        <v>0.5625</v>
      </c>
      <c r="P808" s="43"/>
      <c r="Q808" s="44">
        <v>97927</v>
      </c>
      <c r="R808" s="44">
        <v>97946</v>
      </c>
      <c r="S808" s="61">
        <f t="shared" si="27"/>
        <v>19</v>
      </c>
      <c r="T808" s="50">
        <f>IFERROR(S808/L808,"0")</f>
        <v>22.27432590855803</v>
      </c>
    </row>
    <row r="809" spans="1:20" customFormat="1" ht="18" x14ac:dyDescent="0.35">
      <c r="A809" s="36">
        <v>44897</v>
      </c>
      <c r="B809" s="37" t="s">
        <v>52</v>
      </c>
      <c r="C809" s="37" t="s">
        <v>23</v>
      </c>
      <c r="D809" s="37" t="s">
        <v>512</v>
      </c>
      <c r="E809" s="23" t="s">
        <v>520</v>
      </c>
      <c r="F809" s="37" t="s">
        <v>20</v>
      </c>
      <c r="G809" s="40">
        <v>0</v>
      </c>
      <c r="H809" s="40">
        <v>0</v>
      </c>
      <c r="I809" s="64" t="str">
        <f t="shared" si="26"/>
        <v>0%</v>
      </c>
      <c r="J809" s="39">
        <v>0</v>
      </c>
      <c r="K809" s="39">
        <v>0</v>
      </c>
      <c r="L809" s="49">
        <v>0.85299999999999998</v>
      </c>
      <c r="M809" s="43">
        <v>0.68402777777777779</v>
      </c>
      <c r="N809" s="38">
        <v>0</v>
      </c>
      <c r="O809" s="43">
        <v>0.76041666666666663</v>
      </c>
      <c r="P809" s="43"/>
      <c r="Q809" s="44">
        <v>97946</v>
      </c>
      <c r="R809" s="44">
        <v>97964</v>
      </c>
      <c r="S809" s="61">
        <f t="shared" si="27"/>
        <v>18</v>
      </c>
      <c r="T809" s="50">
        <f>IFERROR(S809/L809,"0")</f>
        <v>21.101992966002346</v>
      </c>
    </row>
    <row r="810" spans="1:20" customFormat="1" ht="18" x14ac:dyDescent="0.35">
      <c r="A810" s="36">
        <v>44897</v>
      </c>
      <c r="B810" s="37" t="s">
        <v>52</v>
      </c>
      <c r="C810" s="37" t="s">
        <v>23</v>
      </c>
      <c r="D810" s="37" t="s">
        <v>513</v>
      </c>
      <c r="E810" s="23" t="s">
        <v>520</v>
      </c>
      <c r="F810" s="37" t="s">
        <v>20</v>
      </c>
      <c r="G810" s="40">
        <v>0</v>
      </c>
      <c r="H810" s="40">
        <v>0</v>
      </c>
      <c r="I810" s="64" t="str">
        <f t="shared" si="26"/>
        <v>0%</v>
      </c>
      <c r="J810" s="39">
        <v>0</v>
      </c>
      <c r="K810" s="39">
        <v>0</v>
      </c>
      <c r="L810" s="49">
        <v>2.8410000000000002</v>
      </c>
      <c r="M810" s="43">
        <v>0.59444444444444444</v>
      </c>
      <c r="N810" s="38">
        <v>0</v>
      </c>
      <c r="O810" s="43">
        <v>0.76388888888888884</v>
      </c>
      <c r="P810" s="43"/>
      <c r="Q810" s="44">
        <v>190945</v>
      </c>
      <c r="R810" s="44">
        <v>191010</v>
      </c>
      <c r="S810" s="61">
        <f t="shared" si="27"/>
        <v>65</v>
      </c>
      <c r="T810" s="50">
        <f>IFERROR(S810/L810,"0")</f>
        <v>22.879267863428367</v>
      </c>
    </row>
    <row r="811" spans="1:20" customFormat="1" ht="18" x14ac:dyDescent="0.35">
      <c r="A811" s="36">
        <v>44898</v>
      </c>
      <c r="B811" s="37" t="s">
        <v>52</v>
      </c>
      <c r="C811" s="37" t="s">
        <v>27</v>
      </c>
      <c r="D811" s="37" t="s">
        <v>513</v>
      </c>
      <c r="E811" s="23" t="s">
        <v>520</v>
      </c>
      <c r="F811" s="37" t="s">
        <v>20</v>
      </c>
      <c r="G811" s="40">
        <v>16</v>
      </c>
      <c r="H811" s="40">
        <v>16</v>
      </c>
      <c r="I811" s="64">
        <f t="shared" si="26"/>
        <v>1</v>
      </c>
      <c r="J811" s="39">
        <v>2</v>
      </c>
      <c r="K811" s="39">
        <v>0</v>
      </c>
      <c r="L811" s="49">
        <v>4.2309999999999999</v>
      </c>
      <c r="M811" s="43">
        <v>0.30555555555555552</v>
      </c>
      <c r="N811" s="38">
        <v>0</v>
      </c>
      <c r="O811" s="43">
        <v>0.69791666666666663</v>
      </c>
      <c r="P811" s="43"/>
      <c r="Q811" s="44">
        <v>191010</v>
      </c>
      <c r="R811" s="44">
        <v>191096</v>
      </c>
      <c r="S811" s="61">
        <f t="shared" si="27"/>
        <v>86</v>
      </c>
      <c r="T811" s="50">
        <f>IFERROR(S811/L811,"0")</f>
        <v>20.326164027416688</v>
      </c>
    </row>
    <row r="812" spans="1:20" s="14" customFormat="1" ht="18" x14ac:dyDescent="0.35">
      <c r="A812" s="55">
        <v>44898</v>
      </c>
      <c r="B812" s="57" t="s">
        <v>319</v>
      </c>
      <c r="C812" s="57" t="s">
        <v>19</v>
      </c>
      <c r="D812" s="57" t="s">
        <v>516</v>
      </c>
      <c r="E812" s="23" t="s">
        <v>521</v>
      </c>
      <c r="F812" s="57" t="s">
        <v>20</v>
      </c>
      <c r="G812" s="56">
        <v>368</v>
      </c>
      <c r="H812" s="56">
        <v>368</v>
      </c>
      <c r="I812" s="64">
        <f t="shared" si="26"/>
        <v>1</v>
      </c>
      <c r="J812" s="58">
        <v>1</v>
      </c>
      <c r="K812" s="58">
        <v>0</v>
      </c>
      <c r="L812" s="65">
        <v>19.201000000000001</v>
      </c>
      <c r="M812" s="43">
        <v>0.30555555555555552</v>
      </c>
      <c r="N812" s="48">
        <v>128.80000000000001</v>
      </c>
      <c r="O812" s="43">
        <v>0.86111111111111116</v>
      </c>
      <c r="P812" s="43"/>
      <c r="Q812" s="58">
        <v>572790</v>
      </c>
      <c r="R812" s="58">
        <v>573036</v>
      </c>
      <c r="S812" s="61">
        <f t="shared" si="27"/>
        <v>246</v>
      </c>
      <c r="T812" s="50">
        <f>IFERROR(S812/L812,"0")</f>
        <v>12.811832717045986</v>
      </c>
    </row>
    <row r="813" spans="1:20" customFormat="1" ht="18" x14ac:dyDescent="0.35">
      <c r="A813" s="36">
        <v>44898</v>
      </c>
      <c r="B813" s="37" t="s">
        <v>52</v>
      </c>
      <c r="C813" s="37" t="s">
        <v>27</v>
      </c>
      <c r="D813" s="37" t="s">
        <v>511</v>
      </c>
      <c r="E813" s="23" t="s">
        <v>523</v>
      </c>
      <c r="F813" s="37" t="s">
        <v>20</v>
      </c>
      <c r="G813" s="40">
        <v>16</v>
      </c>
      <c r="H813" s="40">
        <v>16</v>
      </c>
      <c r="I813" s="64">
        <f t="shared" si="26"/>
        <v>1</v>
      </c>
      <c r="J813" s="39">
        <v>0</v>
      </c>
      <c r="K813" s="39">
        <v>0</v>
      </c>
      <c r="L813" s="49">
        <v>3.57</v>
      </c>
      <c r="M813" s="43">
        <v>0.30555555555555552</v>
      </c>
      <c r="N813" s="38">
        <v>0</v>
      </c>
      <c r="O813" s="43">
        <v>0.66805555555555562</v>
      </c>
      <c r="P813" s="43"/>
      <c r="Q813" s="44">
        <v>143151</v>
      </c>
      <c r="R813" s="44">
        <v>143224</v>
      </c>
      <c r="S813" s="61">
        <f t="shared" si="27"/>
        <v>73</v>
      </c>
      <c r="T813" s="50">
        <f>IFERROR(S813/L813,"0")</f>
        <v>20.448179271708685</v>
      </c>
    </row>
    <row r="814" spans="1:20" s="6" customFormat="1" ht="18" x14ac:dyDescent="0.35">
      <c r="A814" s="55">
        <v>44898</v>
      </c>
      <c r="B814" s="57" t="s">
        <v>320</v>
      </c>
      <c r="C814" s="57" t="s">
        <v>21</v>
      </c>
      <c r="D814" s="57" t="s">
        <v>515</v>
      </c>
      <c r="E814" s="23" t="s">
        <v>519</v>
      </c>
      <c r="F814" s="57" t="s">
        <v>20</v>
      </c>
      <c r="G814" s="56">
        <v>3706.2</v>
      </c>
      <c r="H814" s="56">
        <v>3706.2</v>
      </c>
      <c r="I814" s="64">
        <f t="shared" si="26"/>
        <v>1</v>
      </c>
      <c r="J814" s="58">
        <v>13</v>
      </c>
      <c r="K814" s="58">
        <v>0</v>
      </c>
      <c r="L814" s="65">
        <v>6.7779999999999996</v>
      </c>
      <c r="M814" s="43">
        <v>0.22916666666666666</v>
      </c>
      <c r="N814" s="48">
        <v>1906.98</v>
      </c>
      <c r="O814" s="43">
        <v>0.63888888888888895</v>
      </c>
      <c r="P814" s="43"/>
      <c r="Q814" s="60">
        <v>71951</v>
      </c>
      <c r="R814" s="60">
        <v>72130</v>
      </c>
      <c r="S814" s="61">
        <f t="shared" si="27"/>
        <v>179</v>
      </c>
      <c r="T814" s="50">
        <f>IFERROR(S814/L814,"0")</f>
        <v>26.408970197698437</v>
      </c>
    </row>
    <row r="815" spans="1:20" customFormat="1" ht="18" x14ac:dyDescent="0.35">
      <c r="A815" s="36">
        <v>44898</v>
      </c>
      <c r="B815" s="37" t="s">
        <v>321</v>
      </c>
      <c r="C815" s="37" t="s">
        <v>19</v>
      </c>
      <c r="D815" s="37" t="s">
        <v>512</v>
      </c>
      <c r="E815" s="23" t="s">
        <v>520</v>
      </c>
      <c r="F815" s="37" t="s">
        <v>20</v>
      </c>
      <c r="G815" s="40">
        <v>1635</v>
      </c>
      <c r="H815" s="40">
        <v>1635</v>
      </c>
      <c r="I815" s="64">
        <f t="shared" si="26"/>
        <v>1</v>
      </c>
      <c r="J815" s="39">
        <v>6</v>
      </c>
      <c r="K815" s="39">
        <v>0</v>
      </c>
      <c r="L815" s="49">
        <v>1.6719999999999999</v>
      </c>
      <c r="M815" s="43">
        <v>0.3923611111111111</v>
      </c>
      <c r="N815" s="38">
        <v>673.87</v>
      </c>
      <c r="O815" s="43">
        <v>0.44861111111111113</v>
      </c>
      <c r="P815" s="43"/>
      <c r="Q815" s="44">
        <v>97964</v>
      </c>
      <c r="R815" s="44">
        <v>98003</v>
      </c>
      <c r="S815" s="61">
        <f t="shared" si="27"/>
        <v>39</v>
      </c>
      <c r="T815" s="50">
        <f>IFERROR(S815/L815,"0")</f>
        <v>23.325358851674643</v>
      </c>
    </row>
    <row r="816" spans="1:20" customFormat="1" ht="18" x14ac:dyDescent="0.35">
      <c r="A816" s="36">
        <v>44898</v>
      </c>
      <c r="B816" s="37" t="s">
        <v>322</v>
      </c>
      <c r="C816" s="37" t="s">
        <v>19</v>
      </c>
      <c r="D816" s="37" t="s">
        <v>512</v>
      </c>
      <c r="E816" s="23" t="s">
        <v>520</v>
      </c>
      <c r="F816" s="37" t="s">
        <v>20</v>
      </c>
      <c r="G816" s="40">
        <v>695</v>
      </c>
      <c r="H816" s="40">
        <v>695</v>
      </c>
      <c r="I816" s="64">
        <f t="shared" si="26"/>
        <v>1</v>
      </c>
      <c r="J816" s="39">
        <v>1</v>
      </c>
      <c r="K816" s="39">
        <v>0</v>
      </c>
      <c r="L816" s="49">
        <v>0.51400000000000001</v>
      </c>
      <c r="M816" s="43">
        <v>0.47222222222222227</v>
      </c>
      <c r="N816" s="38">
        <v>407</v>
      </c>
      <c r="O816" s="43">
        <v>0.52777777777777779</v>
      </c>
      <c r="P816" s="43"/>
      <c r="Q816" s="44">
        <v>98003</v>
      </c>
      <c r="R816" s="44">
        <v>98015</v>
      </c>
      <c r="S816" s="61">
        <f t="shared" si="27"/>
        <v>12</v>
      </c>
      <c r="T816" s="50">
        <f>IFERROR(S816/L816,"0")</f>
        <v>23.346303501945524</v>
      </c>
    </row>
    <row r="817" spans="1:27" customFormat="1" ht="18" x14ac:dyDescent="0.35">
      <c r="A817" s="36">
        <v>44898</v>
      </c>
      <c r="B817" s="37" t="s">
        <v>323</v>
      </c>
      <c r="C817" s="37" t="s">
        <v>21</v>
      </c>
      <c r="D817" s="37" t="s">
        <v>517</v>
      </c>
      <c r="E817" s="23" t="s">
        <v>521</v>
      </c>
      <c r="F817" s="37" t="s">
        <v>20</v>
      </c>
      <c r="G817" s="40">
        <v>408</v>
      </c>
      <c r="H817" s="40">
        <v>408</v>
      </c>
      <c r="I817" s="64">
        <f t="shared" si="26"/>
        <v>1</v>
      </c>
      <c r="J817" s="39">
        <v>2</v>
      </c>
      <c r="K817" s="39">
        <v>0</v>
      </c>
      <c r="L817" s="49">
        <v>4.8360000000000003</v>
      </c>
      <c r="M817" s="43">
        <v>0.22569444444444445</v>
      </c>
      <c r="N817" s="38">
        <v>203.99</v>
      </c>
      <c r="O817" s="43">
        <v>0.50347222222222221</v>
      </c>
      <c r="P817" s="43"/>
      <c r="Q817" s="44">
        <v>76107</v>
      </c>
      <c r="R817" s="44">
        <v>76257</v>
      </c>
      <c r="S817" s="61">
        <f t="shared" si="27"/>
        <v>150</v>
      </c>
      <c r="T817" s="50">
        <f>IFERROR(S817/L817,"0")</f>
        <v>31.017369727047143</v>
      </c>
    </row>
    <row r="818" spans="1:27" s="6" customFormat="1" ht="18" x14ac:dyDescent="0.35">
      <c r="A818" s="55">
        <v>44898</v>
      </c>
      <c r="B818" s="57" t="s">
        <v>324</v>
      </c>
      <c r="C818" s="57" t="s">
        <v>19</v>
      </c>
      <c r="D818" s="57" t="s">
        <v>514</v>
      </c>
      <c r="E818" s="23" t="s">
        <v>520</v>
      </c>
      <c r="F818" s="57" t="s">
        <v>20</v>
      </c>
      <c r="G818" s="56">
        <v>3553.84</v>
      </c>
      <c r="H818" s="56">
        <v>3553.84</v>
      </c>
      <c r="I818" s="64">
        <f t="shared" si="26"/>
        <v>1</v>
      </c>
      <c r="J818" s="58">
        <v>18</v>
      </c>
      <c r="K818" s="58">
        <v>0</v>
      </c>
      <c r="L818" s="65">
        <v>2.6480000000000001</v>
      </c>
      <c r="M818" s="43">
        <v>0.4236111111111111</v>
      </c>
      <c r="N818" s="48">
        <v>1480</v>
      </c>
      <c r="O818" s="43">
        <v>0.61111111111111105</v>
      </c>
      <c r="P818" s="43"/>
      <c r="Q818" s="60">
        <v>177102</v>
      </c>
      <c r="R818" s="60">
        <v>177165</v>
      </c>
      <c r="S818" s="61">
        <f t="shared" si="27"/>
        <v>63</v>
      </c>
      <c r="T818" s="50">
        <f>IFERROR(S818/L818,"0")</f>
        <v>23.791540785498487</v>
      </c>
    </row>
    <row r="819" spans="1:27" s="14" customFormat="1" ht="18" x14ac:dyDescent="0.35">
      <c r="A819" s="55">
        <v>44900</v>
      </c>
      <c r="B819" s="57" t="s">
        <v>326</v>
      </c>
      <c r="C819" s="57" t="s">
        <v>21</v>
      </c>
      <c r="D819" s="57" t="s">
        <v>516</v>
      </c>
      <c r="E819" s="23" t="s">
        <v>521</v>
      </c>
      <c r="F819" s="57" t="s">
        <v>20</v>
      </c>
      <c r="G819" s="56">
        <v>5495.6</v>
      </c>
      <c r="H819" s="56">
        <v>5495.6</v>
      </c>
      <c r="I819" s="64">
        <f t="shared" si="26"/>
        <v>1</v>
      </c>
      <c r="J819" s="58">
        <v>2</v>
      </c>
      <c r="K819" s="58">
        <v>0</v>
      </c>
      <c r="L819" s="65">
        <v>10.106</v>
      </c>
      <c r="M819" s="43">
        <v>0.20138888888888887</v>
      </c>
      <c r="N819" s="48">
        <v>1830.18</v>
      </c>
      <c r="O819" s="43">
        <v>0.55902777777777779</v>
      </c>
      <c r="P819" s="43"/>
      <c r="Q819" s="58">
        <v>573036</v>
      </c>
      <c r="R819" s="58">
        <v>573188</v>
      </c>
      <c r="S819" s="61">
        <f t="shared" si="27"/>
        <v>152</v>
      </c>
      <c r="T819" s="50">
        <f>IFERROR(S819/L819,"0")</f>
        <v>15.04056995844053</v>
      </c>
    </row>
    <row r="820" spans="1:27" s="14" customFormat="1" ht="18" x14ac:dyDescent="0.35">
      <c r="A820" s="55">
        <v>44900</v>
      </c>
      <c r="B820" s="57" t="s">
        <v>325</v>
      </c>
      <c r="C820" s="57" t="s">
        <v>21</v>
      </c>
      <c r="D820" s="57" t="s">
        <v>516</v>
      </c>
      <c r="E820" s="23" t="s">
        <v>521</v>
      </c>
      <c r="F820" s="57" t="s">
        <v>20</v>
      </c>
      <c r="G820" s="56">
        <v>8514</v>
      </c>
      <c r="H820" s="56">
        <v>8514</v>
      </c>
      <c r="I820" s="64">
        <f t="shared" si="26"/>
        <v>1</v>
      </c>
      <c r="J820" s="58">
        <v>2</v>
      </c>
      <c r="K820" s="58">
        <v>0</v>
      </c>
      <c r="L820" s="65">
        <v>3.8559999999999999</v>
      </c>
      <c r="M820" s="43">
        <v>0.67361111111111116</v>
      </c>
      <c r="N820" s="48">
        <v>3615.61</v>
      </c>
      <c r="O820" s="43">
        <v>0.86875000000000002</v>
      </c>
      <c r="P820" s="43"/>
      <c r="Q820" s="58">
        <v>573188</v>
      </c>
      <c r="R820" s="58">
        <v>573246</v>
      </c>
      <c r="S820" s="61">
        <f t="shared" si="27"/>
        <v>58</v>
      </c>
      <c r="T820" s="50">
        <f>IFERROR(S820/L820,"0")</f>
        <v>15.04149377593361</v>
      </c>
    </row>
    <row r="821" spans="1:27" customFormat="1" ht="18" x14ac:dyDescent="0.35">
      <c r="A821" s="36">
        <v>44900</v>
      </c>
      <c r="B821" s="37" t="s">
        <v>52</v>
      </c>
      <c r="C821" s="37" t="s">
        <v>27</v>
      </c>
      <c r="D821" s="37" t="s">
        <v>511</v>
      </c>
      <c r="E821" s="23" t="s">
        <v>523</v>
      </c>
      <c r="F821" s="37" t="s">
        <v>20</v>
      </c>
      <c r="G821" s="40">
        <v>24</v>
      </c>
      <c r="H821" s="40">
        <v>24</v>
      </c>
      <c r="I821" s="64">
        <f t="shared" si="26"/>
        <v>1</v>
      </c>
      <c r="J821" s="39">
        <v>0</v>
      </c>
      <c r="K821" s="39">
        <v>0</v>
      </c>
      <c r="L821" s="49">
        <v>5.3940000000000001</v>
      </c>
      <c r="M821" s="43">
        <v>0.74722222222222223</v>
      </c>
      <c r="N821" s="38">
        <v>0</v>
      </c>
      <c r="O821" s="43">
        <v>0.80208333333333337</v>
      </c>
      <c r="P821" s="43"/>
      <c r="Q821" s="44">
        <v>143224</v>
      </c>
      <c r="R821" s="44">
        <v>143322</v>
      </c>
      <c r="S821" s="61">
        <f t="shared" si="27"/>
        <v>98</v>
      </c>
      <c r="T821" s="50">
        <f>IFERROR(S821/L821,"0")</f>
        <v>18.168335187245088</v>
      </c>
    </row>
    <row r="822" spans="1:27" customFormat="1" ht="18" x14ac:dyDescent="0.35">
      <c r="A822" s="36">
        <v>44900</v>
      </c>
      <c r="B822" s="37" t="s">
        <v>327</v>
      </c>
      <c r="C822" s="37" t="s">
        <v>19</v>
      </c>
      <c r="D822" s="37" t="s">
        <v>515</v>
      </c>
      <c r="E822" s="23" t="s">
        <v>519</v>
      </c>
      <c r="F822" s="37" t="s">
        <v>20</v>
      </c>
      <c r="G822" s="40">
        <v>83.76</v>
      </c>
      <c r="H822" s="40">
        <v>83.76</v>
      </c>
      <c r="I822" s="64">
        <f t="shared" si="26"/>
        <v>1</v>
      </c>
      <c r="J822" s="39">
        <v>1</v>
      </c>
      <c r="K822" s="39">
        <v>0</v>
      </c>
      <c r="L822" s="49">
        <v>0.79900000000000004</v>
      </c>
      <c r="M822" s="43">
        <v>0.71666666666666667</v>
      </c>
      <c r="N822" s="38">
        <v>304.99</v>
      </c>
      <c r="O822" s="43">
        <v>0.76874999999999993</v>
      </c>
      <c r="P822" s="43"/>
      <c r="Q822" s="44">
        <v>72130</v>
      </c>
      <c r="R822" s="44">
        <v>72161</v>
      </c>
      <c r="S822" s="61">
        <f t="shared" si="27"/>
        <v>31</v>
      </c>
      <c r="T822" s="50">
        <f>IFERROR(S822/L822,"0")</f>
        <v>38.798498122653314</v>
      </c>
    </row>
    <row r="823" spans="1:27" customFormat="1" ht="18" x14ac:dyDescent="0.35">
      <c r="A823" s="36">
        <v>44900</v>
      </c>
      <c r="B823" s="37" t="s">
        <v>328</v>
      </c>
      <c r="C823" s="37" t="s">
        <v>21</v>
      </c>
      <c r="D823" s="37" t="s">
        <v>513</v>
      </c>
      <c r="E823" s="23" t="s">
        <v>520</v>
      </c>
      <c r="F823" s="37" t="s">
        <v>20</v>
      </c>
      <c r="G823" s="40">
        <v>4600</v>
      </c>
      <c r="H823" s="40">
        <v>4600</v>
      </c>
      <c r="I823" s="64">
        <f t="shared" si="26"/>
        <v>1</v>
      </c>
      <c r="J823" s="39">
        <v>1</v>
      </c>
      <c r="K823" s="39">
        <v>0</v>
      </c>
      <c r="L823" s="49">
        <v>16.210999999999999</v>
      </c>
      <c r="M823" s="43">
        <v>0.20138888888888887</v>
      </c>
      <c r="N823" s="38">
        <v>0</v>
      </c>
      <c r="O823" s="43">
        <v>0.79236111111111107</v>
      </c>
      <c r="P823" s="43"/>
      <c r="Q823" s="44">
        <v>191096</v>
      </c>
      <c r="R823" s="44">
        <v>191416</v>
      </c>
      <c r="S823" s="61">
        <f t="shared" si="27"/>
        <v>320</v>
      </c>
      <c r="T823" s="50">
        <f>IFERROR(S823/L823,"0")</f>
        <v>19.739682931342916</v>
      </c>
    </row>
    <row r="824" spans="1:27" customFormat="1" ht="18" x14ac:dyDescent="0.35">
      <c r="A824" s="36">
        <v>44900</v>
      </c>
      <c r="B824" s="37" t="s">
        <v>330</v>
      </c>
      <c r="C824" s="37" t="s">
        <v>19</v>
      </c>
      <c r="D824" s="37" t="s">
        <v>514</v>
      </c>
      <c r="E824" s="23" t="s">
        <v>520</v>
      </c>
      <c r="F824" s="37" t="s">
        <v>20</v>
      </c>
      <c r="G824" s="40">
        <v>3066</v>
      </c>
      <c r="H824" s="40">
        <v>2308</v>
      </c>
      <c r="I824" s="64">
        <f t="shared" si="26"/>
        <v>0.75277234181343766</v>
      </c>
      <c r="J824" s="39">
        <v>28</v>
      </c>
      <c r="K824" s="39">
        <v>2</v>
      </c>
      <c r="L824" s="49">
        <v>1.4710000000000001</v>
      </c>
      <c r="M824" s="43">
        <v>0.4375</v>
      </c>
      <c r="N824" s="38">
        <v>1232.04</v>
      </c>
      <c r="O824" s="43">
        <v>0.57777777777777783</v>
      </c>
      <c r="P824" s="43"/>
      <c r="Q824" s="44">
        <v>177165</v>
      </c>
      <c r="R824" s="44">
        <v>177200</v>
      </c>
      <c r="S824" s="61">
        <f t="shared" si="27"/>
        <v>35</v>
      </c>
      <c r="T824" s="50">
        <f>IFERROR(S824/L824,"0")</f>
        <v>23.793337865397689</v>
      </c>
    </row>
    <row r="825" spans="1:27" customFormat="1" ht="18" x14ac:dyDescent="0.35">
      <c r="A825" s="36">
        <v>44900</v>
      </c>
      <c r="B825" s="37" t="s">
        <v>329</v>
      </c>
      <c r="C825" s="37" t="s">
        <v>19</v>
      </c>
      <c r="D825" s="37" t="s">
        <v>514</v>
      </c>
      <c r="E825" s="23" t="s">
        <v>520</v>
      </c>
      <c r="F825" s="37" t="s">
        <v>20</v>
      </c>
      <c r="G825" s="40">
        <v>4137.5</v>
      </c>
      <c r="H825" s="40">
        <v>4024.6</v>
      </c>
      <c r="I825" s="64">
        <f t="shared" si="26"/>
        <v>0.97271299093655583</v>
      </c>
      <c r="J825" s="39">
        <v>10</v>
      </c>
      <c r="K825" s="39">
        <v>3</v>
      </c>
      <c r="L825" s="49">
        <v>1.9330000000000001</v>
      </c>
      <c r="M825" s="43">
        <v>0.66666666666666663</v>
      </c>
      <c r="N825" s="38">
        <v>1950.11</v>
      </c>
      <c r="O825" s="43">
        <v>0.84027777777777779</v>
      </c>
      <c r="P825" s="43"/>
      <c r="Q825" s="44">
        <v>177200</v>
      </c>
      <c r="R825" s="44">
        <v>177246</v>
      </c>
      <c r="S825" s="61">
        <f t="shared" si="27"/>
        <v>46</v>
      </c>
      <c r="T825" s="50">
        <f>IFERROR(S825/L825,"0")</f>
        <v>23.797206414899119</v>
      </c>
    </row>
    <row r="826" spans="1:27" customFormat="1" ht="18" x14ac:dyDescent="0.35">
      <c r="A826" s="36">
        <v>44900</v>
      </c>
      <c r="B826" s="37" t="s">
        <v>331</v>
      </c>
      <c r="C826" s="37" t="s">
        <v>19</v>
      </c>
      <c r="D826" s="37" t="s">
        <v>512</v>
      </c>
      <c r="E826" s="23" t="s">
        <v>520</v>
      </c>
      <c r="F826" s="37" t="s">
        <v>20</v>
      </c>
      <c r="G826" s="40">
        <v>1739.9</v>
      </c>
      <c r="H826" s="40">
        <v>1739.9</v>
      </c>
      <c r="I826" s="64">
        <f t="shared" si="26"/>
        <v>1</v>
      </c>
      <c r="J826" s="39">
        <v>12</v>
      </c>
      <c r="K826" s="39">
        <v>1</v>
      </c>
      <c r="L826" s="49">
        <v>1.764</v>
      </c>
      <c r="M826" s="43">
        <v>0</v>
      </c>
      <c r="N826" s="38">
        <v>753.02</v>
      </c>
      <c r="O826" s="43">
        <v>0.55902777777777779</v>
      </c>
      <c r="P826" s="43"/>
      <c r="Q826" s="44">
        <v>98015</v>
      </c>
      <c r="R826" s="44">
        <v>98064</v>
      </c>
      <c r="S826" s="61">
        <f t="shared" si="27"/>
        <v>49</v>
      </c>
      <c r="T826" s="50">
        <f>IFERROR(S826/L826,"0")</f>
        <v>27.777777777777779</v>
      </c>
    </row>
    <row r="827" spans="1:27" customFormat="1" ht="18" x14ac:dyDescent="0.35">
      <c r="A827" s="36">
        <v>44900</v>
      </c>
      <c r="B827" s="37" t="s">
        <v>333</v>
      </c>
      <c r="C827" s="37" t="s">
        <v>19</v>
      </c>
      <c r="D827" s="37" t="s">
        <v>517</v>
      </c>
      <c r="E827" s="23" t="s">
        <v>521</v>
      </c>
      <c r="F827" s="37" t="s">
        <v>20</v>
      </c>
      <c r="G827" s="40">
        <v>3427.62</v>
      </c>
      <c r="H827" s="40">
        <v>3427.62</v>
      </c>
      <c r="I827" s="64">
        <f t="shared" si="26"/>
        <v>1</v>
      </c>
      <c r="J827" s="39">
        <v>18</v>
      </c>
      <c r="K827" s="39">
        <v>0</v>
      </c>
      <c r="L827" s="49">
        <v>0.98899999999999999</v>
      </c>
      <c r="M827" s="43">
        <v>0</v>
      </c>
      <c r="N827" s="38">
        <v>1337.3</v>
      </c>
      <c r="O827" s="43">
        <v>0</v>
      </c>
      <c r="P827" s="43"/>
      <c r="Q827" s="44">
        <v>76257</v>
      </c>
      <c r="R827" s="44">
        <v>76286</v>
      </c>
      <c r="S827" s="61">
        <f t="shared" si="27"/>
        <v>29</v>
      </c>
      <c r="T827" s="50">
        <f>IFERROR(S827/L827,"0")</f>
        <v>29.322548028311427</v>
      </c>
    </row>
    <row r="828" spans="1:27" customFormat="1" ht="18" x14ac:dyDescent="0.35">
      <c r="A828" s="36">
        <v>44900</v>
      </c>
      <c r="B828" s="37" t="s">
        <v>332</v>
      </c>
      <c r="C828" s="37" t="s">
        <v>19</v>
      </c>
      <c r="D828" s="37" t="s">
        <v>517</v>
      </c>
      <c r="E828" s="23" t="s">
        <v>524</v>
      </c>
      <c r="F828" s="37" t="s">
        <v>20</v>
      </c>
      <c r="G828" s="40">
        <v>3117.73</v>
      </c>
      <c r="H828" s="40">
        <v>3117.73</v>
      </c>
      <c r="I828" s="64">
        <f t="shared" si="26"/>
        <v>1</v>
      </c>
      <c r="J828" s="39">
        <v>10</v>
      </c>
      <c r="K828" s="39">
        <v>0</v>
      </c>
      <c r="L828" s="49">
        <v>1.363</v>
      </c>
      <c r="M828" s="43">
        <v>0</v>
      </c>
      <c r="N828" s="38">
        <v>1328.16</v>
      </c>
      <c r="O828" s="43">
        <v>0</v>
      </c>
      <c r="P828" s="43"/>
      <c r="Q828" s="44">
        <v>76286</v>
      </c>
      <c r="R828" s="44">
        <v>76326</v>
      </c>
      <c r="S828" s="61">
        <f t="shared" si="27"/>
        <v>40</v>
      </c>
      <c r="T828" s="50">
        <f>IFERROR(S828/L828,"0")</f>
        <v>29.347028613352897</v>
      </c>
    </row>
    <row r="829" spans="1:27" customFormat="1" ht="18" x14ac:dyDescent="0.35">
      <c r="A829" s="55">
        <v>44901</v>
      </c>
      <c r="B829" s="57" t="s">
        <v>334</v>
      </c>
      <c r="C829" s="57" t="s">
        <v>21</v>
      </c>
      <c r="D829" s="57" t="s">
        <v>515</v>
      </c>
      <c r="E829" s="23" t="s">
        <v>525</v>
      </c>
      <c r="F829" s="57" t="s">
        <v>20</v>
      </c>
      <c r="G829" s="56">
        <v>380</v>
      </c>
      <c r="H829" s="56">
        <v>380</v>
      </c>
      <c r="I829" s="64">
        <f t="shared" si="26"/>
        <v>1</v>
      </c>
      <c r="J829" s="58">
        <v>1</v>
      </c>
      <c r="K829" s="58">
        <v>0</v>
      </c>
      <c r="L829" s="65">
        <v>3.8679999999999999</v>
      </c>
      <c r="M829" s="43">
        <v>0.27430555555555552</v>
      </c>
      <c r="N829" s="48">
        <v>320</v>
      </c>
      <c r="O829" s="43">
        <v>0.47430555555555554</v>
      </c>
      <c r="P829" s="43"/>
      <c r="Q829" s="60">
        <v>72161</v>
      </c>
      <c r="R829" s="60">
        <v>72285</v>
      </c>
      <c r="S829" s="61">
        <f t="shared" si="27"/>
        <v>124</v>
      </c>
      <c r="T829" s="50">
        <f>IFERROR(S829/L829,"0")</f>
        <v>32.057911065149952</v>
      </c>
      <c r="U829" s="8"/>
      <c r="V829" s="8"/>
      <c r="W829" s="8"/>
      <c r="X829" s="8"/>
      <c r="Y829" s="8"/>
      <c r="Z829" s="8"/>
      <c r="AA829" s="8"/>
    </row>
    <row r="830" spans="1:27" customFormat="1" ht="18" x14ac:dyDescent="0.35">
      <c r="A830" s="36">
        <v>44901</v>
      </c>
      <c r="B830" s="37" t="s">
        <v>335</v>
      </c>
      <c r="C830" s="37" t="s">
        <v>19</v>
      </c>
      <c r="D830" s="37" t="s">
        <v>515</v>
      </c>
      <c r="E830" s="23" t="s">
        <v>526</v>
      </c>
      <c r="F830" s="37" t="s">
        <v>20</v>
      </c>
      <c r="G830" s="40">
        <v>1460</v>
      </c>
      <c r="H830" s="40">
        <v>1460</v>
      </c>
      <c r="I830" s="64">
        <f t="shared" si="26"/>
        <v>1</v>
      </c>
      <c r="J830" s="39">
        <v>1</v>
      </c>
      <c r="K830" s="39">
        <v>0</v>
      </c>
      <c r="L830" s="49">
        <v>0.624</v>
      </c>
      <c r="M830" s="43">
        <v>0.58750000000000002</v>
      </c>
      <c r="N830" s="38">
        <v>364.99</v>
      </c>
      <c r="O830" s="43">
        <v>0.65</v>
      </c>
      <c r="P830" s="43"/>
      <c r="Q830" s="44">
        <v>72285</v>
      </c>
      <c r="R830" s="44">
        <v>72305</v>
      </c>
      <c r="S830" s="61">
        <f t="shared" si="27"/>
        <v>20</v>
      </c>
      <c r="T830" s="50">
        <f>IFERROR(S830/L830,"0")</f>
        <v>32.051282051282051</v>
      </c>
    </row>
    <row r="831" spans="1:27" customFormat="1" ht="18" x14ac:dyDescent="0.35">
      <c r="A831" s="36">
        <v>44901</v>
      </c>
      <c r="B831" s="37" t="s">
        <v>336</v>
      </c>
      <c r="C831" s="37" t="s">
        <v>19</v>
      </c>
      <c r="D831" s="37" t="s">
        <v>515</v>
      </c>
      <c r="E831" s="23" t="s">
        <v>527</v>
      </c>
      <c r="F831" s="37" t="s">
        <v>20</v>
      </c>
      <c r="G831" s="40">
        <v>1921.51</v>
      </c>
      <c r="H831" s="40">
        <v>1650.6</v>
      </c>
      <c r="I831" s="64">
        <f t="shared" si="26"/>
        <v>0.85901192291479089</v>
      </c>
      <c r="J831" s="39">
        <v>10</v>
      </c>
      <c r="K831" s="39">
        <v>3</v>
      </c>
      <c r="L831" s="49">
        <v>1.0920000000000001</v>
      </c>
      <c r="M831" s="43">
        <v>0.6875</v>
      </c>
      <c r="N831" s="38">
        <v>1094.82</v>
      </c>
      <c r="O831" s="43">
        <v>0.79513888888888884</v>
      </c>
      <c r="P831" s="43"/>
      <c r="Q831" s="44">
        <v>72305</v>
      </c>
      <c r="R831" s="44">
        <v>72340</v>
      </c>
      <c r="S831" s="61">
        <f t="shared" si="27"/>
        <v>35</v>
      </c>
      <c r="T831" s="50">
        <f>IFERROR(S831/L831,"0")</f>
        <v>32.051282051282051</v>
      </c>
    </row>
    <row r="832" spans="1:27" s="14" customFormat="1" ht="18" x14ac:dyDescent="0.35">
      <c r="A832" s="55">
        <v>44901</v>
      </c>
      <c r="B832" s="57" t="s">
        <v>337</v>
      </c>
      <c r="C832" s="57" t="s">
        <v>19</v>
      </c>
      <c r="D832" s="57" t="s">
        <v>516</v>
      </c>
      <c r="E832" s="23" t="s">
        <v>520</v>
      </c>
      <c r="F832" s="57" t="s">
        <v>20</v>
      </c>
      <c r="G832" s="56">
        <v>3696</v>
      </c>
      <c r="H832" s="56">
        <v>3696</v>
      </c>
      <c r="I832" s="64">
        <f t="shared" ref="I832:I895" si="28">IFERROR((H832/G832)*100%,"0%")</f>
        <v>1</v>
      </c>
      <c r="J832" s="58">
        <v>1</v>
      </c>
      <c r="K832" s="58">
        <v>0</v>
      </c>
      <c r="L832" s="65">
        <v>3.081</v>
      </c>
      <c r="M832" s="43">
        <v>0.46736111111111112</v>
      </c>
      <c r="N832" s="48">
        <v>2386.9899999999998</v>
      </c>
      <c r="O832" s="43">
        <v>0.59305555555555556</v>
      </c>
      <c r="P832" s="43"/>
      <c r="Q832" s="58">
        <v>573246</v>
      </c>
      <c r="R832" s="58">
        <v>573289</v>
      </c>
      <c r="S832" s="61">
        <f t="shared" ref="S832:S895" si="29">+R832-Q832</f>
        <v>43</v>
      </c>
      <c r="T832" s="50">
        <f>IFERROR(S832/L832,"0")</f>
        <v>13.956507627393703</v>
      </c>
    </row>
    <row r="833" spans="1:20" s="14" customFormat="1" ht="18" x14ac:dyDescent="0.35">
      <c r="A833" s="55">
        <v>44901</v>
      </c>
      <c r="B833" s="57" t="s">
        <v>338</v>
      </c>
      <c r="C833" s="57" t="s">
        <v>19</v>
      </c>
      <c r="D833" s="57" t="s">
        <v>516</v>
      </c>
      <c r="E833" s="23" t="s">
        <v>528</v>
      </c>
      <c r="F833" s="57" t="s">
        <v>20</v>
      </c>
      <c r="G833" s="56">
        <v>6219</v>
      </c>
      <c r="H833" s="56">
        <v>6219</v>
      </c>
      <c r="I833" s="64">
        <f t="shared" si="28"/>
        <v>1</v>
      </c>
      <c r="J833" s="58">
        <v>2</v>
      </c>
      <c r="K833" s="58">
        <v>0</v>
      </c>
      <c r="L833" s="65">
        <v>1.075</v>
      </c>
      <c r="M833" s="43">
        <v>0</v>
      </c>
      <c r="N833" s="48">
        <v>1741.32</v>
      </c>
      <c r="O833" s="43">
        <v>0</v>
      </c>
      <c r="P833" s="43"/>
      <c r="Q833" s="58">
        <v>573289</v>
      </c>
      <c r="R833" s="58">
        <v>573304</v>
      </c>
      <c r="S833" s="61">
        <f t="shared" si="29"/>
        <v>15</v>
      </c>
      <c r="T833" s="50">
        <f>IFERROR(S833/L833,"0")</f>
        <v>13.953488372093023</v>
      </c>
    </row>
    <row r="834" spans="1:20" customFormat="1" ht="18" x14ac:dyDescent="0.35">
      <c r="A834" s="36">
        <v>44901</v>
      </c>
      <c r="B834" s="37" t="s">
        <v>339</v>
      </c>
      <c r="C834" s="37" t="s">
        <v>21</v>
      </c>
      <c r="D834" s="37" t="s">
        <v>511</v>
      </c>
      <c r="E834" s="23" t="s">
        <v>523</v>
      </c>
      <c r="F834" s="37" t="s">
        <v>20</v>
      </c>
      <c r="G834" s="40">
        <v>3185.2</v>
      </c>
      <c r="H834" s="40">
        <v>3185</v>
      </c>
      <c r="I834" s="64">
        <f t="shared" si="28"/>
        <v>0.99993720959437404</v>
      </c>
      <c r="J834" s="39">
        <v>4</v>
      </c>
      <c r="K834" s="39">
        <v>0</v>
      </c>
      <c r="L834" s="49">
        <v>8.4879999999999995</v>
      </c>
      <c r="M834" s="43">
        <v>0.22916666666666666</v>
      </c>
      <c r="N834" s="38">
        <v>1112.07</v>
      </c>
      <c r="O834" s="43">
        <v>0.68611111111111101</v>
      </c>
      <c r="P834" s="43"/>
      <c r="Q834" s="44">
        <v>143322</v>
      </c>
      <c r="R834" s="44">
        <v>143523</v>
      </c>
      <c r="S834" s="61">
        <f t="shared" si="29"/>
        <v>201</v>
      </c>
      <c r="T834" s="50">
        <f>IFERROR(S834/L834,"0")</f>
        <v>23.68049010367578</v>
      </c>
    </row>
    <row r="835" spans="1:20" customFormat="1" ht="18" x14ac:dyDescent="0.35">
      <c r="A835" s="36">
        <v>44901</v>
      </c>
      <c r="B835" s="37" t="s">
        <v>340</v>
      </c>
      <c r="C835" s="37" t="s">
        <v>19</v>
      </c>
      <c r="D835" s="37" t="s">
        <v>511</v>
      </c>
      <c r="E835" s="23" t="s">
        <v>529</v>
      </c>
      <c r="F835" s="37" t="s">
        <v>20</v>
      </c>
      <c r="G835" s="40">
        <v>4246</v>
      </c>
      <c r="H835" s="40">
        <v>4246</v>
      </c>
      <c r="I835" s="64">
        <f t="shared" si="28"/>
        <v>1</v>
      </c>
      <c r="J835" s="39">
        <v>1</v>
      </c>
      <c r="K835" s="39">
        <v>0</v>
      </c>
      <c r="L835" s="49">
        <v>0.88700000000000001</v>
      </c>
      <c r="M835" s="43">
        <v>0.71736111111111101</v>
      </c>
      <c r="N835" s="38">
        <v>1698.39</v>
      </c>
      <c r="O835" s="43">
        <v>0.79513888888888884</v>
      </c>
      <c r="P835" s="43"/>
      <c r="Q835" s="44">
        <v>143523</v>
      </c>
      <c r="R835" s="44">
        <v>143544</v>
      </c>
      <c r="S835" s="61">
        <f t="shared" si="29"/>
        <v>21</v>
      </c>
      <c r="T835" s="50">
        <f>IFERROR(S835/L835,"0")</f>
        <v>23.675310033821873</v>
      </c>
    </row>
    <row r="836" spans="1:20" customFormat="1" ht="18" x14ac:dyDescent="0.35">
      <c r="A836" s="36">
        <v>44901</v>
      </c>
      <c r="B836" s="37" t="s">
        <v>341</v>
      </c>
      <c r="C836" s="37" t="s">
        <v>19</v>
      </c>
      <c r="D836" s="37" t="s">
        <v>512</v>
      </c>
      <c r="E836" s="23" t="s">
        <v>530</v>
      </c>
      <c r="F836" s="37" t="s">
        <v>20</v>
      </c>
      <c r="G836" s="40">
        <v>4200</v>
      </c>
      <c r="H836" s="40">
        <v>4200</v>
      </c>
      <c r="I836" s="64">
        <f t="shared" si="28"/>
        <v>1</v>
      </c>
      <c r="J836" s="39">
        <v>5</v>
      </c>
      <c r="K836" s="39">
        <v>0</v>
      </c>
      <c r="L836" s="49">
        <v>0.95799999999999996</v>
      </c>
      <c r="M836" s="43">
        <v>0.34722222222222227</v>
      </c>
      <c r="N836" s="38">
        <v>1050.01</v>
      </c>
      <c r="O836" s="43">
        <v>0.49652777777777773</v>
      </c>
      <c r="P836" s="43"/>
      <c r="Q836" s="44">
        <v>98064</v>
      </c>
      <c r="R836" s="44">
        <v>98089</v>
      </c>
      <c r="S836" s="61">
        <f t="shared" si="29"/>
        <v>25</v>
      </c>
      <c r="T836" s="50">
        <f>IFERROR(S836/L836,"0")</f>
        <v>26.096033402922757</v>
      </c>
    </row>
    <row r="837" spans="1:20" customFormat="1" ht="18" x14ac:dyDescent="0.35">
      <c r="A837" s="36">
        <v>44901</v>
      </c>
      <c r="B837" s="37" t="s">
        <v>342</v>
      </c>
      <c r="C837" s="37" t="s">
        <v>19</v>
      </c>
      <c r="D837" s="37" t="s">
        <v>512</v>
      </c>
      <c r="E837" s="23" t="s">
        <v>531</v>
      </c>
      <c r="F837" s="37" t="s">
        <v>20</v>
      </c>
      <c r="G837" s="40">
        <v>1485.15</v>
      </c>
      <c r="H837" s="40">
        <v>1105</v>
      </c>
      <c r="I837" s="64">
        <f t="shared" si="28"/>
        <v>0.74403258930074401</v>
      </c>
      <c r="J837" s="39">
        <v>8</v>
      </c>
      <c r="K837" s="39">
        <v>4</v>
      </c>
      <c r="L837" s="49">
        <v>1.5329999999999999</v>
      </c>
      <c r="M837" s="43">
        <v>0.63194444444444442</v>
      </c>
      <c r="N837" s="38">
        <v>661.79</v>
      </c>
      <c r="O837" s="43">
        <v>0.79513888888888884</v>
      </c>
      <c r="P837" s="43"/>
      <c r="Q837" s="44">
        <v>98089</v>
      </c>
      <c r="R837" s="44">
        <v>98129</v>
      </c>
      <c r="S837" s="61">
        <f t="shared" si="29"/>
        <v>40</v>
      </c>
      <c r="T837" s="50">
        <f>IFERROR(S837/L837,"0")</f>
        <v>26.092628832354862</v>
      </c>
    </row>
    <row r="838" spans="1:20" customFormat="1" ht="18" x14ac:dyDescent="0.35">
      <c r="A838" s="36">
        <v>44901</v>
      </c>
      <c r="B838" s="37" t="s">
        <v>343</v>
      </c>
      <c r="C838" s="37" t="s">
        <v>19</v>
      </c>
      <c r="D838" s="37" t="s">
        <v>517</v>
      </c>
      <c r="E838" s="23" t="s">
        <v>532</v>
      </c>
      <c r="F838" s="37" t="s">
        <v>20</v>
      </c>
      <c r="G838" s="40">
        <v>5900</v>
      </c>
      <c r="H838" s="40">
        <v>5900</v>
      </c>
      <c r="I838" s="64">
        <f t="shared" si="28"/>
        <v>1</v>
      </c>
      <c r="J838" s="39">
        <v>6</v>
      </c>
      <c r="K838" s="39">
        <v>0</v>
      </c>
      <c r="L838" s="49">
        <v>2.3530000000000002</v>
      </c>
      <c r="M838" s="43">
        <v>0.3444444444444445</v>
      </c>
      <c r="N838" s="38">
        <v>1474.98</v>
      </c>
      <c r="O838" s="43">
        <v>0.55972222222222223</v>
      </c>
      <c r="P838" s="43"/>
      <c r="Q838" s="44">
        <v>76326</v>
      </c>
      <c r="R838" s="44">
        <v>76380</v>
      </c>
      <c r="S838" s="61">
        <f t="shared" si="29"/>
        <v>54</v>
      </c>
      <c r="T838" s="50">
        <f>IFERROR(S838/L838,"0")</f>
        <v>22.949426264343391</v>
      </c>
    </row>
    <row r="839" spans="1:20" customFormat="1" ht="18" x14ac:dyDescent="0.35">
      <c r="A839" s="36">
        <v>44901</v>
      </c>
      <c r="B839" s="37" t="s">
        <v>345</v>
      </c>
      <c r="C839" s="37" t="s">
        <v>19</v>
      </c>
      <c r="D839" s="37" t="s">
        <v>514</v>
      </c>
      <c r="E839" s="23" t="s">
        <v>533</v>
      </c>
      <c r="F839" s="37" t="s">
        <v>20</v>
      </c>
      <c r="G839" s="40">
        <v>4099.5</v>
      </c>
      <c r="H839" s="40">
        <v>2911.35</v>
      </c>
      <c r="I839" s="64">
        <f t="shared" si="28"/>
        <v>0.71017197219173067</v>
      </c>
      <c r="J839" s="39">
        <v>35</v>
      </c>
      <c r="K839" s="39">
        <v>4</v>
      </c>
      <c r="L839" s="49">
        <v>3.1989999999999998</v>
      </c>
      <c r="M839" s="43">
        <v>0.40138888888888885</v>
      </c>
      <c r="N839" s="38">
        <v>1687.69</v>
      </c>
      <c r="O839" s="43">
        <v>0.60416666666666663</v>
      </c>
      <c r="P839" s="43"/>
      <c r="Q839" s="44">
        <v>177246</v>
      </c>
      <c r="R839" s="44">
        <v>177292</v>
      </c>
      <c r="S839" s="61">
        <f t="shared" si="29"/>
        <v>46</v>
      </c>
      <c r="T839" s="50">
        <f>IFERROR(S839/L839,"0")</f>
        <v>14.379493591747421</v>
      </c>
    </row>
    <row r="840" spans="1:20" customFormat="1" ht="18" x14ac:dyDescent="0.35">
      <c r="A840" s="36">
        <v>44901</v>
      </c>
      <c r="B840" s="37" t="s">
        <v>344</v>
      </c>
      <c r="C840" s="37" t="s">
        <v>19</v>
      </c>
      <c r="D840" s="37" t="s">
        <v>514</v>
      </c>
      <c r="E840" s="23" t="s">
        <v>534</v>
      </c>
      <c r="F840" s="37" t="s">
        <v>20</v>
      </c>
      <c r="G840" s="40">
        <v>2303.16</v>
      </c>
      <c r="H840" s="40">
        <v>2257.16</v>
      </c>
      <c r="I840" s="64">
        <f t="shared" si="28"/>
        <v>0.98002744055992641</v>
      </c>
      <c r="J840" s="39">
        <v>6</v>
      </c>
      <c r="K840" s="39">
        <v>1</v>
      </c>
      <c r="L840" s="49">
        <v>2.99</v>
      </c>
      <c r="M840" s="43">
        <v>0.6777777777777777</v>
      </c>
      <c r="N840" s="38">
        <v>984.37</v>
      </c>
      <c r="O840" s="43">
        <v>0.83333333333333337</v>
      </c>
      <c r="P840" s="43"/>
      <c r="Q840" s="44">
        <v>177292</v>
      </c>
      <c r="R840" s="44">
        <v>177335</v>
      </c>
      <c r="S840" s="61">
        <f t="shared" si="29"/>
        <v>43</v>
      </c>
      <c r="T840" s="50">
        <f>IFERROR(S840/L840,"0")</f>
        <v>14.381270903010032</v>
      </c>
    </row>
    <row r="841" spans="1:20" customFormat="1" ht="18" x14ac:dyDescent="0.35">
      <c r="A841" s="36">
        <v>44901</v>
      </c>
      <c r="B841" s="37" t="s">
        <v>346</v>
      </c>
      <c r="C841" s="37" t="s">
        <v>21</v>
      </c>
      <c r="D841" s="37" t="s">
        <v>513</v>
      </c>
      <c r="E841" s="23" t="s">
        <v>535</v>
      </c>
      <c r="F841" s="37" t="s">
        <v>20</v>
      </c>
      <c r="G841" s="40">
        <v>4297</v>
      </c>
      <c r="H841" s="40">
        <v>4297</v>
      </c>
      <c r="I841" s="64">
        <f t="shared" si="28"/>
        <v>1</v>
      </c>
      <c r="J841" s="39">
        <v>3</v>
      </c>
      <c r="K841" s="39">
        <v>0</v>
      </c>
      <c r="L841" s="49">
        <v>16.638000000000002</v>
      </c>
      <c r="M841" s="43">
        <v>0.22916666666666666</v>
      </c>
      <c r="N841" s="38">
        <v>1937.34</v>
      </c>
      <c r="O841" s="43">
        <v>0.79166666666666663</v>
      </c>
      <c r="P841" s="43"/>
      <c r="Q841" s="44">
        <v>191416</v>
      </c>
      <c r="R841" s="44">
        <v>191742</v>
      </c>
      <c r="S841" s="61">
        <f t="shared" si="29"/>
        <v>326</v>
      </c>
      <c r="T841" s="50">
        <f>IFERROR(S841/L841,"0")</f>
        <v>19.593701166005527</v>
      </c>
    </row>
    <row r="842" spans="1:20" customFormat="1" ht="18" x14ac:dyDescent="0.35">
      <c r="A842" s="36">
        <v>44902</v>
      </c>
      <c r="B842" s="37" t="s">
        <v>348</v>
      </c>
      <c r="C842" s="37" t="s">
        <v>19</v>
      </c>
      <c r="D842" s="37" t="s">
        <v>515</v>
      </c>
      <c r="E842" s="23" t="s">
        <v>536</v>
      </c>
      <c r="F842" s="37" t="s">
        <v>20</v>
      </c>
      <c r="G842" s="40">
        <v>1515.5</v>
      </c>
      <c r="H842" s="40">
        <v>1515.5</v>
      </c>
      <c r="I842" s="64">
        <f t="shared" si="28"/>
        <v>1</v>
      </c>
      <c r="J842" s="39">
        <v>19</v>
      </c>
      <c r="K842" s="39">
        <v>0</v>
      </c>
      <c r="L842" s="49">
        <v>1.0389999999999999</v>
      </c>
      <c r="M842" s="43">
        <v>0.67361111111111116</v>
      </c>
      <c r="N842" s="38">
        <v>726.05</v>
      </c>
      <c r="O842" s="43">
        <v>0.79166666666666663</v>
      </c>
      <c r="P842" s="43"/>
      <c r="Q842" s="44">
        <v>72340</v>
      </c>
      <c r="R842" s="44">
        <v>72358</v>
      </c>
      <c r="S842" s="61">
        <f t="shared" si="29"/>
        <v>18</v>
      </c>
      <c r="T842" s="50">
        <f>IFERROR(S842/L842,"0")</f>
        <v>17.32435033686237</v>
      </c>
    </row>
    <row r="843" spans="1:20" customFormat="1" ht="18" x14ac:dyDescent="0.35">
      <c r="A843" s="36">
        <v>44902</v>
      </c>
      <c r="B843" s="37" t="s">
        <v>347</v>
      </c>
      <c r="C843" s="37" t="s">
        <v>19</v>
      </c>
      <c r="D843" s="37" t="s">
        <v>515</v>
      </c>
      <c r="E843" s="23" t="s">
        <v>537</v>
      </c>
      <c r="F843" s="37" t="s">
        <v>20</v>
      </c>
      <c r="G843" s="40">
        <v>621</v>
      </c>
      <c r="H843" s="40">
        <v>621</v>
      </c>
      <c r="I843" s="64">
        <f t="shared" si="28"/>
        <v>1</v>
      </c>
      <c r="J843" s="39">
        <v>1</v>
      </c>
      <c r="K843" s="39">
        <v>0</v>
      </c>
      <c r="L843" s="49">
        <v>0.28799999999999998</v>
      </c>
      <c r="M843" s="43">
        <v>0.375</v>
      </c>
      <c r="N843" s="38">
        <v>1298</v>
      </c>
      <c r="O843" s="43">
        <v>0.47222222222222227</v>
      </c>
      <c r="P843" s="43"/>
      <c r="Q843" s="44">
        <v>72358</v>
      </c>
      <c r="R843" s="44">
        <v>72363</v>
      </c>
      <c r="S843" s="61">
        <f t="shared" si="29"/>
        <v>5</v>
      </c>
      <c r="T843" s="50">
        <f>IFERROR(S843/L843,"0")</f>
        <v>17.361111111111111</v>
      </c>
    </row>
    <row r="844" spans="1:20" customFormat="1" ht="18" x14ac:dyDescent="0.35">
      <c r="A844" s="36">
        <v>44902</v>
      </c>
      <c r="B844" s="37" t="s">
        <v>350</v>
      </c>
      <c r="C844" s="37" t="s">
        <v>21</v>
      </c>
      <c r="D844" s="37" t="s">
        <v>516</v>
      </c>
      <c r="E844" s="23" t="s">
        <v>519</v>
      </c>
      <c r="F844" s="37" t="s">
        <v>20</v>
      </c>
      <c r="G844" s="40">
        <v>11330</v>
      </c>
      <c r="H844" s="40">
        <v>11330</v>
      </c>
      <c r="I844" s="64">
        <f t="shared" si="28"/>
        <v>1</v>
      </c>
      <c r="J844" s="39">
        <v>1</v>
      </c>
      <c r="K844" s="39">
        <v>0</v>
      </c>
      <c r="L844" s="49">
        <v>18.940000000000001</v>
      </c>
      <c r="M844" s="43">
        <v>0.1875</v>
      </c>
      <c r="N844" s="38">
        <v>0</v>
      </c>
      <c r="O844" s="43">
        <v>0.83333333333333337</v>
      </c>
      <c r="P844" s="43"/>
      <c r="Q844" s="44">
        <v>573304</v>
      </c>
      <c r="R844" s="44">
        <v>573594</v>
      </c>
      <c r="S844" s="61">
        <f t="shared" si="29"/>
        <v>290</v>
      </c>
      <c r="T844" s="50">
        <f>IFERROR(S844/L844,"0")</f>
        <v>15.311510031678985</v>
      </c>
    </row>
    <row r="845" spans="1:20" customFormat="1" ht="18" x14ac:dyDescent="0.35">
      <c r="A845" s="36">
        <v>44902</v>
      </c>
      <c r="B845" s="37" t="s">
        <v>351</v>
      </c>
      <c r="C845" s="37" t="s">
        <v>21</v>
      </c>
      <c r="D845" s="37" t="s">
        <v>512</v>
      </c>
      <c r="E845" s="23" t="s">
        <v>538</v>
      </c>
      <c r="F845" s="37" t="s">
        <v>20</v>
      </c>
      <c r="G845" s="40">
        <v>4400</v>
      </c>
      <c r="H845" s="40">
        <v>4400</v>
      </c>
      <c r="I845" s="64">
        <f t="shared" si="28"/>
        <v>1</v>
      </c>
      <c r="J845" s="39">
        <v>1</v>
      </c>
      <c r="K845" s="39">
        <v>0</v>
      </c>
      <c r="L845" s="49">
        <v>8.6660000000000004</v>
      </c>
      <c r="M845" s="43">
        <v>0.1875</v>
      </c>
      <c r="N845" s="38">
        <v>0</v>
      </c>
      <c r="O845" s="43">
        <v>0.83680555555555547</v>
      </c>
      <c r="P845" s="43"/>
      <c r="Q845" s="44">
        <v>98129</v>
      </c>
      <c r="R845" s="44">
        <v>98420</v>
      </c>
      <c r="S845" s="61">
        <f t="shared" si="29"/>
        <v>291</v>
      </c>
      <c r="T845" s="50">
        <f>IFERROR(S845/L845,"0")</f>
        <v>33.579506115855061</v>
      </c>
    </row>
    <row r="846" spans="1:20" customFormat="1" ht="18" x14ac:dyDescent="0.35">
      <c r="A846" s="36">
        <v>44902</v>
      </c>
      <c r="B846" s="37" t="s">
        <v>52</v>
      </c>
      <c r="C846" s="37" t="s">
        <v>27</v>
      </c>
      <c r="D846" s="37" t="s">
        <v>513</v>
      </c>
      <c r="E846" s="23" t="s">
        <v>539</v>
      </c>
      <c r="F846" s="37" t="s">
        <v>20</v>
      </c>
      <c r="G846" s="40">
        <v>16</v>
      </c>
      <c r="H846" s="40">
        <v>16</v>
      </c>
      <c r="I846" s="64">
        <f t="shared" si="28"/>
        <v>1</v>
      </c>
      <c r="J846" s="39">
        <v>0</v>
      </c>
      <c r="K846" s="39">
        <v>0</v>
      </c>
      <c r="L846" s="49">
        <v>4.6379999999999999</v>
      </c>
      <c r="M846" s="43">
        <v>0.31944444444444448</v>
      </c>
      <c r="N846" s="38">
        <v>0</v>
      </c>
      <c r="O846" s="43">
        <v>0.75</v>
      </c>
      <c r="P846" s="43"/>
      <c r="Q846" s="44">
        <v>191742</v>
      </c>
      <c r="R846" s="44">
        <v>191837</v>
      </c>
      <c r="S846" s="61">
        <f t="shared" si="29"/>
        <v>95</v>
      </c>
      <c r="T846" s="50">
        <f>IFERROR(S846/L846,"0")</f>
        <v>20.482966796032773</v>
      </c>
    </row>
    <row r="847" spans="1:20" customFormat="1" ht="18" x14ac:dyDescent="0.35">
      <c r="A847" s="36">
        <v>44902</v>
      </c>
      <c r="B847" s="37" t="s">
        <v>52</v>
      </c>
      <c r="C847" s="37" t="s">
        <v>23</v>
      </c>
      <c r="D847" s="37" t="s">
        <v>513</v>
      </c>
      <c r="E847" s="23" t="s">
        <v>540</v>
      </c>
      <c r="F847" s="37" t="s">
        <v>20</v>
      </c>
      <c r="G847" s="40">
        <v>0</v>
      </c>
      <c r="H847" s="40">
        <v>0</v>
      </c>
      <c r="I847" s="64" t="str">
        <f t="shared" si="28"/>
        <v>0%</v>
      </c>
      <c r="J847" s="39">
        <v>0</v>
      </c>
      <c r="K847" s="39">
        <v>0</v>
      </c>
      <c r="L847" s="49">
        <v>1.625</v>
      </c>
      <c r="M847" s="43">
        <v>0.76736111111111116</v>
      </c>
      <c r="N847" s="38">
        <v>0</v>
      </c>
      <c r="O847" s="43">
        <v>0.81527777777777777</v>
      </c>
      <c r="P847" s="43"/>
      <c r="Q847" s="44">
        <v>191837</v>
      </c>
      <c r="R847" s="44">
        <v>191873</v>
      </c>
      <c r="S847" s="61">
        <f t="shared" si="29"/>
        <v>36</v>
      </c>
      <c r="T847" s="50">
        <f>IFERROR(S847/L847,"0")</f>
        <v>22.153846153846153</v>
      </c>
    </row>
    <row r="848" spans="1:20" customFormat="1" ht="18" x14ac:dyDescent="0.35">
      <c r="A848" s="36">
        <v>44902</v>
      </c>
      <c r="B848" s="37" t="s">
        <v>52</v>
      </c>
      <c r="C848" s="37" t="s">
        <v>27</v>
      </c>
      <c r="D848" s="37" t="s">
        <v>511</v>
      </c>
      <c r="E848" s="23" t="s">
        <v>541</v>
      </c>
      <c r="F848" s="37" t="s">
        <v>20</v>
      </c>
      <c r="G848" s="40">
        <v>24</v>
      </c>
      <c r="H848" s="40">
        <v>24</v>
      </c>
      <c r="I848" s="64">
        <f t="shared" si="28"/>
        <v>1</v>
      </c>
      <c r="J848" s="39">
        <v>0</v>
      </c>
      <c r="K848" s="39">
        <v>0</v>
      </c>
      <c r="L848" s="49">
        <v>7.0419999999999998</v>
      </c>
      <c r="M848" s="43">
        <v>0.3125</v>
      </c>
      <c r="N848" s="38">
        <v>0</v>
      </c>
      <c r="O848" s="43">
        <v>0.81527777777777777</v>
      </c>
      <c r="P848" s="43"/>
      <c r="Q848" s="44">
        <v>143544</v>
      </c>
      <c r="R848" s="44">
        <v>143631</v>
      </c>
      <c r="S848" s="61">
        <f t="shared" si="29"/>
        <v>87</v>
      </c>
      <c r="T848" s="50">
        <f>IFERROR(S848/L848,"0")</f>
        <v>12.354444760011361</v>
      </c>
    </row>
    <row r="849" spans="1:20" customFormat="1" ht="18" x14ac:dyDescent="0.35">
      <c r="A849" s="36">
        <v>44902</v>
      </c>
      <c r="B849" s="37" t="s">
        <v>352</v>
      </c>
      <c r="C849" s="37" t="s">
        <v>19</v>
      </c>
      <c r="D849" s="37" t="s">
        <v>514</v>
      </c>
      <c r="E849" s="23" t="s">
        <v>542</v>
      </c>
      <c r="F849" s="37" t="s">
        <v>20</v>
      </c>
      <c r="G849" s="40">
        <v>3052.5</v>
      </c>
      <c r="H849" s="40">
        <v>3052.5</v>
      </c>
      <c r="I849" s="64">
        <f t="shared" si="28"/>
        <v>1</v>
      </c>
      <c r="J849" s="39">
        <v>21</v>
      </c>
      <c r="K849" s="39">
        <v>3</v>
      </c>
      <c r="L849" s="49">
        <v>2</v>
      </c>
      <c r="M849" s="43">
        <v>0</v>
      </c>
      <c r="N849" s="38">
        <v>1474.18</v>
      </c>
      <c r="O849" s="43">
        <v>0</v>
      </c>
      <c r="P849" s="43"/>
      <c r="Q849" s="44">
        <v>177335</v>
      </c>
      <c r="R849" s="44">
        <v>177373</v>
      </c>
      <c r="S849" s="61">
        <f t="shared" si="29"/>
        <v>38</v>
      </c>
      <c r="T849" s="50">
        <f>IFERROR(S849/L849,"0")</f>
        <v>19</v>
      </c>
    </row>
    <row r="850" spans="1:20" customFormat="1" ht="18" x14ac:dyDescent="0.35">
      <c r="A850" s="36">
        <v>44902</v>
      </c>
      <c r="B850" s="37" t="s">
        <v>353</v>
      </c>
      <c r="C850" s="37" t="s">
        <v>19</v>
      </c>
      <c r="D850" s="37" t="s">
        <v>514</v>
      </c>
      <c r="E850" s="23" t="s">
        <v>543</v>
      </c>
      <c r="F850" s="37" t="s">
        <v>20</v>
      </c>
      <c r="G850" s="40">
        <v>3494.5</v>
      </c>
      <c r="H850" s="40">
        <v>3494.5</v>
      </c>
      <c r="I850" s="64">
        <f t="shared" si="28"/>
        <v>1</v>
      </c>
      <c r="J850" s="39">
        <v>12</v>
      </c>
      <c r="K850" s="39">
        <v>0</v>
      </c>
      <c r="L850" s="49">
        <v>3</v>
      </c>
      <c r="M850" s="43">
        <v>0</v>
      </c>
      <c r="N850" s="38">
        <v>1761.79</v>
      </c>
      <c r="O850" s="43">
        <v>0</v>
      </c>
      <c r="P850" s="43"/>
      <c r="Q850" s="44">
        <v>177373</v>
      </c>
      <c r="R850" s="44">
        <v>177430</v>
      </c>
      <c r="S850" s="61">
        <f t="shared" si="29"/>
        <v>57</v>
      </c>
      <c r="T850" s="50">
        <f>IFERROR(S850/L850,"0")</f>
        <v>19</v>
      </c>
    </row>
    <row r="851" spans="1:20" customFormat="1" ht="18" x14ac:dyDescent="0.35">
      <c r="A851" s="36">
        <v>44903</v>
      </c>
      <c r="B851" s="37" t="s">
        <v>52</v>
      </c>
      <c r="C851" s="37" t="s">
        <v>27</v>
      </c>
      <c r="D851" s="37" t="s">
        <v>513</v>
      </c>
      <c r="E851" s="23" t="s">
        <v>544</v>
      </c>
      <c r="F851" s="37" t="s">
        <v>20</v>
      </c>
      <c r="G851" s="40">
        <v>16</v>
      </c>
      <c r="H851" s="40">
        <v>16</v>
      </c>
      <c r="I851" s="64">
        <f t="shared" si="28"/>
        <v>1</v>
      </c>
      <c r="J851" s="39">
        <v>0</v>
      </c>
      <c r="K851" s="39">
        <v>0</v>
      </c>
      <c r="L851" s="49">
        <v>6.3209999999999997</v>
      </c>
      <c r="M851" s="43">
        <v>0.31041666666666667</v>
      </c>
      <c r="N851" s="38">
        <v>0</v>
      </c>
      <c r="O851" s="43">
        <v>0.77083333333333337</v>
      </c>
      <c r="P851" s="43"/>
      <c r="Q851" s="44">
        <v>191873</v>
      </c>
      <c r="R851" s="44">
        <v>192013</v>
      </c>
      <c r="S851" s="61">
        <f t="shared" si="29"/>
        <v>140</v>
      </c>
      <c r="T851" s="50">
        <f>IFERROR(S851/L851,"0")</f>
        <v>22.148394241417499</v>
      </c>
    </row>
    <row r="852" spans="1:20" customFormat="1" ht="18" x14ac:dyDescent="0.35">
      <c r="A852" s="36">
        <v>44903</v>
      </c>
      <c r="B852" s="37" t="s">
        <v>52</v>
      </c>
      <c r="C852" s="37" t="s">
        <v>27</v>
      </c>
      <c r="D852" s="37" t="s">
        <v>511</v>
      </c>
      <c r="E852" s="23" t="s">
        <v>545</v>
      </c>
      <c r="F852" s="37" t="s">
        <v>20</v>
      </c>
      <c r="G852" s="40">
        <v>24</v>
      </c>
      <c r="H852" s="40">
        <v>24</v>
      </c>
      <c r="I852" s="64">
        <f t="shared" si="28"/>
        <v>1</v>
      </c>
      <c r="J852" s="39">
        <v>0</v>
      </c>
      <c r="K852" s="39">
        <v>0</v>
      </c>
      <c r="L852" s="49">
        <v>14.972</v>
      </c>
      <c r="M852" s="43">
        <v>0.29166666666666669</v>
      </c>
      <c r="N852" s="38">
        <v>0</v>
      </c>
      <c r="O852" s="43">
        <v>0</v>
      </c>
      <c r="P852" s="43"/>
      <c r="Q852" s="44">
        <v>143631</v>
      </c>
      <c r="R852" s="44">
        <v>143959</v>
      </c>
      <c r="S852" s="61">
        <f t="shared" si="29"/>
        <v>328</v>
      </c>
      <c r="T852" s="50">
        <f>IFERROR(S852/L852,"0")</f>
        <v>21.907560780122896</v>
      </c>
    </row>
    <row r="853" spans="1:20" customFormat="1" ht="18" x14ac:dyDescent="0.35">
      <c r="A853" s="36">
        <v>44904</v>
      </c>
      <c r="B853" s="37" t="s">
        <v>52</v>
      </c>
      <c r="C853" s="37" t="s">
        <v>27</v>
      </c>
      <c r="D853" s="37" t="s">
        <v>513</v>
      </c>
      <c r="E853" s="23" t="s">
        <v>546</v>
      </c>
      <c r="F853" s="37" t="s">
        <v>20</v>
      </c>
      <c r="G853" s="40">
        <v>8</v>
      </c>
      <c r="H853" s="40">
        <v>8</v>
      </c>
      <c r="I853" s="64">
        <f t="shared" si="28"/>
        <v>1</v>
      </c>
      <c r="J853" s="39">
        <v>0</v>
      </c>
      <c r="K853" s="39">
        <v>0</v>
      </c>
      <c r="L853" s="49">
        <v>2.9510000000000001</v>
      </c>
      <c r="M853" s="43">
        <v>0.3125</v>
      </c>
      <c r="N853" s="38">
        <v>0</v>
      </c>
      <c r="O853" s="43">
        <v>0.73125000000000007</v>
      </c>
      <c r="P853" s="43"/>
      <c r="Q853" s="44">
        <v>192013</v>
      </c>
      <c r="R853" s="44">
        <v>192068</v>
      </c>
      <c r="S853" s="61">
        <f t="shared" si="29"/>
        <v>55</v>
      </c>
      <c r="T853" s="50">
        <f>IFERROR(S853/L853,"0")</f>
        <v>18.637749915282953</v>
      </c>
    </row>
    <row r="854" spans="1:20" customFormat="1" ht="18" x14ac:dyDescent="0.35">
      <c r="A854" s="36">
        <v>44904</v>
      </c>
      <c r="B854" s="37" t="s">
        <v>52</v>
      </c>
      <c r="C854" s="37" t="s">
        <v>27</v>
      </c>
      <c r="D854" s="37" t="s">
        <v>516</v>
      </c>
      <c r="E854" s="23" t="s">
        <v>547</v>
      </c>
      <c r="F854" s="37" t="s">
        <v>20</v>
      </c>
      <c r="G854" s="40">
        <v>8</v>
      </c>
      <c r="H854" s="40">
        <v>8</v>
      </c>
      <c r="I854" s="64">
        <f t="shared" si="28"/>
        <v>1</v>
      </c>
      <c r="J854" s="39">
        <v>0</v>
      </c>
      <c r="K854" s="39">
        <v>0</v>
      </c>
      <c r="L854" s="49">
        <v>18.977</v>
      </c>
      <c r="M854" s="43">
        <v>0.2951388888888889</v>
      </c>
      <c r="N854" s="38">
        <v>0</v>
      </c>
      <c r="O854" s="43">
        <v>0.65277777777777779</v>
      </c>
      <c r="P854" s="43"/>
      <c r="Q854" s="44">
        <v>573594</v>
      </c>
      <c r="R854" s="44">
        <v>573840</v>
      </c>
      <c r="S854" s="61">
        <f t="shared" si="29"/>
        <v>246</v>
      </c>
      <c r="T854" s="50">
        <f>IFERROR(S854/L854,"0")</f>
        <v>12.963060546977921</v>
      </c>
    </row>
    <row r="855" spans="1:20" customFormat="1" ht="18" x14ac:dyDescent="0.35">
      <c r="A855" s="36">
        <v>44905</v>
      </c>
      <c r="B855" s="37" t="s">
        <v>354</v>
      </c>
      <c r="C855" s="37" t="s">
        <v>19</v>
      </c>
      <c r="D855" s="37" t="s">
        <v>511</v>
      </c>
      <c r="E855" s="23" t="s">
        <v>548</v>
      </c>
      <c r="F855" s="37" t="s">
        <v>20</v>
      </c>
      <c r="G855" s="40">
        <v>5115</v>
      </c>
      <c r="H855" s="40">
        <v>1391</v>
      </c>
      <c r="I855" s="64">
        <f t="shared" si="28"/>
        <v>0.27194525904203326</v>
      </c>
      <c r="J855" s="39">
        <v>3</v>
      </c>
      <c r="K855" s="39">
        <v>4</v>
      </c>
      <c r="L855" s="49">
        <v>2.7829999999999999</v>
      </c>
      <c r="M855" s="43">
        <v>0.41666666666666669</v>
      </c>
      <c r="N855" s="38">
        <v>2202.65</v>
      </c>
      <c r="O855" s="43">
        <v>0.60833333333333328</v>
      </c>
      <c r="P855" s="43"/>
      <c r="Q855" s="44">
        <v>143959</v>
      </c>
      <c r="R855" s="44">
        <v>144003</v>
      </c>
      <c r="S855" s="61">
        <f t="shared" si="29"/>
        <v>44</v>
      </c>
      <c r="T855" s="50">
        <f>IFERROR(S855/L855,"0")</f>
        <v>15.810276679841898</v>
      </c>
    </row>
    <row r="856" spans="1:20" customFormat="1" ht="18" x14ac:dyDescent="0.35">
      <c r="A856" s="36">
        <v>44905</v>
      </c>
      <c r="B856" s="37" t="s">
        <v>349</v>
      </c>
      <c r="C856" s="37" t="s">
        <v>19</v>
      </c>
      <c r="D856" s="37" t="s">
        <v>515</v>
      </c>
      <c r="E856" s="23" t="s">
        <v>549</v>
      </c>
      <c r="F856" s="37" t="s">
        <v>20</v>
      </c>
      <c r="G856" s="40">
        <v>1422.9</v>
      </c>
      <c r="H856" s="40">
        <v>1248.9000000000001</v>
      </c>
      <c r="I856" s="64">
        <f t="shared" si="28"/>
        <v>0.87771452667088345</v>
      </c>
      <c r="J856" s="39">
        <v>13</v>
      </c>
      <c r="K856" s="39">
        <v>2</v>
      </c>
      <c r="L856" s="49">
        <v>2.617</v>
      </c>
      <c r="M856" s="43">
        <v>0.375</v>
      </c>
      <c r="N856" s="38">
        <v>573.30999999999995</v>
      </c>
      <c r="O856" s="43">
        <v>0.53402777777777777</v>
      </c>
      <c r="P856" s="43"/>
      <c r="Q856" s="44">
        <v>72363</v>
      </c>
      <c r="R856" s="44">
        <v>72417</v>
      </c>
      <c r="S856" s="61">
        <f t="shared" si="29"/>
        <v>54</v>
      </c>
      <c r="T856" s="50">
        <f>IFERROR(S856/L856,"0")</f>
        <v>20.634314100114636</v>
      </c>
    </row>
    <row r="857" spans="1:20" customFormat="1" ht="18" x14ac:dyDescent="0.35">
      <c r="A857" s="36">
        <v>44905</v>
      </c>
      <c r="B857" s="37" t="s">
        <v>355</v>
      </c>
      <c r="C857" s="37" t="s">
        <v>19</v>
      </c>
      <c r="D857" s="37" t="s">
        <v>517</v>
      </c>
      <c r="E857" s="23" t="s">
        <v>550</v>
      </c>
      <c r="F857" s="37" t="s">
        <v>20</v>
      </c>
      <c r="G857" s="40">
        <v>1933.75</v>
      </c>
      <c r="H857" s="40">
        <v>1933.75</v>
      </c>
      <c r="I857" s="64">
        <f t="shared" si="28"/>
        <v>1</v>
      </c>
      <c r="J857" s="39">
        <v>19</v>
      </c>
      <c r="K857" s="39">
        <v>0</v>
      </c>
      <c r="L857" s="49">
        <v>3.5720000000000001</v>
      </c>
      <c r="M857" s="43">
        <v>0.38194444444444442</v>
      </c>
      <c r="N857" s="38">
        <v>851.35</v>
      </c>
      <c r="O857" s="43">
        <v>0.57291666666666663</v>
      </c>
      <c r="P857" s="43"/>
      <c r="Q857" s="44">
        <v>76380</v>
      </c>
      <c r="R857" s="44">
        <v>76462</v>
      </c>
      <c r="S857" s="61">
        <f t="shared" si="29"/>
        <v>82</v>
      </c>
      <c r="T857" s="50">
        <f>IFERROR(S857/L857,"0")</f>
        <v>22.956326987681969</v>
      </c>
    </row>
    <row r="858" spans="1:20" customFormat="1" ht="18" x14ac:dyDescent="0.35">
      <c r="A858" s="36">
        <v>44905</v>
      </c>
      <c r="B858" s="37" t="s">
        <v>356</v>
      </c>
      <c r="C858" s="37" t="s">
        <v>19</v>
      </c>
      <c r="D858" s="37" t="s">
        <v>512</v>
      </c>
      <c r="E858" s="23" t="s">
        <v>551</v>
      </c>
      <c r="F858" s="37" t="s">
        <v>20</v>
      </c>
      <c r="G858" s="40">
        <v>1926</v>
      </c>
      <c r="H858" s="40">
        <v>1926</v>
      </c>
      <c r="I858" s="64">
        <f t="shared" si="28"/>
        <v>1</v>
      </c>
      <c r="J858" s="39">
        <v>1</v>
      </c>
      <c r="K858" s="39">
        <v>0</v>
      </c>
      <c r="L858" s="49">
        <v>0.40500000000000003</v>
      </c>
      <c r="M858" s="43">
        <v>0.3263888888888889</v>
      </c>
      <c r="N858" s="38">
        <v>925.66</v>
      </c>
      <c r="O858" s="43">
        <v>0.3576388888888889</v>
      </c>
      <c r="P858" s="43"/>
      <c r="Q858" s="44">
        <v>98420</v>
      </c>
      <c r="R858" s="44">
        <v>98429</v>
      </c>
      <c r="S858" s="61">
        <f t="shared" si="29"/>
        <v>9</v>
      </c>
      <c r="T858" s="50">
        <f>IFERROR(S858/L858,"0")</f>
        <v>22.222222222222221</v>
      </c>
    </row>
    <row r="859" spans="1:20" customFormat="1" ht="18" x14ac:dyDescent="0.35">
      <c r="A859" s="36">
        <v>44905</v>
      </c>
      <c r="B859" s="37" t="s">
        <v>357</v>
      </c>
      <c r="C859" s="37" t="s">
        <v>19</v>
      </c>
      <c r="D859" s="37" t="s">
        <v>512</v>
      </c>
      <c r="E859" s="23" t="s">
        <v>552</v>
      </c>
      <c r="F859" s="37" t="s">
        <v>20</v>
      </c>
      <c r="G859" s="40">
        <v>2139</v>
      </c>
      <c r="H859" s="40">
        <v>2139</v>
      </c>
      <c r="I859" s="64">
        <f t="shared" si="28"/>
        <v>1</v>
      </c>
      <c r="J859" s="39">
        <v>4</v>
      </c>
      <c r="K859" s="39">
        <v>0</v>
      </c>
      <c r="L859" s="49">
        <v>0.76600000000000001</v>
      </c>
      <c r="M859" s="43">
        <v>0.40972222222222227</v>
      </c>
      <c r="N859" s="38">
        <v>778.13</v>
      </c>
      <c r="O859" s="43">
        <v>0.49027777777777781</v>
      </c>
      <c r="P859" s="43"/>
      <c r="Q859" s="44">
        <v>98429</v>
      </c>
      <c r="R859" s="44">
        <v>98446</v>
      </c>
      <c r="S859" s="61">
        <f t="shared" si="29"/>
        <v>17</v>
      </c>
      <c r="T859" s="50">
        <f>IFERROR(S859/L859,"0")</f>
        <v>22.193211488250654</v>
      </c>
    </row>
    <row r="860" spans="1:20" customFormat="1" ht="18" x14ac:dyDescent="0.35">
      <c r="A860" s="36">
        <v>44905</v>
      </c>
      <c r="B860" s="37"/>
      <c r="C860" s="37" t="s">
        <v>23</v>
      </c>
      <c r="D860" s="37" t="s">
        <v>512</v>
      </c>
      <c r="E860" s="23" t="s">
        <v>553</v>
      </c>
      <c r="F860" s="37" t="s">
        <v>20</v>
      </c>
      <c r="G860" s="40">
        <v>0</v>
      </c>
      <c r="H860" s="40">
        <v>0</v>
      </c>
      <c r="I860" s="64" t="str">
        <f t="shared" si="28"/>
        <v>0%</v>
      </c>
      <c r="J860" s="39">
        <v>0</v>
      </c>
      <c r="K860" s="39">
        <v>0</v>
      </c>
      <c r="L860" s="49">
        <v>0.72099999999999997</v>
      </c>
      <c r="M860" s="43">
        <v>0.5</v>
      </c>
      <c r="N860" s="38">
        <v>0</v>
      </c>
      <c r="O860" s="43">
        <v>0.55555555555555558</v>
      </c>
      <c r="P860" s="43"/>
      <c r="Q860" s="44">
        <v>98446</v>
      </c>
      <c r="R860" s="44">
        <v>98462</v>
      </c>
      <c r="S860" s="61">
        <f t="shared" si="29"/>
        <v>16</v>
      </c>
      <c r="T860" s="50">
        <f>IFERROR(S860/L860,"0")</f>
        <v>22.191400832177532</v>
      </c>
    </row>
    <row r="861" spans="1:20" customFormat="1" ht="18" x14ac:dyDescent="0.35">
      <c r="A861" s="36">
        <v>44905</v>
      </c>
      <c r="B861" s="37" t="s">
        <v>358</v>
      </c>
      <c r="C861" s="37" t="s">
        <v>19</v>
      </c>
      <c r="D861" s="37" t="s">
        <v>516</v>
      </c>
      <c r="E861" s="23" t="s">
        <v>554</v>
      </c>
      <c r="F861" s="37" t="s">
        <v>20</v>
      </c>
      <c r="G861" s="40">
        <v>5601</v>
      </c>
      <c r="H861" s="40">
        <v>5601</v>
      </c>
      <c r="I861" s="64">
        <f t="shared" si="28"/>
        <v>1</v>
      </c>
      <c r="J861" s="39">
        <v>1</v>
      </c>
      <c r="K861" s="39">
        <v>0</v>
      </c>
      <c r="L861" s="49">
        <v>7.093</v>
      </c>
      <c r="M861" s="43">
        <v>0.41319444444444442</v>
      </c>
      <c r="N861" s="38">
        <v>2128.37</v>
      </c>
      <c r="O861" s="43">
        <v>0.50138888888888888</v>
      </c>
      <c r="P861" s="43"/>
      <c r="Q861" s="44">
        <v>573840</v>
      </c>
      <c r="R861" s="44">
        <v>573871</v>
      </c>
      <c r="S861" s="61">
        <f t="shared" si="29"/>
        <v>31</v>
      </c>
      <c r="T861" s="50">
        <f>IFERROR(S861/L861,"0")</f>
        <v>4.3705061328069927</v>
      </c>
    </row>
    <row r="862" spans="1:20" customFormat="1" ht="48" customHeight="1" x14ac:dyDescent="0.35">
      <c r="A862" s="36">
        <v>44905</v>
      </c>
      <c r="B862" s="37" t="s">
        <v>359</v>
      </c>
      <c r="C862" s="37" t="s">
        <v>19</v>
      </c>
      <c r="D862" s="37" t="s">
        <v>514</v>
      </c>
      <c r="E862" s="23" t="s">
        <v>555</v>
      </c>
      <c r="F862" s="37" t="s">
        <v>20</v>
      </c>
      <c r="G862" s="40">
        <v>3479.2</v>
      </c>
      <c r="H862" s="40">
        <v>3479.2</v>
      </c>
      <c r="I862" s="64">
        <f t="shared" si="28"/>
        <v>1</v>
      </c>
      <c r="J862" s="39">
        <v>16</v>
      </c>
      <c r="K862" s="39">
        <v>0</v>
      </c>
      <c r="L862" s="49">
        <v>2.4950000000000001</v>
      </c>
      <c r="M862" s="43">
        <v>0.375</v>
      </c>
      <c r="N862" s="38">
        <v>1668.31</v>
      </c>
      <c r="O862" s="43">
        <v>0.5180555555555556</v>
      </c>
      <c r="P862" s="43"/>
      <c r="Q862" s="44">
        <v>177430</v>
      </c>
      <c r="R862" s="44">
        <v>177460</v>
      </c>
      <c r="S862" s="61">
        <f t="shared" si="29"/>
        <v>30</v>
      </c>
      <c r="T862" s="50">
        <f>IFERROR(S862/L862,"0")</f>
        <v>12.024048096192384</v>
      </c>
    </row>
    <row r="863" spans="1:20" customFormat="1" ht="49.2" customHeight="1" x14ac:dyDescent="0.35">
      <c r="A863" s="36">
        <v>44905</v>
      </c>
      <c r="B863" s="37" t="s">
        <v>360</v>
      </c>
      <c r="C863" s="37" t="s">
        <v>19</v>
      </c>
      <c r="D863" s="37" t="s">
        <v>514</v>
      </c>
      <c r="E863" s="23" t="s">
        <v>556</v>
      </c>
      <c r="F863" s="37" t="s">
        <v>20</v>
      </c>
      <c r="G863" s="40">
        <v>2684</v>
      </c>
      <c r="H863" s="40">
        <v>2657</v>
      </c>
      <c r="I863" s="64">
        <f t="shared" si="28"/>
        <v>0.98994038748137114</v>
      </c>
      <c r="J863" s="39">
        <v>22</v>
      </c>
      <c r="K863" s="39">
        <v>1</v>
      </c>
      <c r="L863" s="49">
        <v>2.4950000000000001</v>
      </c>
      <c r="M863" s="43">
        <v>0.60416666666666663</v>
      </c>
      <c r="N863" s="38">
        <v>1117.9000000000001</v>
      </c>
      <c r="O863" s="43">
        <v>0.71319444444444446</v>
      </c>
      <c r="P863" s="43"/>
      <c r="Q863" s="44">
        <v>177460</v>
      </c>
      <c r="R863" s="44">
        <v>177492</v>
      </c>
      <c r="S863" s="61">
        <f t="shared" si="29"/>
        <v>32</v>
      </c>
      <c r="T863" s="50">
        <f>IFERROR(S863/L863,"0")</f>
        <v>12.825651302605209</v>
      </c>
    </row>
    <row r="864" spans="1:20" customFormat="1" ht="18" x14ac:dyDescent="0.35">
      <c r="A864" s="36">
        <v>44907</v>
      </c>
      <c r="B864" s="37" t="s">
        <v>362</v>
      </c>
      <c r="C864" s="37" t="s">
        <v>19</v>
      </c>
      <c r="D864" s="37" t="s">
        <v>512</v>
      </c>
      <c r="E864" s="23" t="s">
        <v>557</v>
      </c>
      <c r="F864" s="37" t="s">
        <v>20</v>
      </c>
      <c r="G864" s="40">
        <v>84</v>
      </c>
      <c r="H864" s="40">
        <v>84</v>
      </c>
      <c r="I864" s="64">
        <f t="shared" si="28"/>
        <v>1</v>
      </c>
      <c r="J864" s="39">
        <v>1</v>
      </c>
      <c r="K864" s="39">
        <v>0</v>
      </c>
      <c r="L864" s="49">
        <v>0.71499999999999997</v>
      </c>
      <c r="M864" s="43">
        <v>0.4201388888888889</v>
      </c>
      <c r="N864" s="38">
        <v>183.7</v>
      </c>
      <c r="O864" s="43">
        <v>0.48958333333333331</v>
      </c>
      <c r="P864" s="43"/>
      <c r="Q864" s="44">
        <v>98462</v>
      </c>
      <c r="R864" s="44">
        <v>98478</v>
      </c>
      <c r="S864" s="61">
        <f t="shared" si="29"/>
        <v>16</v>
      </c>
      <c r="T864" s="50">
        <f>IFERROR(S864/L864,"0")</f>
        <v>22.37762237762238</v>
      </c>
    </row>
    <row r="865" spans="1:20" customFormat="1" ht="18" x14ac:dyDescent="0.35">
      <c r="A865" s="36">
        <v>44907</v>
      </c>
      <c r="B865" s="37" t="s">
        <v>361</v>
      </c>
      <c r="C865" s="37" t="s">
        <v>19</v>
      </c>
      <c r="D865" s="37" t="s">
        <v>512</v>
      </c>
      <c r="E865" s="23" t="s">
        <v>558</v>
      </c>
      <c r="F865" s="37" t="s">
        <v>20</v>
      </c>
      <c r="G865" s="40">
        <v>1732</v>
      </c>
      <c r="H865" s="40">
        <v>1732</v>
      </c>
      <c r="I865" s="64">
        <f t="shared" si="28"/>
        <v>1</v>
      </c>
      <c r="J865" s="39">
        <v>1</v>
      </c>
      <c r="K865" s="39">
        <v>0</v>
      </c>
      <c r="L865" s="49">
        <v>0.93799999999999994</v>
      </c>
      <c r="M865" s="43">
        <v>0.60763888888888895</v>
      </c>
      <c r="N865" s="38">
        <v>744.74</v>
      </c>
      <c r="O865" s="43">
        <v>0.7993055555555556</v>
      </c>
      <c r="P865" s="43"/>
      <c r="Q865" s="44">
        <v>98478</v>
      </c>
      <c r="R865" s="44">
        <v>98499</v>
      </c>
      <c r="S865" s="61">
        <f t="shared" si="29"/>
        <v>21</v>
      </c>
      <c r="T865" s="50">
        <f>IFERROR(S865/L865,"0")</f>
        <v>22.388059701492537</v>
      </c>
    </row>
    <row r="866" spans="1:20" customFormat="1" ht="18" x14ac:dyDescent="0.35">
      <c r="A866" s="36">
        <v>44907</v>
      </c>
      <c r="B866" s="37" t="s">
        <v>363</v>
      </c>
      <c r="C866" s="37" t="s">
        <v>21</v>
      </c>
      <c r="D866" s="37" t="s">
        <v>511</v>
      </c>
      <c r="E866" s="23" t="s">
        <v>559</v>
      </c>
      <c r="F866" s="37" t="s">
        <v>20</v>
      </c>
      <c r="G866" s="40">
        <v>6403</v>
      </c>
      <c r="H866" s="40">
        <v>6403</v>
      </c>
      <c r="I866" s="64">
        <f t="shared" si="28"/>
        <v>1</v>
      </c>
      <c r="J866" s="39">
        <v>5</v>
      </c>
      <c r="K866" s="39">
        <v>0</v>
      </c>
      <c r="L866" s="49">
        <v>2.2130000000000001</v>
      </c>
      <c r="M866" s="43">
        <v>0.43333333333333335</v>
      </c>
      <c r="N866" s="38">
        <v>2458.44</v>
      </c>
      <c r="O866" s="43">
        <v>0.62708333333333333</v>
      </c>
      <c r="P866" s="43"/>
      <c r="Q866" s="44">
        <v>144003</v>
      </c>
      <c r="R866" s="44">
        <v>144038</v>
      </c>
      <c r="S866" s="61">
        <f t="shared" si="29"/>
        <v>35</v>
      </c>
      <c r="T866" s="50">
        <f>IFERROR(S866/L866,"0")</f>
        <v>15.815634884771802</v>
      </c>
    </row>
    <row r="867" spans="1:20" customFormat="1" ht="18" x14ac:dyDescent="0.35">
      <c r="A867" s="36">
        <v>44907</v>
      </c>
      <c r="B867" s="37" t="s">
        <v>364</v>
      </c>
      <c r="C867" s="37" t="s">
        <v>19</v>
      </c>
      <c r="D867" s="37" t="s">
        <v>511</v>
      </c>
      <c r="E867" s="23" t="s">
        <v>560</v>
      </c>
      <c r="F867" s="37" t="s">
        <v>20</v>
      </c>
      <c r="G867" s="40">
        <v>3951</v>
      </c>
      <c r="H867" s="40">
        <v>3951</v>
      </c>
      <c r="I867" s="64">
        <f t="shared" si="28"/>
        <v>1</v>
      </c>
      <c r="J867" s="39">
        <v>6</v>
      </c>
      <c r="K867" s="39">
        <v>2</v>
      </c>
      <c r="L867" s="49">
        <v>3.1619999999999999</v>
      </c>
      <c r="M867" s="43">
        <v>0.66666666666666663</v>
      </c>
      <c r="N867" s="38">
        <v>1331.73</v>
      </c>
      <c r="O867" s="43">
        <v>0.82777777777777783</v>
      </c>
      <c r="P867" s="43"/>
      <c r="Q867" s="44">
        <v>144038</v>
      </c>
      <c r="R867" s="44">
        <v>144088</v>
      </c>
      <c r="S867" s="61">
        <f t="shared" si="29"/>
        <v>50</v>
      </c>
      <c r="T867" s="50">
        <f>IFERROR(S867/L867,"0")</f>
        <v>15.812776723592663</v>
      </c>
    </row>
    <row r="868" spans="1:20" customFormat="1" ht="18" x14ac:dyDescent="0.35">
      <c r="A868" s="36">
        <v>44907</v>
      </c>
      <c r="B868" s="37" t="s">
        <v>366</v>
      </c>
      <c r="C868" s="37" t="s">
        <v>19</v>
      </c>
      <c r="D868" s="37" t="s">
        <v>517</v>
      </c>
      <c r="E868" s="23" t="s">
        <v>561</v>
      </c>
      <c r="F868" s="37" t="s">
        <v>20</v>
      </c>
      <c r="G868" s="40">
        <v>3106.01</v>
      </c>
      <c r="H868" s="40">
        <v>3106.01</v>
      </c>
      <c r="I868" s="64">
        <f t="shared" si="28"/>
        <v>1</v>
      </c>
      <c r="J868" s="39">
        <v>25</v>
      </c>
      <c r="K868" s="39">
        <v>0</v>
      </c>
      <c r="L868" s="49">
        <v>0.97199999999999998</v>
      </c>
      <c r="M868" s="43">
        <v>0.39861111111111108</v>
      </c>
      <c r="N868" s="38">
        <v>1281.6400000000001</v>
      </c>
      <c r="O868" s="43">
        <v>0.55555555555555558</v>
      </c>
      <c r="P868" s="43"/>
      <c r="Q868" s="44">
        <v>76462</v>
      </c>
      <c r="R868" s="44">
        <v>76490</v>
      </c>
      <c r="S868" s="61">
        <f t="shared" si="29"/>
        <v>28</v>
      </c>
      <c r="T868" s="50">
        <f>IFERROR(S868/L868,"0")</f>
        <v>28.806584362139919</v>
      </c>
    </row>
    <row r="869" spans="1:20" customFormat="1" ht="18" x14ac:dyDescent="0.35">
      <c r="A869" s="36">
        <v>44907</v>
      </c>
      <c r="B869" s="37" t="s">
        <v>365</v>
      </c>
      <c r="C869" s="37" t="s">
        <v>19</v>
      </c>
      <c r="D869" s="37" t="s">
        <v>517</v>
      </c>
      <c r="E869" s="23" t="s">
        <v>562</v>
      </c>
      <c r="F869" s="37" t="s">
        <v>20</v>
      </c>
      <c r="G869" s="40">
        <v>1033</v>
      </c>
      <c r="H869" s="40">
        <v>1031</v>
      </c>
      <c r="I869" s="64">
        <f t="shared" si="28"/>
        <v>0.99806389157792841</v>
      </c>
      <c r="J869" s="39">
        <v>16</v>
      </c>
      <c r="K869" s="39">
        <v>2</v>
      </c>
      <c r="L869" s="49">
        <v>0.76400000000000001</v>
      </c>
      <c r="M869" s="43">
        <v>0.62361111111111112</v>
      </c>
      <c r="N869" s="38">
        <v>552.41999999999996</v>
      </c>
      <c r="O869" s="43">
        <v>0.7416666666666667</v>
      </c>
      <c r="P869" s="43"/>
      <c r="Q869" s="44">
        <v>76490</v>
      </c>
      <c r="R869" s="44">
        <v>76512</v>
      </c>
      <c r="S869" s="61">
        <f t="shared" si="29"/>
        <v>22</v>
      </c>
      <c r="T869" s="50">
        <f>IFERROR(S869/L869,"0")</f>
        <v>28.795811518324609</v>
      </c>
    </row>
    <row r="870" spans="1:20" customFormat="1" ht="18" x14ac:dyDescent="0.35">
      <c r="A870" s="36">
        <v>44907</v>
      </c>
      <c r="B870" s="37" t="s">
        <v>367</v>
      </c>
      <c r="C870" s="37" t="s">
        <v>21</v>
      </c>
      <c r="D870" s="37" t="s">
        <v>513</v>
      </c>
      <c r="E870" s="23" t="s">
        <v>563</v>
      </c>
      <c r="F870" s="37" t="s">
        <v>20</v>
      </c>
      <c r="G870" s="40">
        <v>4020</v>
      </c>
      <c r="H870" s="40">
        <v>4020</v>
      </c>
      <c r="I870" s="64">
        <f t="shared" si="28"/>
        <v>1</v>
      </c>
      <c r="J870" s="39">
        <v>1</v>
      </c>
      <c r="K870" s="39">
        <v>0</v>
      </c>
      <c r="L870" s="49">
        <v>13.72</v>
      </c>
      <c r="M870" s="43">
        <v>0.19444444444444445</v>
      </c>
      <c r="N870" s="38">
        <v>1552.5</v>
      </c>
      <c r="O870" s="43">
        <v>0.74305555555555547</v>
      </c>
      <c r="P870" s="43"/>
      <c r="Q870" s="44">
        <v>192068</v>
      </c>
      <c r="R870" s="44">
        <v>192382</v>
      </c>
      <c r="S870" s="61">
        <f t="shared" si="29"/>
        <v>314</v>
      </c>
      <c r="T870" s="50">
        <f>IFERROR(S870/L870,"0")</f>
        <v>22.886297376093292</v>
      </c>
    </row>
    <row r="871" spans="1:20" customFormat="1" ht="18" x14ac:dyDescent="0.35">
      <c r="A871" s="36">
        <v>44907</v>
      </c>
      <c r="B871" s="37" t="s">
        <v>368</v>
      </c>
      <c r="C871" s="37" t="s">
        <v>21</v>
      </c>
      <c r="D871" s="37" t="s">
        <v>516</v>
      </c>
      <c r="E871" s="23" t="s">
        <v>564</v>
      </c>
      <c r="F871" s="37" t="s">
        <v>20</v>
      </c>
      <c r="G871" s="40">
        <v>9522</v>
      </c>
      <c r="H871" s="40">
        <v>9522</v>
      </c>
      <c r="I871" s="64">
        <f t="shared" si="28"/>
        <v>1</v>
      </c>
      <c r="J871" s="39">
        <v>3</v>
      </c>
      <c r="K871" s="39">
        <v>0</v>
      </c>
      <c r="L871" s="49">
        <v>9.7829999999999995</v>
      </c>
      <c r="M871" s="43">
        <v>0.19444444444444445</v>
      </c>
      <c r="N871" s="38">
        <v>2357.98</v>
      </c>
      <c r="O871" s="43">
        <v>0.5708333333333333</v>
      </c>
      <c r="P871" s="43"/>
      <c r="Q871" s="44">
        <v>573871</v>
      </c>
      <c r="R871" s="44">
        <v>574031</v>
      </c>
      <c r="S871" s="61">
        <f t="shared" si="29"/>
        <v>160</v>
      </c>
      <c r="T871" s="50">
        <f>IFERROR(S871/L871,"0")</f>
        <v>16.354901359501177</v>
      </c>
    </row>
    <row r="872" spans="1:20" customFormat="1" ht="18" x14ac:dyDescent="0.35">
      <c r="A872" s="36">
        <v>44907</v>
      </c>
      <c r="B872" s="37" t="s">
        <v>369</v>
      </c>
      <c r="C872" s="37" t="s">
        <v>19</v>
      </c>
      <c r="D872" s="37" t="s">
        <v>516</v>
      </c>
      <c r="E872" s="23" t="s">
        <v>565</v>
      </c>
      <c r="F872" s="37" t="s">
        <v>20</v>
      </c>
      <c r="G872" s="40">
        <v>5601</v>
      </c>
      <c r="H872" s="40">
        <v>5601</v>
      </c>
      <c r="I872" s="64">
        <f t="shared" si="28"/>
        <v>1</v>
      </c>
      <c r="J872" s="39">
        <v>1</v>
      </c>
      <c r="K872" s="39">
        <v>0</v>
      </c>
      <c r="L872" s="49">
        <v>1.712</v>
      </c>
      <c r="M872" s="43">
        <v>0.6430555555555556</v>
      </c>
      <c r="N872" s="38">
        <v>2128.37</v>
      </c>
      <c r="O872" s="43">
        <v>0.73888888888888893</v>
      </c>
      <c r="P872" s="43"/>
      <c r="Q872" s="44">
        <v>574031</v>
      </c>
      <c r="R872" s="44">
        <v>574059</v>
      </c>
      <c r="S872" s="61">
        <f t="shared" si="29"/>
        <v>28</v>
      </c>
      <c r="T872" s="50">
        <f>IFERROR(S872/L872,"0")</f>
        <v>16.355140186915889</v>
      </c>
    </row>
    <row r="873" spans="1:20" customFormat="1" ht="18" x14ac:dyDescent="0.35">
      <c r="A873" s="36">
        <v>44907</v>
      </c>
      <c r="B873" s="37" t="s">
        <v>370</v>
      </c>
      <c r="C873" s="37" t="s">
        <v>19</v>
      </c>
      <c r="D873" s="37" t="s">
        <v>515</v>
      </c>
      <c r="E873" s="23" t="s">
        <v>566</v>
      </c>
      <c r="F873" s="37" t="s">
        <v>20</v>
      </c>
      <c r="G873" s="40">
        <v>1497</v>
      </c>
      <c r="H873" s="40">
        <v>1497</v>
      </c>
      <c r="I873" s="64">
        <f t="shared" si="28"/>
        <v>1</v>
      </c>
      <c r="J873" s="39">
        <v>5</v>
      </c>
      <c r="K873" s="39">
        <v>0</v>
      </c>
      <c r="L873" s="49">
        <v>1.4</v>
      </c>
      <c r="M873" s="43">
        <v>0.39583333333333331</v>
      </c>
      <c r="N873" s="38">
        <v>630.07000000000005</v>
      </c>
      <c r="O873" s="43">
        <v>0.50416666666666665</v>
      </c>
      <c r="P873" s="43"/>
      <c r="Q873" s="44">
        <v>72417</v>
      </c>
      <c r="R873" s="44">
        <v>72452</v>
      </c>
      <c r="S873" s="61">
        <f t="shared" si="29"/>
        <v>35</v>
      </c>
      <c r="T873" s="50">
        <f>IFERROR(S873/L873,"0")</f>
        <v>25</v>
      </c>
    </row>
    <row r="874" spans="1:20" customFormat="1" ht="18" x14ac:dyDescent="0.35">
      <c r="A874" s="36">
        <v>44907</v>
      </c>
      <c r="B874" s="37" t="s">
        <v>371</v>
      </c>
      <c r="C874" s="37" t="s">
        <v>19</v>
      </c>
      <c r="D874" s="37" t="s">
        <v>515</v>
      </c>
      <c r="E874" s="23" t="s">
        <v>567</v>
      </c>
      <c r="F874" s="37" t="s">
        <v>20</v>
      </c>
      <c r="G874" s="40">
        <v>2321.8200000000002</v>
      </c>
      <c r="H874" s="40">
        <v>2321.62</v>
      </c>
      <c r="I874" s="64">
        <f t="shared" si="28"/>
        <v>0.99991386067826094</v>
      </c>
      <c r="J874" s="39">
        <v>7</v>
      </c>
      <c r="K874" s="39">
        <v>1</v>
      </c>
      <c r="L874" s="49">
        <v>1.56</v>
      </c>
      <c r="M874" s="43">
        <v>0.61249999999999993</v>
      </c>
      <c r="N874" s="38">
        <v>1059.24</v>
      </c>
      <c r="O874" s="43">
        <v>0.75347222222222221</v>
      </c>
      <c r="P874" s="43"/>
      <c r="Q874" s="44">
        <v>72452</v>
      </c>
      <c r="R874" s="44">
        <v>72491</v>
      </c>
      <c r="S874" s="61">
        <f t="shared" si="29"/>
        <v>39</v>
      </c>
      <c r="T874" s="50">
        <f>IFERROR(S874/L874,"0")</f>
        <v>25</v>
      </c>
    </row>
    <row r="875" spans="1:20" customFormat="1" ht="18" x14ac:dyDescent="0.35">
      <c r="A875" s="36">
        <v>44907</v>
      </c>
      <c r="B875" s="37" t="s">
        <v>372</v>
      </c>
      <c r="C875" s="37" t="s">
        <v>19</v>
      </c>
      <c r="D875" s="37" t="s">
        <v>514</v>
      </c>
      <c r="E875" s="23" t="s">
        <v>568</v>
      </c>
      <c r="F875" s="37" t="s">
        <v>20</v>
      </c>
      <c r="G875" s="40">
        <v>4455</v>
      </c>
      <c r="H875" s="40">
        <v>4455</v>
      </c>
      <c r="I875" s="64">
        <f t="shared" si="28"/>
        <v>1</v>
      </c>
      <c r="J875" s="39">
        <v>7</v>
      </c>
      <c r="K875" s="39">
        <v>0</v>
      </c>
      <c r="L875" s="49">
        <v>1.518</v>
      </c>
      <c r="M875" s="43">
        <v>0.38194444444444442</v>
      </c>
      <c r="N875" s="38">
        <v>1919.9</v>
      </c>
      <c r="O875" s="43">
        <v>0.45833333333333331</v>
      </c>
      <c r="P875" s="43"/>
      <c r="Q875" s="44">
        <v>177492</v>
      </c>
      <c r="R875" s="44">
        <v>177524</v>
      </c>
      <c r="S875" s="61">
        <f t="shared" si="29"/>
        <v>32</v>
      </c>
      <c r="T875" s="50">
        <f>IFERROR(S875/L875,"0")</f>
        <v>21.080368906455863</v>
      </c>
    </row>
    <row r="876" spans="1:20" customFormat="1" ht="18" x14ac:dyDescent="0.35">
      <c r="A876" s="36">
        <v>44907</v>
      </c>
      <c r="B876" s="37" t="s">
        <v>373</v>
      </c>
      <c r="C876" s="37" t="s">
        <v>19</v>
      </c>
      <c r="D876" s="37" t="s">
        <v>514</v>
      </c>
      <c r="E876" s="23" t="s">
        <v>520</v>
      </c>
      <c r="F876" s="37" t="s">
        <v>20</v>
      </c>
      <c r="G876" s="40">
        <v>6097</v>
      </c>
      <c r="H876" s="40">
        <v>6097</v>
      </c>
      <c r="I876" s="64">
        <f t="shared" si="28"/>
        <v>1</v>
      </c>
      <c r="J876" s="39">
        <v>2</v>
      </c>
      <c r="K876" s="39">
        <v>0</v>
      </c>
      <c r="L876" s="49">
        <v>1.5649999999999999</v>
      </c>
      <c r="M876" s="43">
        <v>0.47916666666666669</v>
      </c>
      <c r="N876" s="38">
        <v>2618.73</v>
      </c>
      <c r="O876" s="43">
        <v>0.55555555555555558</v>
      </c>
      <c r="P876" s="43"/>
      <c r="Q876" s="44">
        <v>177524</v>
      </c>
      <c r="R876" s="44">
        <v>177557</v>
      </c>
      <c r="S876" s="61">
        <f t="shared" si="29"/>
        <v>33</v>
      </c>
      <c r="T876" s="50">
        <f>IFERROR(S876/L876,"0")</f>
        <v>21.08626198083067</v>
      </c>
    </row>
    <row r="877" spans="1:20" customFormat="1" ht="18" x14ac:dyDescent="0.35">
      <c r="A877" s="36">
        <v>44907</v>
      </c>
      <c r="B877" s="37" t="s">
        <v>374</v>
      </c>
      <c r="C877" s="37" t="s">
        <v>19</v>
      </c>
      <c r="D877" s="37" t="s">
        <v>514</v>
      </c>
      <c r="E877" s="23" t="s">
        <v>520</v>
      </c>
      <c r="F877" s="37" t="s">
        <v>20</v>
      </c>
      <c r="G877" s="40">
        <v>3076.75</v>
      </c>
      <c r="H877" s="40">
        <v>3028.95</v>
      </c>
      <c r="I877" s="64">
        <f t="shared" si="28"/>
        <v>0.98446412610709344</v>
      </c>
      <c r="J877" s="39">
        <v>27</v>
      </c>
      <c r="K877" s="39">
        <v>1</v>
      </c>
      <c r="L877" s="49">
        <v>2.371</v>
      </c>
      <c r="M877" s="43">
        <v>0.64930555555555558</v>
      </c>
      <c r="N877" s="38">
        <v>1863.14</v>
      </c>
      <c r="O877" s="43">
        <v>0.81805555555555554</v>
      </c>
      <c r="P877" s="43"/>
      <c r="Q877" s="44">
        <v>177557</v>
      </c>
      <c r="R877" s="44">
        <v>177607</v>
      </c>
      <c r="S877" s="61">
        <f t="shared" si="29"/>
        <v>50</v>
      </c>
      <c r="T877" s="50">
        <f>IFERROR(S877/L877,"0")</f>
        <v>21.088148460565161</v>
      </c>
    </row>
    <row r="878" spans="1:20" customFormat="1" ht="18" x14ac:dyDescent="0.35">
      <c r="A878" s="36">
        <v>44908</v>
      </c>
      <c r="B878" s="37" t="s">
        <v>52</v>
      </c>
      <c r="C878" s="37" t="s">
        <v>27</v>
      </c>
      <c r="D878" s="37" t="s">
        <v>511</v>
      </c>
      <c r="E878" s="23" t="s">
        <v>523</v>
      </c>
      <c r="F878" s="37" t="s">
        <v>20</v>
      </c>
      <c r="G878" s="40">
        <v>24</v>
      </c>
      <c r="H878" s="40">
        <v>2</v>
      </c>
      <c r="I878" s="64">
        <f t="shared" si="28"/>
        <v>8.3333333333333329E-2</v>
      </c>
      <c r="J878" s="39">
        <v>0</v>
      </c>
      <c r="K878" s="39">
        <v>0</v>
      </c>
      <c r="L878" s="49">
        <v>4.9530000000000003</v>
      </c>
      <c r="M878" s="43">
        <v>0.3125</v>
      </c>
      <c r="N878" s="38">
        <v>0</v>
      </c>
      <c r="O878" s="43">
        <v>0.28680555555555554</v>
      </c>
      <c r="P878" s="43"/>
      <c r="Q878" s="44">
        <v>144088</v>
      </c>
      <c r="R878" s="44">
        <v>144113</v>
      </c>
      <c r="S878" s="61">
        <f t="shared" si="29"/>
        <v>25</v>
      </c>
      <c r="T878" s="50">
        <f>IFERROR(S878/L878,"0")</f>
        <v>5.0474459923278818</v>
      </c>
    </row>
    <row r="879" spans="1:20" customFormat="1" ht="18" x14ac:dyDescent="0.35">
      <c r="A879" s="36">
        <v>44908</v>
      </c>
      <c r="B879" s="37" t="s">
        <v>52</v>
      </c>
      <c r="C879" s="37" t="s">
        <v>27</v>
      </c>
      <c r="D879" s="37" t="s">
        <v>516</v>
      </c>
      <c r="E879" s="23" t="s">
        <v>521</v>
      </c>
      <c r="F879" s="37" t="s">
        <v>20</v>
      </c>
      <c r="G879" s="40">
        <v>8</v>
      </c>
      <c r="H879" s="40">
        <v>8</v>
      </c>
      <c r="I879" s="64">
        <f t="shared" si="28"/>
        <v>1</v>
      </c>
      <c r="J879" s="39">
        <v>0</v>
      </c>
      <c r="K879" s="39">
        <v>0</v>
      </c>
      <c r="L879" s="49">
        <v>18.529</v>
      </c>
      <c r="M879" s="43">
        <v>0.29166666666666669</v>
      </c>
      <c r="N879" s="38">
        <v>0</v>
      </c>
      <c r="O879" s="43">
        <v>0.80555555555555547</v>
      </c>
      <c r="P879" s="43"/>
      <c r="Q879" s="44">
        <v>574059</v>
      </c>
      <c r="R879" s="44">
        <v>574304</v>
      </c>
      <c r="S879" s="61">
        <f t="shared" si="29"/>
        <v>245</v>
      </c>
      <c r="T879" s="50">
        <f>IFERROR(S879/L879,"0")</f>
        <v>13.222516055912354</v>
      </c>
    </row>
    <row r="880" spans="1:20" customFormat="1" ht="18" x14ac:dyDescent="0.35">
      <c r="A880" s="36">
        <v>44908</v>
      </c>
      <c r="B880" s="37" t="s">
        <v>52</v>
      </c>
      <c r="C880" s="37" t="s">
        <v>27</v>
      </c>
      <c r="D880" s="37" t="s">
        <v>513</v>
      </c>
      <c r="E880" s="23" t="s">
        <v>520</v>
      </c>
      <c r="F880" s="37" t="s">
        <v>20</v>
      </c>
      <c r="G880" s="40">
        <v>24</v>
      </c>
      <c r="H880" s="40">
        <v>24</v>
      </c>
      <c r="I880" s="64">
        <f t="shared" si="28"/>
        <v>1</v>
      </c>
      <c r="J880" s="39">
        <v>0</v>
      </c>
      <c r="K880" s="39">
        <v>0</v>
      </c>
      <c r="L880" s="49">
        <v>5.8869999999999996</v>
      </c>
      <c r="M880" s="43">
        <v>0.30277777777777776</v>
      </c>
      <c r="N880" s="38">
        <v>0</v>
      </c>
      <c r="O880" s="43">
        <v>0.80694444444444446</v>
      </c>
      <c r="P880" s="43"/>
      <c r="Q880" s="44">
        <v>192382</v>
      </c>
      <c r="R880" s="44">
        <v>192520</v>
      </c>
      <c r="S880" s="61">
        <f t="shared" si="29"/>
        <v>138</v>
      </c>
      <c r="T880" s="50">
        <f>IFERROR(S880/L880,"0")</f>
        <v>23.441481229828437</v>
      </c>
    </row>
    <row r="881" spans="1:20" customFormat="1" ht="18" x14ac:dyDescent="0.35">
      <c r="A881" s="36">
        <v>44908</v>
      </c>
      <c r="B881" s="37" t="s">
        <v>375</v>
      </c>
      <c r="C881" s="37" t="s">
        <v>19</v>
      </c>
      <c r="D881" s="37" t="s">
        <v>514</v>
      </c>
      <c r="E881" s="23" t="s">
        <v>520</v>
      </c>
      <c r="F881" s="37" t="s">
        <v>20</v>
      </c>
      <c r="G881" s="40">
        <v>2857.4</v>
      </c>
      <c r="H881" s="40">
        <v>2857.4</v>
      </c>
      <c r="I881" s="64">
        <f t="shared" si="28"/>
        <v>1</v>
      </c>
      <c r="J881" s="39">
        <v>14</v>
      </c>
      <c r="K881" s="39">
        <v>0</v>
      </c>
      <c r="L881" s="49">
        <v>3.6930000000000001</v>
      </c>
      <c r="M881" s="43">
        <v>0.34236111111111112</v>
      </c>
      <c r="N881" s="38">
        <v>1095.01</v>
      </c>
      <c r="O881" s="43">
        <v>0.54166666666666663</v>
      </c>
      <c r="P881" s="43"/>
      <c r="Q881" s="44">
        <v>177607</v>
      </c>
      <c r="R881" s="44">
        <v>177671</v>
      </c>
      <c r="S881" s="61">
        <f t="shared" si="29"/>
        <v>64</v>
      </c>
      <c r="T881" s="50">
        <f>IFERROR(S881/L881,"0")</f>
        <v>17.330083942594097</v>
      </c>
    </row>
    <row r="882" spans="1:20" customFormat="1" ht="18" x14ac:dyDescent="0.35">
      <c r="A882" s="36">
        <v>44908</v>
      </c>
      <c r="B882" s="37" t="s">
        <v>376</v>
      </c>
      <c r="C882" s="37" t="s">
        <v>19</v>
      </c>
      <c r="D882" s="37" t="s">
        <v>514</v>
      </c>
      <c r="E882" s="23" t="s">
        <v>520</v>
      </c>
      <c r="F882" s="37" t="s">
        <v>20</v>
      </c>
      <c r="G882" s="40">
        <v>3365</v>
      </c>
      <c r="H882" s="40">
        <v>3364</v>
      </c>
      <c r="I882" s="64">
        <f t="shared" si="28"/>
        <v>0.99970282317979198</v>
      </c>
      <c r="J882" s="39">
        <v>6</v>
      </c>
      <c r="K882" s="39">
        <v>1</v>
      </c>
      <c r="L882" s="49">
        <v>1.8460000000000001</v>
      </c>
      <c r="M882" s="43">
        <v>0.61805555555555558</v>
      </c>
      <c r="N882" s="38">
        <v>1581.08</v>
      </c>
      <c r="O882" s="43">
        <v>0.70833333333333337</v>
      </c>
      <c r="P882" s="43"/>
      <c r="Q882" s="44">
        <v>177671</v>
      </c>
      <c r="R882" s="44">
        <v>177703</v>
      </c>
      <c r="S882" s="61">
        <f t="shared" si="29"/>
        <v>32</v>
      </c>
      <c r="T882" s="50">
        <f>IFERROR(S882/L882,"0")</f>
        <v>17.33477789815818</v>
      </c>
    </row>
    <row r="883" spans="1:20" customFormat="1" ht="18" x14ac:dyDescent="0.35">
      <c r="A883" s="36">
        <v>44908</v>
      </c>
      <c r="B883" s="37" t="s">
        <v>379</v>
      </c>
      <c r="C883" s="37" t="s">
        <v>21</v>
      </c>
      <c r="D883" s="37" t="s">
        <v>517</v>
      </c>
      <c r="E883" s="23" t="s">
        <v>521</v>
      </c>
      <c r="F883" s="37" t="s">
        <v>20</v>
      </c>
      <c r="G883" s="40">
        <v>1968</v>
      </c>
      <c r="H883" s="40">
        <v>1968</v>
      </c>
      <c r="I883" s="64">
        <f t="shared" si="28"/>
        <v>1</v>
      </c>
      <c r="J883" s="39">
        <v>1</v>
      </c>
      <c r="K883" s="39">
        <v>0</v>
      </c>
      <c r="L883" s="49">
        <v>9.3390000000000004</v>
      </c>
      <c r="M883" s="43">
        <v>0.21944444444444444</v>
      </c>
      <c r="N883" s="38">
        <v>984</v>
      </c>
      <c r="O883" s="43">
        <v>0.63194444444444442</v>
      </c>
      <c r="P883" s="43"/>
      <c r="Q883" s="44">
        <v>76512</v>
      </c>
      <c r="R883" s="44">
        <v>76772</v>
      </c>
      <c r="S883" s="61">
        <f t="shared" si="29"/>
        <v>260</v>
      </c>
      <c r="T883" s="50">
        <f>IFERROR(S883/L883,"0")</f>
        <v>27.840239854374129</v>
      </c>
    </row>
    <row r="884" spans="1:20" customFormat="1" ht="18" x14ac:dyDescent="0.35">
      <c r="A884" s="36">
        <v>44908</v>
      </c>
      <c r="B884" s="37" t="s">
        <v>380</v>
      </c>
      <c r="C884" s="37" t="s">
        <v>19</v>
      </c>
      <c r="D884" s="37" t="s">
        <v>517</v>
      </c>
      <c r="E884" s="23" t="s">
        <v>521</v>
      </c>
      <c r="F884" s="37" t="s">
        <v>20</v>
      </c>
      <c r="G884" s="40">
        <v>1559</v>
      </c>
      <c r="H884" s="40">
        <v>1120</v>
      </c>
      <c r="I884" s="64">
        <f t="shared" si="28"/>
        <v>0.71840923669018597</v>
      </c>
      <c r="J884" s="39">
        <v>1</v>
      </c>
      <c r="K884" s="39">
        <v>2</v>
      </c>
      <c r="L884" s="49">
        <v>2.2269999999999999</v>
      </c>
      <c r="M884" s="43">
        <v>0.65625</v>
      </c>
      <c r="N884" s="38">
        <v>496.35</v>
      </c>
      <c r="O884" s="43">
        <v>0.75694444444444453</v>
      </c>
      <c r="P884" s="43"/>
      <c r="Q884" s="44">
        <v>76772</v>
      </c>
      <c r="R884" s="44">
        <v>76834</v>
      </c>
      <c r="S884" s="61">
        <f t="shared" si="29"/>
        <v>62</v>
      </c>
      <c r="T884" s="50">
        <f>IFERROR(S884/L884,"0")</f>
        <v>27.840143691064213</v>
      </c>
    </row>
    <row r="885" spans="1:20" customFormat="1" ht="18" x14ac:dyDescent="0.35">
      <c r="A885" s="36">
        <v>44908</v>
      </c>
      <c r="B885" s="37" t="s">
        <v>384</v>
      </c>
      <c r="C885" s="37" t="s">
        <v>19</v>
      </c>
      <c r="D885" s="37" t="s">
        <v>512</v>
      </c>
      <c r="E885" s="23" t="s">
        <v>520</v>
      </c>
      <c r="F885" s="37" t="s">
        <v>20</v>
      </c>
      <c r="G885" s="40">
        <v>5480</v>
      </c>
      <c r="H885" s="40">
        <v>5480</v>
      </c>
      <c r="I885" s="64">
        <f t="shared" si="28"/>
        <v>1</v>
      </c>
      <c r="J885" s="39">
        <v>4</v>
      </c>
      <c r="K885" s="39">
        <v>0</v>
      </c>
      <c r="L885" s="49">
        <v>1.821</v>
      </c>
      <c r="M885" s="43">
        <v>0.35069444444444442</v>
      </c>
      <c r="N885" s="38">
        <v>1625.49</v>
      </c>
      <c r="O885" s="43">
        <v>0.53819444444444442</v>
      </c>
      <c r="P885" s="43"/>
      <c r="Q885" s="44">
        <v>98499</v>
      </c>
      <c r="R885" s="44">
        <v>98551</v>
      </c>
      <c r="S885" s="61">
        <f t="shared" si="29"/>
        <v>52</v>
      </c>
      <c r="T885" s="50">
        <f>IFERROR(S885/L885,"0")</f>
        <v>28.555738605161999</v>
      </c>
    </row>
    <row r="886" spans="1:20" customFormat="1" ht="18" x14ac:dyDescent="0.35">
      <c r="A886" s="36">
        <v>44908</v>
      </c>
      <c r="B886" s="37" t="s">
        <v>385</v>
      </c>
      <c r="C886" s="37" t="s">
        <v>19</v>
      </c>
      <c r="D886" s="37" t="s">
        <v>512</v>
      </c>
      <c r="E886" s="23" t="s">
        <v>520</v>
      </c>
      <c r="F886" s="37" t="s">
        <v>20</v>
      </c>
      <c r="G886" s="40">
        <v>4500</v>
      </c>
      <c r="H886" s="40">
        <v>4500</v>
      </c>
      <c r="I886" s="64">
        <f t="shared" si="28"/>
        <v>1</v>
      </c>
      <c r="J886" s="39">
        <v>3</v>
      </c>
      <c r="K886" s="39">
        <v>0</v>
      </c>
      <c r="L886" s="49">
        <v>0.70099999999999996</v>
      </c>
      <c r="M886" s="43">
        <v>0.625</v>
      </c>
      <c r="N886" s="38">
        <v>974.99</v>
      </c>
      <c r="O886" s="43">
        <v>0.75</v>
      </c>
      <c r="P886" s="43"/>
      <c r="Q886" s="44">
        <v>98551</v>
      </c>
      <c r="R886" s="44">
        <v>98571</v>
      </c>
      <c r="S886" s="61">
        <f t="shared" si="29"/>
        <v>20</v>
      </c>
      <c r="T886" s="50">
        <f>IFERROR(S886/L886,"0")</f>
        <v>28.530670470756064</v>
      </c>
    </row>
    <row r="887" spans="1:20" customFormat="1" ht="18" x14ac:dyDescent="0.35">
      <c r="A887" s="36">
        <v>44908</v>
      </c>
      <c r="B887" s="37" t="s">
        <v>387</v>
      </c>
      <c r="C887" s="37" t="s">
        <v>19</v>
      </c>
      <c r="D887" s="37" t="s">
        <v>515</v>
      </c>
      <c r="E887" s="23" t="s">
        <v>519</v>
      </c>
      <c r="F887" s="37" t="s">
        <v>20</v>
      </c>
      <c r="G887" s="40">
        <v>5080</v>
      </c>
      <c r="H887" s="40">
        <v>5080</v>
      </c>
      <c r="I887" s="64">
        <f t="shared" si="28"/>
        <v>1</v>
      </c>
      <c r="J887" s="39">
        <v>5</v>
      </c>
      <c r="K887" s="39">
        <v>0</v>
      </c>
      <c r="L887" s="49">
        <v>1.482</v>
      </c>
      <c r="M887" s="43">
        <v>0.3611111111111111</v>
      </c>
      <c r="N887" s="38">
        <v>1269.99</v>
      </c>
      <c r="O887" s="43">
        <v>0.54166666666666663</v>
      </c>
      <c r="P887" s="43"/>
      <c r="Q887" s="58">
        <v>72491</v>
      </c>
      <c r="R887" s="44">
        <v>72530</v>
      </c>
      <c r="S887" s="61">
        <f t="shared" si="29"/>
        <v>39</v>
      </c>
      <c r="T887" s="50">
        <f>IFERROR(S887/L887,"0")</f>
        <v>26.315789473684212</v>
      </c>
    </row>
    <row r="888" spans="1:20" customFormat="1" ht="18" x14ac:dyDescent="0.35">
      <c r="A888" s="36">
        <v>44908</v>
      </c>
      <c r="B888" s="37" t="s">
        <v>388</v>
      </c>
      <c r="C888" s="37" t="s">
        <v>21</v>
      </c>
      <c r="D888" s="37" t="s">
        <v>515</v>
      </c>
      <c r="E888" s="23" t="s">
        <v>519</v>
      </c>
      <c r="F888" s="37" t="s">
        <v>20</v>
      </c>
      <c r="G888" s="40">
        <v>2315</v>
      </c>
      <c r="H888" s="40">
        <v>2315</v>
      </c>
      <c r="I888" s="64">
        <f t="shared" si="28"/>
        <v>1</v>
      </c>
      <c r="J888" s="39">
        <v>2</v>
      </c>
      <c r="K888" s="39">
        <v>0</v>
      </c>
      <c r="L888" s="49">
        <v>1.9370000000000001</v>
      </c>
      <c r="M888" s="43">
        <v>0.59027777777777779</v>
      </c>
      <c r="N888" s="38">
        <v>510.3</v>
      </c>
      <c r="O888" s="43">
        <v>0.75</v>
      </c>
      <c r="P888" s="43"/>
      <c r="Q888" s="44">
        <v>72530</v>
      </c>
      <c r="R888" s="44">
        <v>72581</v>
      </c>
      <c r="S888" s="61">
        <f t="shared" si="29"/>
        <v>51</v>
      </c>
      <c r="T888" s="50">
        <f>IFERROR(S888/L888,"0")</f>
        <v>26.329375322663914</v>
      </c>
    </row>
    <row r="889" spans="1:20" customFormat="1" ht="18" x14ac:dyDescent="0.35">
      <c r="A889" s="36">
        <v>44909</v>
      </c>
      <c r="B889" s="37" t="s">
        <v>377</v>
      </c>
      <c r="C889" s="37" t="s">
        <v>19</v>
      </c>
      <c r="D889" s="37" t="s">
        <v>514</v>
      </c>
      <c r="E889" s="23" t="s">
        <v>520</v>
      </c>
      <c r="F889" s="37" t="s">
        <v>20</v>
      </c>
      <c r="G889" s="40">
        <v>1542.37</v>
      </c>
      <c r="H889" s="40">
        <v>1542.37</v>
      </c>
      <c r="I889" s="64">
        <f t="shared" si="28"/>
        <v>1</v>
      </c>
      <c r="J889" s="39">
        <v>11</v>
      </c>
      <c r="K889" s="39">
        <v>0</v>
      </c>
      <c r="L889" s="49">
        <v>2.375</v>
      </c>
      <c r="M889" s="43">
        <v>0.375</v>
      </c>
      <c r="N889" s="38">
        <v>659.05</v>
      </c>
      <c r="O889" s="43">
        <v>0.52222222222222225</v>
      </c>
      <c r="P889" s="43"/>
      <c r="Q889" s="44">
        <v>177703</v>
      </c>
      <c r="R889" s="44">
        <v>177756</v>
      </c>
      <c r="S889" s="61">
        <f t="shared" si="29"/>
        <v>53</v>
      </c>
      <c r="T889" s="50">
        <f>IFERROR(S889/L889,"0")</f>
        <v>22.315789473684209</v>
      </c>
    </row>
    <row r="890" spans="1:20" customFormat="1" ht="18" x14ac:dyDescent="0.35">
      <c r="A890" s="36">
        <v>44909</v>
      </c>
      <c r="B890" s="37" t="s">
        <v>52</v>
      </c>
      <c r="C890" s="37" t="s">
        <v>23</v>
      </c>
      <c r="D890" s="37" t="s">
        <v>514</v>
      </c>
      <c r="E890" s="23" t="s">
        <v>520</v>
      </c>
      <c r="F890" s="37" t="s">
        <v>20</v>
      </c>
      <c r="G890" s="40">
        <v>0</v>
      </c>
      <c r="H890" s="40">
        <v>0</v>
      </c>
      <c r="I890" s="64" t="str">
        <f t="shared" si="28"/>
        <v>0%</v>
      </c>
      <c r="J890" s="39">
        <v>0</v>
      </c>
      <c r="K890" s="39">
        <v>0</v>
      </c>
      <c r="L890" s="49">
        <v>1.972</v>
      </c>
      <c r="M890" s="43">
        <v>0.69791666666666663</v>
      </c>
      <c r="N890" s="38">
        <v>0</v>
      </c>
      <c r="O890" s="43">
        <v>0.75416666666666676</v>
      </c>
      <c r="P890" s="43"/>
      <c r="Q890" s="44">
        <v>177756</v>
      </c>
      <c r="R890" s="44">
        <v>177800</v>
      </c>
      <c r="S890" s="61">
        <f t="shared" si="29"/>
        <v>44</v>
      </c>
      <c r="T890" s="50">
        <f>IFERROR(S890/L890,"0")</f>
        <v>22.312373225152129</v>
      </c>
    </row>
    <row r="891" spans="1:20" customFormat="1" ht="18" x14ac:dyDescent="0.35">
      <c r="A891" s="36">
        <v>44909</v>
      </c>
      <c r="B891" s="37" t="s">
        <v>382</v>
      </c>
      <c r="C891" s="37" t="s">
        <v>21</v>
      </c>
      <c r="D891" s="37" t="s">
        <v>517</v>
      </c>
      <c r="E891" s="23" t="s">
        <v>521</v>
      </c>
      <c r="F891" s="37" t="s">
        <v>20</v>
      </c>
      <c r="G891" s="40">
        <v>2090</v>
      </c>
      <c r="H891" s="40">
        <v>2090</v>
      </c>
      <c r="I891" s="64">
        <f t="shared" si="28"/>
        <v>1</v>
      </c>
      <c r="J891" s="39">
        <v>2</v>
      </c>
      <c r="K891" s="39">
        <v>0</v>
      </c>
      <c r="L891" s="49">
        <v>2.1735000000000002</v>
      </c>
      <c r="M891" s="43">
        <v>0.22222222222222221</v>
      </c>
      <c r="N891" s="38">
        <v>0</v>
      </c>
      <c r="O891" s="43">
        <v>0.36944444444444446</v>
      </c>
      <c r="P891" s="43"/>
      <c r="Q891" s="44">
        <v>76834</v>
      </c>
      <c r="R891" s="44">
        <v>76943</v>
      </c>
      <c r="S891" s="61">
        <f t="shared" si="29"/>
        <v>109</v>
      </c>
      <c r="T891" s="50">
        <f>IFERROR(S891/L891,"0")</f>
        <v>50.14952841039797</v>
      </c>
    </row>
    <row r="892" spans="1:20" customFormat="1" ht="18" x14ac:dyDescent="0.35">
      <c r="A892" s="36">
        <v>44909</v>
      </c>
      <c r="B892" s="37" t="s">
        <v>381</v>
      </c>
      <c r="C892" s="37" t="s">
        <v>19</v>
      </c>
      <c r="D892" s="37" t="s">
        <v>517</v>
      </c>
      <c r="E892" s="23" t="s">
        <v>521</v>
      </c>
      <c r="F892" s="37" t="s">
        <v>20</v>
      </c>
      <c r="G892" s="40">
        <v>40</v>
      </c>
      <c r="H892" s="40">
        <v>40</v>
      </c>
      <c r="I892" s="64">
        <f t="shared" si="28"/>
        <v>1</v>
      </c>
      <c r="J892" s="39">
        <v>1</v>
      </c>
      <c r="K892" s="39">
        <v>0</v>
      </c>
      <c r="L892" s="49">
        <v>2.1735000000000002</v>
      </c>
      <c r="M892" s="43">
        <v>0.39583333333333331</v>
      </c>
      <c r="N892" s="38">
        <v>25.2</v>
      </c>
      <c r="O892" s="43">
        <v>0.49305555555555558</v>
      </c>
      <c r="P892" s="43"/>
      <c r="Q892" s="44">
        <v>76943</v>
      </c>
      <c r="R892" s="44">
        <v>76962</v>
      </c>
      <c r="S892" s="61">
        <f t="shared" si="29"/>
        <v>19</v>
      </c>
      <c r="T892" s="50">
        <f>IFERROR(S892/L892,"0")</f>
        <v>8.7416609155739575</v>
      </c>
    </row>
    <row r="893" spans="1:20" customFormat="1" ht="18" x14ac:dyDescent="0.35">
      <c r="A893" s="36">
        <v>44909</v>
      </c>
      <c r="B893" s="37" t="s">
        <v>386</v>
      </c>
      <c r="C893" s="37" t="s">
        <v>19</v>
      </c>
      <c r="D893" s="37" t="s">
        <v>512</v>
      </c>
      <c r="E893" s="23" t="s">
        <v>520</v>
      </c>
      <c r="F893" s="37" t="s">
        <v>20</v>
      </c>
      <c r="G893" s="40">
        <v>1055.8499999999999</v>
      </c>
      <c r="H893" s="40">
        <v>1054.8499999999999</v>
      </c>
      <c r="I893" s="64">
        <f t="shared" si="28"/>
        <v>0.99905289577117962</v>
      </c>
      <c r="J893" s="39">
        <v>9</v>
      </c>
      <c r="K893" s="39">
        <v>1</v>
      </c>
      <c r="L893" s="49">
        <v>1.512</v>
      </c>
      <c r="M893" s="43">
        <v>0.38819444444444445</v>
      </c>
      <c r="N893" s="38">
        <v>414.39</v>
      </c>
      <c r="O893" s="43">
        <v>0.58611111111111114</v>
      </c>
      <c r="P893" s="43"/>
      <c r="Q893" s="44">
        <v>98571</v>
      </c>
      <c r="R893" s="44">
        <v>98596</v>
      </c>
      <c r="S893" s="61">
        <f t="shared" si="29"/>
        <v>25</v>
      </c>
      <c r="T893" s="50">
        <f>IFERROR(S893/L893,"0")</f>
        <v>16.534391534391535</v>
      </c>
    </row>
    <row r="894" spans="1:20" customFormat="1" ht="18" x14ac:dyDescent="0.35">
      <c r="A894" s="55">
        <v>44909</v>
      </c>
      <c r="B894" s="57" t="s">
        <v>389</v>
      </c>
      <c r="C894" s="57" t="s">
        <v>21</v>
      </c>
      <c r="D894" s="57" t="s">
        <v>515</v>
      </c>
      <c r="E894" s="23" t="s">
        <v>519</v>
      </c>
      <c r="F894" s="57" t="s">
        <v>20</v>
      </c>
      <c r="G894" s="56">
        <v>1450</v>
      </c>
      <c r="H894" s="56">
        <v>1450</v>
      </c>
      <c r="I894" s="64">
        <f t="shared" si="28"/>
        <v>1</v>
      </c>
      <c r="J894" s="58">
        <v>1</v>
      </c>
      <c r="K894" s="58">
        <v>0</v>
      </c>
      <c r="L894" s="65">
        <v>9.2639999999999993</v>
      </c>
      <c r="M894" s="43">
        <v>0.22916666666666666</v>
      </c>
      <c r="N894" s="48">
        <v>725</v>
      </c>
      <c r="O894" s="43">
        <v>0.52430555555555558</v>
      </c>
      <c r="P894" s="43"/>
      <c r="Q894" s="60">
        <v>72581</v>
      </c>
      <c r="R894" s="60">
        <v>72849</v>
      </c>
      <c r="S894" s="61">
        <f t="shared" si="29"/>
        <v>268</v>
      </c>
      <c r="T894" s="50">
        <f>IFERROR(S894/L894,"0")</f>
        <v>28.929188255613127</v>
      </c>
    </row>
    <row r="895" spans="1:20" customFormat="1" ht="18" x14ac:dyDescent="0.35">
      <c r="A895" s="36">
        <v>44910</v>
      </c>
      <c r="B895" s="37" t="s">
        <v>52</v>
      </c>
      <c r="C895" s="37" t="s">
        <v>27</v>
      </c>
      <c r="D895" s="37" t="s">
        <v>511</v>
      </c>
      <c r="E895" s="23" t="s">
        <v>523</v>
      </c>
      <c r="F895" s="37" t="s">
        <v>20</v>
      </c>
      <c r="G895" s="40">
        <v>24</v>
      </c>
      <c r="H895" s="40">
        <v>24</v>
      </c>
      <c r="I895" s="64">
        <f t="shared" si="28"/>
        <v>1</v>
      </c>
      <c r="J895" s="39">
        <v>0</v>
      </c>
      <c r="K895" s="39">
        <v>0</v>
      </c>
      <c r="L895" s="49">
        <v>5.9370000000000003</v>
      </c>
      <c r="M895" s="43">
        <v>0.30555555555555552</v>
      </c>
      <c r="N895" s="38">
        <v>0</v>
      </c>
      <c r="O895" s="43">
        <v>0.81041666666666667</v>
      </c>
      <c r="P895" s="43"/>
      <c r="Q895" s="44">
        <v>144113</v>
      </c>
      <c r="R895" s="44">
        <v>144182</v>
      </c>
      <c r="S895" s="61">
        <f t="shared" si="29"/>
        <v>69</v>
      </c>
      <c r="T895" s="50">
        <f>IFERROR(S895/L895,"0")</f>
        <v>11.622031328954016</v>
      </c>
    </row>
    <row r="896" spans="1:20" customFormat="1" ht="18" x14ac:dyDescent="0.35">
      <c r="A896" s="36">
        <v>44910</v>
      </c>
      <c r="B896" s="37" t="s">
        <v>52</v>
      </c>
      <c r="C896" s="37" t="s">
        <v>27</v>
      </c>
      <c r="D896" s="37" t="s">
        <v>516</v>
      </c>
      <c r="E896" s="23" t="s">
        <v>521</v>
      </c>
      <c r="F896" s="37" t="s">
        <v>20</v>
      </c>
      <c r="G896" s="40">
        <v>8</v>
      </c>
      <c r="H896" s="40">
        <v>8</v>
      </c>
      <c r="I896" s="64">
        <f t="shared" ref="I896:I952" si="30">IFERROR((H896/G896)*100%,"0%")</f>
        <v>1</v>
      </c>
      <c r="J896" s="39">
        <v>0</v>
      </c>
      <c r="K896" s="39">
        <v>0</v>
      </c>
      <c r="L896" s="49">
        <v>7.032</v>
      </c>
      <c r="M896" s="43">
        <v>0.31527777777777777</v>
      </c>
      <c r="N896" s="38">
        <v>0</v>
      </c>
      <c r="O896" s="43">
        <v>0.62777777777777777</v>
      </c>
      <c r="P896" s="43"/>
      <c r="Q896" s="44">
        <v>574304</v>
      </c>
      <c r="R896" s="44">
        <v>574399</v>
      </c>
      <c r="S896" s="61">
        <f t="shared" ref="S896:S959" si="31">+R896-Q896</f>
        <v>95</v>
      </c>
      <c r="T896" s="50">
        <f>IFERROR(S896/L896,"0")</f>
        <v>13.509670079635949</v>
      </c>
    </row>
    <row r="897" spans="1:20" customFormat="1" ht="18" x14ac:dyDescent="0.35">
      <c r="A897" s="36">
        <v>44910</v>
      </c>
      <c r="B897" s="37" t="s">
        <v>52</v>
      </c>
      <c r="C897" s="37" t="s">
        <v>27</v>
      </c>
      <c r="D897" s="37" t="s">
        <v>513</v>
      </c>
      <c r="E897" s="23" t="s">
        <v>520</v>
      </c>
      <c r="F897" s="37" t="s">
        <v>20</v>
      </c>
      <c r="G897" s="40">
        <v>24</v>
      </c>
      <c r="H897" s="40">
        <v>24</v>
      </c>
      <c r="I897" s="64">
        <f t="shared" si="30"/>
        <v>1</v>
      </c>
      <c r="J897" s="39">
        <v>0</v>
      </c>
      <c r="K897" s="39">
        <v>0</v>
      </c>
      <c r="L897" s="49">
        <v>6.1929999999999996</v>
      </c>
      <c r="M897" s="43">
        <v>0.31458333333333333</v>
      </c>
      <c r="N897" s="38">
        <v>0</v>
      </c>
      <c r="O897" s="43">
        <v>0.33333333333333331</v>
      </c>
      <c r="P897" s="43"/>
      <c r="Q897" s="44">
        <v>192520</v>
      </c>
      <c r="R897" s="44">
        <v>192651</v>
      </c>
      <c r="S897" s="61">
        <f t="shared" si="31"/>
        <v>131</v>
      </c>
      <c r="T897" s="50">
        <f>IFERROR(S897/L897,"0")</f>
        <v>21.152914580978525</v>
      </c>
    </row>
    <row r="898" spans="1:20" customFormat="1" ht="18" x14ac:dyDescent="0.35">
      <c r="A898" s="36">
        <v>44910</v>
      </c>
      <c r="B898" s="37" t="s">
        <v>378</v>
      </c>
      <c r="C898" s="37" t="s">
        <v>19</v>
      </c>
      <c r="D898" s="37" t="s">
        <v>514</v>
      </c>
      <c r="E898" s="23" t="s">
        <v>520</v>
      </c>
      <c r="F898" s="37" t="s">
        <v>20</v>
      </c>
      <c r="G898" s="40">
        <v>1679.55</v>
      </c>
      <c r="H898" s="40">
        <v>1679.55</v>
      </c>
      <c r="I898" s="64">
        <f t="shared" si="30"/>
        <v>1</v>
      </c>
      <c r="J898" s="39">
        <v>22</v>
      </c>
      <c r="K898" s="39">
        <v>0</v>
      </c>
      <c r="L898" s="49">
        <v>2.4900000000000002</v>
      </c>
      <c r="M898" s="43">
        <v>0.35694444444444445</v>
      </c>
      <c r="N898" s="38">
        <v>608.99</v>
      </c>
      <c r="O898" s="43">
        <v>0.52569444444444446</v>
      </c>
      <c r="P898" s="43"/>
      <c r="Q898" s="44">
        <v>177800</v>
      </c>
      <c r="R898" s="44">
        <v>177834</v>
      </c>
      <c r="S898" s="61">
        <f t="shared" si="31"/>
        <v>34</v>
      </c>
      <c r="T898" s="50">
        <f>IFERROR(S898/L898,"0")</f>
        <v>13.654618473895582</v>
      </c>
    </row>
    <row r="899" spans="1:20" customFormat="1" ht="18" x14ac:dyDescent="0.35">
      <c r="A899" s="36">
        <v>44910</v>
      </c>
      <c r="B899" s="37" t="s">
        <v>383</v>
      </c>
      <c r="C899" s="37" t="s">
        <v>19</v>
      </c>
      <c r="D899" s="37" t="s">
        <v>517</v>
      </c>
      <c r="E899" s="23" t="s">
        <v>521</v>
      </c>
      <c r="F899" s="37" t="s">
        <v>20</v>
      </c>
      <c r="G899" s="40">
        <v>1099</v>
      </c>
      <c r="H899" s="40">
        <v>1099</v>
      </c>
      <c r="I899" s="64">
        <f t="shared" si="30"/>
        <v>1</v>
      </c>
      <c r="J899" s="39">
        <v>4</v>
      </c>
      <c r="K899" s="39">
        <v>0</v>
      </c>
      <c r="L899" s="49">
        <v>0.83530000000000004</v>
      </c>
      <c r="M899" s="43">
        <v>0</v>
      </c>
      <c r="N899" s="38">
        <v>419.05</v>
      </c>
      <c r="O899" s="43">
        <v>0</v>
      </c>
      <c r="P899" s="43"/>
      <c r="Q899" s="44">
        <v>76962</v>
      </c>
      <c r="R899" s="44">
        <v>76983</v>
      </c>
      <c r="S899" s="61">
        <f t="shared" si="31"/>
        <v>21</v>
      </c>
      <c r="T899" s="50">
        <f>IFERROR(S899/L899,"0")</f>
        <v>25.140668023464624</v>
      </c>
    </row>
    <row r="900" spans="1:20" s="6" customFormat="1" ht="18" x14ac:dyDescent="0.35">
      <c r="A900" s="36">
        <v>44910</v>
      </c>
      <c r="B900" s="37" t="s">
        <v>52</v>
      </c>
      <c r="C900" s="37" t="s">
        <v>23</v>
      </c>
      <c r="D900" s="37" t="s">
        <v>512</v>
      </c>
      <c r="E900" s="23" t="s">
        <v>520</v>
      </c>
      <c r="F900" s="37" t="s">
        <v>20</v>
      </c>
      <c r="G900" s="40">
        <v>0</v>
      </c>
      <c r="H900" s="40">
        <v>0</v>
      </c>
      <c r="I900" s="64" t="str">
        <f t="shared" si="30"/>
        <v>0%</v>
      </c>
      <c r="J900" s="39">
        <v>0</v>
      </c>
      <c r="K900" s="39">
        <v>0</v>
      </c>
      <c r="L900" s="49">
        <v>1.1200000000000001</v>
      </c>
      <c r="M900" s="43">
        <v>0.625</v>
      </c>
      <c r="N900" s="38">
        <v>0</v>
      </c>
      <c r="O900" s="43">
        <v>0.72569444444444453</v>
      </c>
      <c r="P900" s="43"/>
      <c r="Q900" s="44">
        <v>98596</v>
      </c>
      <c r="R900" s="44">
        <v>98641</v>
      </c>
      <c r="S900" s="61">
        <f t="shared" si="31"/>
        <v>45</v>
      </c>
      <c r="T900" s="50">
        <f>IFERROR(S900/L900,"0")</f>
        <v>40.178571428571423</v>
      </c>
    </row>
    <row r="901" spans="1:20" s="6" customFormat="1" ht="18" x14ac:dyDescent="0.35">
      <c r="A901" s="55">
        <v>44910</v>
      </c>
      <c r="B901" s="57" t="s">
        <v>390</v>
      </c>
      <c r="C901" s="57" t="s">
        <v>21</v>
      </c>
      <c r="D901" s="57" t="s">
        <v>515</v>
      </c>
      <c r="E901" s="23" t="s">
        <v>519</v>
      </c>
      <c r="F901" s="57" t="s">
        <v>20</v>
      </c>
      <c r="G901" s="56">
        <v>60</v>
      </c>
      <c r="H901" s="56">
        <v>60</v>
      </c>
      <c r="I901" s="64">
        <f t="shared" si="30"/>
        <v>1</v>
      </c>
      <c r="J901" s="58">
        <v>1</v>
      </c>
      <c r="K901" s="58">
        <v>0</v>
      </c>
      <c r="L901" s="65">
        <v>3.25</v>
      </c>
      <c r="M901" s="43">
        <v>0.52083333333333337</v>
      </c>
      <c r="N901" s="48">
        <v>24</v>
      </c>
      <c r="O901" s="43">
        <v>0.63888888888888895</v>
      </c>
      <c r="P901" s="43"/>
      <c r="Q901" s="60">
        <v>72849</v>
      </c>
      <c r="R901" s="60">
        <v>72949</v>
      </c>
      <c r="S901" s="61">
        <f t="shared" si="31"/>
        <v>100</v>
      </c>
      <c r="T901" s="50">
        <f>IFERROR(S901/L901,"0")</f>
        <v>30.76923076923077</v>
      </c>
    </row>
    <row r="902" spans="1:20" s="6" customFormat="1" ht="18" x14ac:dyDescent="0.35">
      <c r="A902" s="55">
        <v>44910</v>
      </c>
      <c r="B902" s="57" t="s">
        <v>391</v>
      </c>
      <c r="C902" s="57" t="s">
        <v>19</v>
      </c>
      <c r="D902" s="57" t="s">
        <v>515</v>
      </c>
      <c r="E902" s="23" t="s">
        <v>519</v>
      </c>
      <c r="F902" s="57" t="s">
        <v>20</v>
      </c>
      <c r="G902" s="56">
        <v>4183</v>
      </c>
      <c r="H902" s="56">
        <v>4183</v>
      </c>
      <c r="I902" s="64">
        <f t="shared" si="30"/>
        <v>1</v>
      </c>
      <c r="J902" s="58">
        <v>6</v>
      </c>
      <c r="K902" s="58">
        <v>0</v>
      </c>
      <c r="L902" s="65">
        <v>1.2350000000000001</v>
      </c>
      <c r="M902" s="43">
        <v>0.6743055555555556</v>
      </c>
      <c r="N902" s="48">
        <v>1525.37</v>
      </c>
      <c r="O902" s="43">
        <v>0.76458333333333339</v>
      </c>
      <c r="P902" s="43"/>
      <c r="Q902" s="60">
        <v>72949</v>
      </c>
      <c r="R902" s="60">
        <v>72987</v>
      </c>
      <c r="S902" s="61">
        <f t="shared" si="31"/>
        <v>38</v>
      </c>
      <c r="T902" s="50">
        <f>IFERROR(S902/L902,"0")</f>
        <v>30.769230769230766</v>
      </c>
    </row>
    <row r="903" spans="1:20" customFormat="1" ht="18" x14ac:dyDescent="0.35">
      <c r="A903" s="36">
        <v>44911</v>
      </c>
      <c r="B903" s="37" t="s">
        <v>393</v>
      </c>
      <c r="C903" s="37" t="s">
        <v>19</v>
      </c>
      <c r="D903" s="37" t="s">
        <v>512</v>
      </c>
      <c r="E903" s="23" t="s">
        <v>520</v>
      </c>
      <c r="F903" s="37" t="s">
        <v>20</v>
      </c>
      <c r="G903" s="40">
        <v>3613.6</v>
      </c>
      <c r="H903" s="40">
        <v>3493.9</v>
      </c>
      <c r="I903" s="64">
        <f t="shared" si="30"/>
        <v>0.96687513836617234</v>
      </c>
      <c r="J903" s="39">
        <v>28</v>
      </c>
      <c r="K903" s="39">
        <v>3</v>
      </c>
      <c r="L903" s="49">
        <v>1.33</v>
      </c>
      <c r="M903" s="43">
        <v>0.45416666666666666</v>
      </c>
      <c r="N903" s="38">
        <v>1472.98</v>
      </c>
      <c r="O903" s="43">
        <v>0.61875000000000002</v>
      </c>
      <c r="P903" s="43"/>
      <c r="Q903" s="44">
        <v>98641</v>
      </c>
      <c r="R903" s="44">
        <v>98677</v>
      </c>
      <c r="S903" s="61">
        <f t="shared" si="31"/>
        <v>36</v>
      </c>
      <c r="T903" s="50">
        <f>IFERROR(S903/L903,"0")</f>
        <v>27.06766917293233</v>
      </c>
    </row>
    <row r="904" spans="1:20" customFormat="1" ht="18" x14ac:dyDescent="0.35">
      <c r="A904" s="36">
        <v>44911</v>
      </c>
      <c r="B904" s="37" t="s">
        <v>392</v>
      </c>
      <c r="C904" s="37" t="s">
        <v>19</v>
      </c>
      <c r="D904" s="37" t="s">
        <v>512</v>
      </c>
      <c r="E904" s="23" t="s">
        <v>520</v>
      </c>
      <c r="F904" s="37" t="s">
        <v>20</v>
      </c>
      <c r="G904" s="40">
        <v>1120.82</v>
      </c>
      <c r="H904" s="40">
        <v>1120.82</v>
      </c>
      <c r="I904" s="64">
        <f t="shared" si="30"/>
        <v>1</v>
      </c>
      <c r="J904" s="39">
        <v>7</v>
      </c>
      <c r="K904" s="39">
        <v>0</v>
      </c>
      <c r="L904" s="49">
        <v>1.514</v>
      </c>
      <c r="M904" s="43">
        <v>0.67083333333333339</v>
      </c>
      <c r="N904" s="38">
        <v>695.33</v>
      </c>
      <c r="O904" s="43">
        <v>0.79791666666666661</v>
      </c>
      <c r="P904" s="43"/>
      <c r="Q904" s="44">
        <v>98677</v>
      </c>
      <c r="R904" s="44">
        <v>98718</v>
      </c>
      <c r="S904" s="61">
        <f t="shared" si="31"/>
        <v>41</v>
      </c>
      <c r="T904" s="50">
        <f>IFERROR(S904/L904,"0")</f>
        <v>27.080581241743726</v>
      </c>
    </row>
    <row r="905" spans="1:20" customFormat="1" ht="18" x14ac:dyDescent="0.35">
      <c r="A905" s="36">
        <v>44911</v>
      </c>
      <c r="B905" s="37" t="s">
        <v>395</v>
      </c>
      <c r="C905" s="37" t="s">
        <v>19</v>
      </c>
      <c r="D905" s="37" t="s">
        <v>513</v>
      </c>
      <c r="E905" s="23" t="s">
        <v>520</v>
      </c>
      <c r="F905" s="37" t="s">
        <v>20</v>
      </c>
      <c r="G905" s="40">
        <v>2128</v>
      </c>
      <c r="H905" s="40">
        <v>2128</v>
      </c>
      <c r="I905" s="64">
        <f t="shared" si="30"/>
        <v>1</v>
      </c>
      <c r="J905" s="39">
        <v>8</v>
      </c>
      <c r="K905" s="39">
        <v>0</v>
      </c>
      <c r="L905" s="49">
        <v>3.5059999999999998</v>
      </c>
      <c r="M905" s="43">
        <v>0.4861111111111111</v>
      </c>
      <c r="N905" s="38">
        <v>830.88</v>
      </c>
      <c r="O905" s="43">
        <v>0.71805555555555556</v>
      </c>
      <c r="P905" s="43"/>
      <c r="Q905" s="44">
        <v>192651</v>
      </c>
      <c r="R905" s="44">
        <v>192719</v>
      </c>
      <c r="S905" s="61">
        <f t="shared" si="31"/>
        <v>68</v>
      </c>
      <c r="T905" s="50">
        <f>IFERROR(S905/L905,"0")</f>
        <v>19.395322304620652</v>
      </c>
    </row>
    <row r="906" spans="1:20" customFormat="1" ht="18" x14ac:dyDescent="0.35">
      <c r="A906" s="36">
        <v>44911</v>
      </c>
      <c r="B906" s="37" t="s">
        <v>397</v>
      </c>
      <c r="C906" s="37" t="s">
        <v>19</v>
      </c>
      <c r="D906" s="37" t="s">
        <v>515</v>
      </c>
      <c r="E906" s="23" t="s">
        <v>519</v>
      </c>
      <c r="F906" s="37" t="s">
        <v>20</v>
      </c>
      <c r="G906" s="40">
        <v>1643.13</v>
      </c>
      <c r="H906" s="40">
        <v>1622.53</v>
      </c>
      <c r="I906" s="64">
        <f t="shared" si="30"/>
        <v>0.98746295180539567</v>
      </c>
      <c r="J906" s="39">
        <v>28</v>
      </c>
      <c r="K906" s="39">
        <v>1</v>
      </c>
      <c r="L906" s="49">
        <v>0.94699999999999995</v>
      </c>
      <c r="M906" s="43">
        <v>0.40277777777777773</v>
      </c>
      <c r="N906" s="38">
        <v>773.4</v>
      </c>
      <c r="O906" s="43">
        <v>0.54375000000000007</v>
      </c>
      <c r="P906" s="43"/>
      <c r="Q906" s="44">
        <v>72987</v>
      </c>
      <c r="R906" s="44">
        <v>73011</v>
      </c>
      <c r="S906" s="61">
        <f t="shared" si="31"/>
        <v>24</v>
      </c>
      <c r="T906" s="50">
        <f>IFERROR(S906/L906,"0")</f>
        <v>25.343189017951428</v>
      </c>
    </row>
    <row r="907" spans="1:20" customFormat="1" ht="18" x14ac:dyDescent="0.35">
      <c r="A907" s="36">
        <v>44911</v>
      </c>
      <c r="B907" s="37" t="s">
        <v>396</v>
      </c>
      <c r="C907" s="37" t="s">
        <v>19</v>
      </c>
      <c r="D907" s="37" t="s">
        <v>515</v>
      </c>
      <c r="E907" s="23" t="s">
        <v>519</v>
      </c>
      <c r="F907" s="37" t="s">
        <v>20</v>
      </c>
      <c r="G907" s="40">
        <v>884.6</v>
      </c>
      <c r="H907" s="40">
        <v>884.6</v>
      </c>
      <c r="I907" s="64">
        <f t="shared" si="30"/>
        <v>1</v>
      </c>
      <c r="J907" s="39">
        <v>4</v>
      </c>
      <c r="K907" s="39">
        <v>0</v>
      </c>
      <c r="L907" s="49">
        <v>1.4590000000000001</v>
      </c>
      <c r="M907" s="43">
        <v>0.625</v>
      </c>
      <c r="N907" s="38">
        <v>397.14</v>
      </c>
      <c r="O907" s="43">
        <v>0.70833333333333337</v>
      </c>
      <c r="P907" s="43"/>
      <c r="Q907" s="44">
        <v>73011</v>
      </c>
      <c r="R907" s="44">
        <v>73048</v>
      </c>
      <c r="S907" s="61">
        <f t="shared" si="31"/>
        <v>37</v>
      </c>
      <c r="T907" s="50">
        <f>IFERROR(S907/L907,"0")</f>
        <v>25.359835503769705</v>
      </c>
    </row>
    <row r="908" spans="1:20" customFormat="1" ht="18" x14ac:dyDescent="0.35">
      <c r="A908" s="36">
        <v>44911</v>
      </c>
      <c r="B908" s="37" t="s">
        <v>400</v>
      </c>
      <c r="C908" s="37" t="s">
        <v>21</v>
      </c>
      <c r="D908" s="37" t="s">
        <v>516</v>
      </c>
      <c r="E908" s="23" t="s">
        <v>521</v>
      </c>
      <c r="F908" s="37" t="s">
        <v>20</v>
      </c>
      <c r="G908" s="40">
        <v>11800</v>
      </c>
      <c r="H908" s="40">
        <v>11800</v>
      </c>
      <c r="I908" s="64">
        <f t="shared" si="30"/>
        <v>1</v>
      </c>
      <c r="J908" s="39">
        <v>2</v>
      </c>
      <c r="K908" s="39">
        <v>0</v>
      </c>
      <c r="L908" s="49">
        <v>19.756</v>
      </c>
      <c r="M908" s="43">
        <v>0</v>
      </c>
      <c r="N908" s="38">
        <v>0</v>
      </c>
      <c r="O908" s="43">
        <v>0.79375000000000007</v>
      </c>
      <c r="P908" s="43"/>
      <c r="Q908" s="44">
        <v>574399</v>
      </c>
      <c r="R908" s="44">
        <v>574698</v>
      </c>
      <c r="S908" s="61">
        <f t="shared" si="31"/>
        <v>299</v>
      </c>
      <c r="T908" s="50">
        <f>IFERROR(S908/L908,"0")</f>
        <v>15.134642640210568</v>
      </c>
    </row>
    <row r="909" spans="1:20" customFormat="1" ht="18" x14ac:dyDescent="0.35">
      <c r="A909" s="36">
        <v>44911</v>
      </c>
      <c r="B909" s="37" t="s">
        <v>402</v>
      </c>
      <c r="C909" s="37" t="s">
        <v>19</v>
      </c>
      <c r="D909" s="37" t="s">
        <v>517</v>
      </c>
      <c r="E909" s="23" t="s">
        <v>521</v>
      </c>
      <c r="F909" s="37" t="s">
        <v>20</v>
      </c>
      <c r="G909" s="40">
        <v>6240</v>
      </c>
      <c r="H909" s="40">
        <v>6240</v>
      </c>
      <c r="I909" s="64">
        <f t="shared" si="30"/>
        <v>1</v>
      </c>
      <c r="J909" s="39">
        <v>5</v>
      </c>
      <c r="K909" s="39">
        <v>0</v>
      </c>
      <c r="L909" s="49">
        <v>2.0682999999999998</v>
      </c>
      <c r="M909" s="43">
        <v>0.34097222222222223</v>
      </c>
      <c r="N909" s="38">
        <v>1710.5</v>
      </c>
      <c r="O909" s="43">
        <v>0.50694444444444442</v>
      </c>
      <c r="P909" s="43"/>
      <c r="Q909" s="44">
        <v>76983</v>
      </c>
      <c r="R909" s="44">
        <v>77035</v>
      </c>
      <c r="S909" s="61">
        <f t="shared" si="31"/>
        <v>52</v>
      </c>
      <c r="T909" s="50">
        <f>IFERROR(S909/L909,"0")</f>
        <v>25.141420490257701</v>
      </c>
    </row>
    <row r="910" spans="1:20" customFormat="1" ht="18" x14ac:dyDescent="0.35">
      <c r="A910" s="36">
        <v>44911</v>
      </c>
      <c r="B910" s="37" t="s">
        <v>403</v>
      </c>
      <c r="C910" s="37" t="s">
        <v>19</v>
      </c>
      <c r="D910" s="37" t="s">
        <v>517</v>
      </c>
      <c r="E910" s="23" t="s">
        <v>521</v>
      </c>
      <c r="F910" s="37" t="s">
        <v>20</v>
      </c>
      <c r="G910" s="40">
        <v>1064</v>
      </c>
      <c r="H910" s="40">
        <v>1064</v>
      </c>
      <c r="I910" s="64">
        <f t="shared" si="30"/>
        <v>1</v>
      </c>
      <c r="J910" s="39">
        <v>3</v>
      </c>
      <c r="K910" s="39">
        <v>0</v>
      </c>
      <c r="L910" s="49">
        <v>0.1193</v>
      </c>
      <c r="M910" s="43">
        <v>0.53749999999999998</v>
      </c>
      <c r="N910" s="38">
        <v>447.99</v>
      </c>
      <c r="O910" s="43">
        <v>0.56111111111111112</v>
      </c>
      <c r="P910" s="43"/>
      <c r="Q910" s="44">
        <v>77035</v>
      </c>
      <c r="R910" s="44">
        <v>77038</v>
      </c>
      <c r="S910" s="61">
        <f t="shared" si="31"/>
        <v>3</v>
      </c>
      <c r="T910" s="50">
        <f>IFERROR(S910/L910,"0")</f>
        <v>25.146689019279126</v>
      </c>
    </row>
    <row r="911" spans="1:20" customFormat="1" ht="18" x14ac:dyDescent="0.35">
      <c r="A911" s="36">
        <v>44911</v>
      </c>
      <c r="B911" s="37" t="s">
        <v>401</v>
      </c>
      <c r="C911" s="37" t="s">
        <v>19</v>
      </c>
      <c r="D911" s="37" t="s">
        <v>517</v>
      </c>
      <c r="E911" s="23" t="s">
        <v>521</v>
      </c>
      <c r="F911" s="37" t="s">
        <v>20</v>
      </c>
      <c r="G911" s="40">
        <v>2397.4499999999998</v>
      </c>
      <c r="H911" s="40">
        <v>2397.4499999999998</v>
      </c>
      <c r="I911" s="64">
        <f t="shared" si="30"/>
        <v>1</v>
      </c>
      <c r="J911" s="39">
        <v>11</v>
      </c>
      <c r="K911" s="39">
        <v>0</v>
      </c>
      <c r="L911" s="49">
        <v>0.87509999999999999</v>
      </c>
      <c r="M911" s="43">
        <v>0.62638888888888888</v>
      </c>
      <c r="N911" s="38">
        <v>862.87</v>
      </c>
      <c r="O911" s="43">
        <v>0.7729166666666667</v>
      </c>
      <c r="P911" s="43"/>
      <c r="Q911" s="44">
        <v>77038</v>
      </c>
      <c r="R911" s="44">
        <v>77060</v>
      </c>
      <c r="S911" s="61">
        <f t="shared" si="31"/>
        <v>22</v>
      </c>
      <c r="T911" s="50">
        <f>IFERROR(S911/L911,"0")</f>
        <v>25.139984001828363</v>
      </c>
    </row>
    <row r="912" spans="1:20" customFormat="1" ht="18" x14ac:dyDescent="0.35">
      <c r="A912" s="36">
        <v>44912</v>
      </c>
      <c r="B912" s="37" t="s">
        <v>52</v>
      </c>
      <c r="C912" s="37" t="s">
        <v>27</v>
      </c>
      <c r="D912" s="37" t="s">
        <v>511</v>
      </c>
      <c r="E912" s="23" t="s">
        <v>523</v>
      </c>
      <c r="F912" s="37" t="s">
        <v>20</v>
      </c>
      <c r="G912" s="40">
        <v>0</v>
      </c>
      <c r="H912" s="40">
        <v>0</v>
      </c>
      <c r="I912" s="64" t="str">
        <f t="shared" si="30"/>
        <v>0%</v>
      </c>
      <c r="J912" s="39">
        <v>0</v>
      </c>
      <c r="K912" s="39">
        <v>0</v>
      </c>
      <c r="L912" s="49">
        <v>13.593</v>
      </c>
      <c r="M912" s="43">
        <v>0</v>
      </c>
      <c r="N912" s="38">
        <v>0</v>
      </c>
      <c r="O912" s="43">
        <v>0</v>
      </c>
      <c r="P912" s="43"/>
      <c r="Q912" s="44">
        <v>144182</v>
      </c>
      <c r="R912" s="44">
        <v>144426</v>
      </c>
      <c r="S912" s="61">
        <f t="shared" si="31"/>
        <v>244</v>
      </c>
      <c r="T912" s="50">
        <f>IFERROR(S912/L912,"0")</f>
        <v>17.950415655116604</v>
      </c>
    </row>
    <row r="913" spans="1:27" customFormat="1" ht="18" x14ac:dyDescent="0.35">
      <c r="A913" s="36">
        <v>44912</v>
      </c>
      <c r="B913" s="37" t="s">
        <v>394</v>
      </c>
      <c r="C913" s="37" t="s">
        <v>19</v>
      </c>
      <c r="D913" s="37" t="s">
        <v>512</v>
      </c>
      <c r="E913" s="23" t="s">
        <v>520</v>
      </c>
      <c r="F913" s="37" t="s">
        <v>20</v>
      </c>
      <c r="G913" s="40">
        <v>2444.1</v>
      </c>
      <c r="H913" s="40">
        <v>2376.65</v>
      </c>
      <c r="I913" s="64">
        <f t="shared" si="30"/>
        <v>0.97240292950370288</v>
      </c>
      <c r="J913" s="39">
        <v>22</v>
      </c>
      <c r="K913" s="39">
        <v>3</v>
      </c>
      <c r="L913" s="49">
        <v>1.9059999999999999</v>
      </c>
      <c r="M913" s="43">
        <v>0.43055555555555558</v>
      </c>
      <c r="N913" s="38">
        <v>1067.5999999999999</v>
      </c>
      <c r="O913" s="43">
        <v>0.61319444444444449</v>
      </c>
      <c r="P913" s="43"/>
      <c r="Q913" s="44">
        <v>98718</v>
      </c>
      <c r="R913" s="44">
        <v>98763</v>
      </c>
      <c r="S913" s="61">
        <f t="shared" si="31"/>
        <v>45</v>
      </c>
      <c r="T913" s="50">
        <f>IFERROR(S913/L913,"0")</f>
        <v>23.609653725078701</v>
      </c>
    </row>
    <row r="914" spans="1:27" customFormat="1" ht="18" x14ac:dyDescent="0.35">
      <c r="A914" s="36">
        <v>44912</v>
      </c>
      <c r="B914" s="37" t="s">
        <v>52</v>
      </c>
      <c r="C914" s="37" t="s">
        <v>27</v>
      </c>
      <c r="D914" s="37" t="s">
        <v>513</v>
      </c>
      <c r="E914" s="23" t="s">
        <v>520</v>
      </c>
      <c r="F914" s="37" t="s">
        <v>20</v>
      </c>
      <c r="G914" s="40">
        <v>16</v>
      </c>
      <c r="H914" s="40">
        <v>16</v>
      </c>
      <c r="I914" s="64">
        <f t="shared" si="30"/>
        <v>1</v>
      </c>
      <c r="J914" s="39">
        <v>0</v>
      </c>
      <c r="K914" s="39">
        <v>0</v>
      </c>
      <c r="L914" s="49">
        <v>7.9029999999999996</v>
      </c>
      <c r="M914" s="43">
        <v>0</v>
      </c>
      <c r="N914" s="38">
        <v>0</v>
      </c>
      <c r="O914" s="43">
        <v>0</v>
      </c>
      <c r="P914" s="43"/>
      <c r="Q914" s="44">
        <v>192719</v>
      </c>
      <c r="R914" s="44">
        <v>192904</v>
      </c>
      <c r="S914" s="61">
        <f t="shared" si="31"/>
        <v>185</v>
      </c>
      <c r="T914" s="50">
        <f>IFERROR(S914/L914,"0")</f>
        <v>23.408832089080096</v>
      </c>
    </row>
    <row r="915" spans="1:27" customFormat="1" ht="18" x14ac:dyDescent="0.35">
      <c r="A915" s="36">
        <v>44912</v>
      </c>
      <c r="B915" s="37" t="s">
        <v>398</v>
      </c>
      <c r="C915" s="37" t="s">
        <v>21</v>
      </c>
      <c r="D915" s="37" t="s">
        <v>515</v>
      </c>
      <c r="E915" s="23" t="s">
        <v>519</v>
      </c>
      <c r="F915" s="37" t="s">
        <v>20</v>
      </c>
      <c r="G915" s="40">
        <v>63</v>
      </c>
      <c r="H915" s="40">
        <v>63</v>
      </c>
      <c r="I915" s="64">
        <f t="shared" si="30"/>
        <v>1</v>
      </c>
      <c r="J915" s="39">
        <v>1</v>
      </c>
      <c r="K915" s="39">
        <v>0</v>
      </c>
      <c r="L915" s="49">
        <v>7.3570000000000002</v>
      </c>
      <c r="M915" s="43">
        <v>0.25</v>
      </c>
      <c r="N915" s="38">
        <v>28.35</v>
      </c>
      <c r="O915" s="43">
        <v>0.4826388888888889</v>
      </c>
      <c r="P915" s="43"/>
      <c r="Q915" s="44">
        <v>73048</v>
      </c>
      <c r="R915" s="44">
        <v>73237</v>
      </c>
      <c r="S915" s="61">
        <f t="shared" si="31"/>
        <v>189</v>
      </c>
      <c r="T915" s="50">
        <f>IFERROR(S915/L915,"0")</f>
        <v>25.689819219790675</v>
      </c>
    </row>
    <row r="916" spans="1:27" customFormat="1" ht="18" x14ac:dyDescent="0.35">
      <c r="A916" s="36">
        <v>44912</v>
      </c>
      <c r="B916" s="37" t="s">
        <v>399</v>
      </c>
      <c r="C916" s="37" t="s">
        <v>26</v>
      </c>
      <c r="D916" s="37" t="s">
        <v>515</v>
      </c>
      <c r="E916" s="23" t="s">
        <v>519</v>
      </c>
      <c r="F916" s="37" t="s">
        <v>20</v>
      </c>
      <c r="G916" s="40">
        <v>915</v>
      </c>
      <c r="H916" s="40">
        <v>915</v>
      </c>
      <c r="I916" s="64">
        <f t="shared" si="30"/>
        <v>1</v>
      </c>
      <c r="J916" s="39">
        <v>1</v>
      </c>
      <c r="K916" s="39">
        <v>0</v>
      </c>
      <c r="L916" s="49">
        <v>1.1679999999999999</v>
      </c>
      <c r="M916" s="43">
        <v>0.59097222222222223</v>
      </c>
      <c r="N916" s="38">
        <v>338.58</v>
      </c>
      <c r="O916" s="43">
        <v>0.65625</v>
      </c>
      <c r="P916" s="43"/>
      <c r="Q916" s="44">
        <v>73237</v>
      </c>
      <c r="R916" s="44">
        <v>73267</v>
      </c>
      <c r="S916" s="61">
        <f t="shared" si="31"/>
        <v>30</v>
      </c>
      <c r="T916" s="50">
        <f>IFERROR(S916/L916,"0")</f>
        <v>25.684931506849317</v>
      </c>
    </row>
    <row r="917" spans="1:27" customFormat="1" ht="18" x14ac:dyDescent="0.35">
      <c r="A917" s="36">
        <v>44912</v>
      </c>
      <c r="B917" s="37" t="s">
        <v>404</v>
      </c>
      <c r="C917" s="37" t="s">
        <v>19</v>
      </c>
      <c r="D917" s="37" t="s">
        <v>517</v>
      </c>
      <c r="E917" s="23" t="s">
        <v>521</v>
      </c>
      <c r="F917" s="37" t="s">
        <v>20</v>
      </c>
      <c r="G917" s="40">
        <v>1735.7</v>
      </c>
      <c r="H917" s="40">
        <v>1735.7</v>
      </c>
      <c r="I917" s="64">
        <f t="shared" si="30"/>
        <v>1</v>
      </c>
      <c r="J917" s="39">
        <v>19</v>
      </c>
      <c r="K917" s="39">
        <v>0</v>
      </c>
      <c r="L917" s="49">
        <v>1.1619999999999999</v>
      </c>
      <c r="M917" s="43">
        <v>0.42083333333333334</v>
      </c>
      <c r="N917" s="38">
        <v>913.3</v>
      </c>
      <c r="O917" s="43">
        <v>0.55208333333333337</v>
      </c>
      <c r="P917" s="43"/>
      <c r="Q917" s="44">
        <v>77060</v>
      </c>
      <c r="R917" s="44">
        <v>77085</v>
      </c>
      <c r="S917" s="61">
        <f t="shared" si="31"/>
        <v>25</v>
      </c>
      <c r="T917" s="50">
        <f>IFERROR(S917/L917,"0")</f>
        <v>21.514629948364888</v>
      </c>
    </row>
    <row r="918" spans="1:27" customFormat="1" ht="18" x14ac:dyDescent="0.35">
      <c r="A918" s="36">
        <v>44914</v>
      </c>
      <c r="B918" s="37" t="s">
        <v>405</v>
      </c>
      <c r="C918" s="37" t="s">
        <v>19</v>
      </c>
      <c r="D918" s="37" t="s">
        <v>514</v>
      </c>
      <c r="E918" s="23" t="s">
        <v>520</v>
      </c>
      <c r="F918" s="37" t="s">
        <v>20</v>
      </c>
      <c r="G918" s="40">
        <v>2606.39</v>
      </c>
      <c r="H918" s="40">
        <v>2606.39</v>
      </c>
      <c r="I918" s="64">
        <f t="shared" si="30"/>
        <v>1</v>
      </c>
      <c r="J918" s="39">
        <v>31</v>
      </c>
      <c r="K918" s="39">
        <v>0</v>
      </c>
      <c r="L918" s="49">
        <v>2.7829999999999999</v>
      </c>
      <c r="M918" s="43">
        <v>0.38750000000000001</v>
      </c>
      <c r="N918" s="38">
        <v>1006.11</v>
      </c>
      <c r="O918" s="43">
        <v>0.5625</v>
      </c>
      <c r="P918" s="43"/>
      <c r="Q918" s="44">
        <v>177834</v>
      </c>
      <c r="R918" s="44">
        <v>177872</v>
      </c>
      <c r="S918" s="61">
        <f t="shared" si="31"/>
        <v>38</v>
      </c>
      <c r="T918" s="50">
        <f>IFERROR(S918/L918,"0")</f>
        <v>13.654329859863457</v>
      </c>
    </row>
    <row r="919" spans="1:27" customFormat="1" ht="18" x14ac:dyDescent="0.35">
      <c r="A919" s="36">
        <v>44914</v>
      </c>
      <c r="B919" s="37" t="s">
        <v>406</v>
      </c>
      <c r="C919" s="37" t="s">
        <v>19</v>
      </c>
      <c r="D919" s="37" t="s">
        <v>514</v>
      </c>
      <c r="E919" s="23" t="s">
        <v>520</v>
      </c>
      <c r="F919" s="37" t="s">
        <v>20</v>
      </c>
      <c r="G919" s="40">
        <v>6529</v>
      </c>
      <c r="H919" s="40">
        <v>6529</v>
      </c>
      <c r="I919" s="64">
        <f t="shared" si="30"/>
        <v>1</v>
      </c>
      <c r="J919" s="39">
        <v>2</v>
      </c>
      <c r="K919" s="39">
        <v>0</v>
      </c>
      <c r="L919" s="49">
        <v>3.4420000000000002</v>
      </c>
      <c r="M919" s="43">
        <v>0.65277777777777779</v>
      </c>
      <c r="N919" s="38">
        <v>2747.99</v>
      </c>
      <c r="O919" s="43">
        <v>0.75416666666666676</v>
      </c>
      <c r="P919" s="43"/>
      <c r="Q919" s="44">
        <v>177872</v>
      </c>
      <c r="R919" s="44">
        <v>177919</v>
      </c>
      <c r="S919" s="61">
        <f t="shared" si="31"/>
        <v>47</v>
      </c>
      <c r="T919" s="50">
        <f>IFERROR(S919/L919,"0")</f>
        <v>13.654851830331202</v>
      </c>
    </row>
    <row r="920" spans="1:27" customFormat="1" ht="18" x14ac:dyDescent="0.35">
      <c r="A920" s="55">
        <v>44914</v>
      </c>
      <c r="B920" s="57" t="s">
        <v>407</v>
      </c>
      <c r="C920" s="57" t="s">
        <v>21</v>
      </c>
      <c r="D920" s="57" t="s">
        <v>511</v>
      </c>
      <c r="E920" s="23" t="s">
        <v>523</v>
      </c>
      <c r="F920" s="57" t="s">
        <v>20</v>
      </c>
      <c r="G920" s="56">
        <v>4690</v>
      </c>
      <c r="H920" s="56">
        <v>4690</v>
      </c>
      <c r="I920" s="64">
        <f t="shared" si="30"/>
        <v>1</v>
      </c>
      <c r="J920" s="58">
        <v>2</v>
      </c>
      <c r="K920" s="58">
        <v>0</v>
      </c>
      <c r="L920" s="65">
        <v>6.4210000000000003</v>
      </c>
      <c r="M920" s="43">
        <v>0.4069444444444445</v>
      </c>
      <c r="N920" s="48">
        <v>1290.0899999999999</v>
      </c>
      <c r="O920" s="43">
        <v>0.62638888888888888</v>
      </c>
      <c r="P920" s="43"/>
      <c r="Q920" s="60">
        <v>144226</v>
      </c>
      <c r="R920" s="60">
        <v>144514</v>
      </c>
      <c r="S920" s="61">
        <f t="shared" si="31"/>
        <v>288</v>
      </c>
      <c r="T920" s="50">
        <f>IFERROR(S920/L920,"0")</f>
        <v>44.852826662513628</v>
      </c>
      <c r="U920" s="6"/>
      <c r="V920" s="6"/>
      <c r="W920" s="6"/>
      <c r="X920" s="6"/>
      <c r="Y920" s="6"/>
      <c r="Z920" s="6"/>
      <c r="AA920" s="6"/>
    </row>
    <row r="921" spans="1:27" customFormat="1" ht="18" x14ac:dyDescent="0.35">
      <c r="A921" s="36">
        <v>44914</v>
      </c>
      <c r="B921" s="37" t="s">
        <v>408</v>
      </c>
      <c r="C921" s="37" t="s">
        <v>19</v>
      </c>
      <c r="D921" s="37" t="s">
        <v>511</v>
      </c>
      <c r="E921" s="23" t="s">
        <v>523</v>
      </c>
      <c r="F921" s="37" t="s">
        <v>20</v>
      </c>
      <c r="G921" s="40">
        <v>7200</v>
      </c>
      <c r="H921" s="40">
        <v>7200</v>
      </c>
      <c r="I921" s="64">
        <f t="shared" si="30"/>
        <v>1</v>
      </c>
      <c r="J921" s="39">
        <v>2</v>
      </c>
      <c r="K921" s="39">
        <v>0</v>
      </c>
      <c r="L921" s="49">
        <v>0.80300000000000005</v>
      </c>
      <c r="M921" s="43">
        <v>0.70277777777777783</v>
      </c>
      <c r="N921" s="38">
        <v>2520</v>
      </c>
      <c r="O921" s="43">
        <v>0.81736111111111109</v>
      </c>
      <c r="P921" s="43"/>
      <c r="Q921" s="44">
        <v>144514</v>
      </c>
      <c r="R921" s="44">
        <v>144550</v>
      </c>
      <c r="S921" s="61">
        <f t="shared" si="31"/>
        <v>36</v>
      </c>
      <c r="T921" s="50">
        <f>IFERROR(S921/L921,"0")</f>
        <v>44.831880448318799</v>
      </c>
    </row>
    <row r="922" spans="1:27" customFormat="1" ht="18" x14ac:dyDescent="0.35">
      <c r="A922" s="36">
        <v>44914</v>
      </c>
      <c r="B922" s="37" t="s">
        <v>421</v>
      </c>
      <c r="C922" s="37" t="s">
        <v>21</v>
      </c>
      <c r="D922" s="37" t="s">
        <v>515</v>
      </c>
      <c r="E922" s="23" t="s">
        <v>519</v>
      </c>
      <c r="F922" s="37" t="s">
        <v>20</v>
      </c>
      <c r="G922" s="40">
        <v>912.5</v>
      </c>
      <c r="H922" s="40">
        <v>832.5</v>
      </c>
      <c r="I922" s="64">
        <f t="shared" si="30"/>
        <v>0.9123287671232877</v>
      </c>
      <c r="J922" s="39">
        <v>19</v>
      </c>
      <c r="K922" s="39">
        <v>1</v>
      </c>
      <c r="L922" s="49">
        <v>6.99</v>
      </c>
      <c r="M922" s="43">
        <v>0.22916666666666666</v>
      </c>
      <c r="N922" s="38">
        <v>692.09</v>
      </c>
      <c r="O922" s="43">
        <v>0.58402777777777781</v>
      </c>
      <c r="P922" s="43"/>
      <c r="Q922" s="44">
        <v>73267</v>
      </c>
      <c r="R922" s="44">
        <v>73450</v>
      </c>
      <c r="S922" s="61">
        <f t="shared" si="31"/>
        <v>183</v>
      </c>
      <c r="T922" s="50">
        <f>IFERROR(S922/L922,"0")</f>
        <v>26.180257510729614</v>
      </c>
    </row>
    <row r="923" spans="1:27" customFormat="1" ht="18" x14ac:dyDescent="0.35">
      <c r="A923" s="36">
        <v>44914</v>
      </c>
      <c r="B923" s="37" t="s">
        <v>410</v>
      </c>
      <c r="C923" s="37" t="s">
        <v>19</v>
      </c>
      <c r="D923" s="37" t="s">
        <v>512</v>
      </c>
      <c r="E923" s="23" t="s">
        <v>520</v>
      </c>
      <c r="F923" s="37" t="s">
        <v>20</v>
      </c>
      <c r="G923" s="40">
        <v>809.3</v>
      </c>
      <c r="H923" s="40">
        <v>809.3</v>
      </c>
      <c r="I923" s="64">
        <f t="shared" si="30"/>
        <v>1</v>
      </c>
      <c r="J923" s="39">
        <v>5</v>
      </c>
      <c r="K923" s="39">
        <v>0</v>
      </c>
      <c r="L923" s="49">
        <v>1.9059999999999999</v>
      </c>
      <c r="M923" s="43">
        <v>0.36805555555555558</v>
      </c>
      <c r="N923" s="38">
        <v>789.63</v>
      </c>
      <c r="O923" s="43">
        <v>0.47222222222222227</v>
      </c>
      <c r="P923" s="43"/>
      <c r="Q923" s="44">
        <v>98763</v>
      </c>
      <c r="R923" s="44">
        <v>98808</v>
      </c>
      <c r="S923" s="61">
        <f t="shared" si="31"/>
        <v>45</v>
      </c>
      <c r="T923" s="50">
        <f>IFERROR(S923/L923,"0")</f>
        <v>23.609653725078701</v>
      </c>
    </row>
    <row r="924" spans="1:27" customFormat="1" ht="18" x14ac:dyDescent="0.35">
      <c r="A924" s="36">
        <v>44914</v>
      </c>
      <c r="B924" s="37" t="s">
        <v>411</v>
      </c>
      <c r="C924" s="37" t="s">
        <v>19</v>
      </c>
      <c r="D924" s="37" t="s">
        <v>512</v>
      </c>
      <c r="E924" s="23" t="s">
        <v>520</v>
      </c>
      <c r="F924" s="37" t="s">
        <v>20</v>
      </c>
      <c r="G924" s="40">
        <v>1652.6</v>
      </c>
      <c r="H924" s="40">
        <v>1652.6</v>
      </c>
      <c r="I924" s="64">
        <f t="shared" si="30"/>
        <v>1</v>
      </c>
      <c r="J924" s="39">
        <v>3</v>
      </c>
      <c r="K924" s="39">
        <v>0</v>
      </c>
      <c r="L924" s="49">
        <v>1.5671999999999999</v>
      </c>
      <c r="M924" s="43">
        <v>0.49305555555555558</v>
      </c>
      <c r="N924" s="38">
        <v>796.29</v>
      </c>
      <c r="O924" s="43">
        <v>0.57638888888888895</v>
      </c>
      <c r="P924" s="43"/>
      <c r="Q924" s="44">
        <v>98808</v>
      </c>
      <c r="R924" s="44">
        <v>98845</v>
      </c>
      <c r="S924" s="61">
        <f t="shared" si="31"/>
        <v>37</v>
      </c>
      <c r="T924" s="50">
        <f>IFERROR(S924/L924,"0")</f>
        <v>23.608984175599797</v>
      </c>
    </row>
    <row r="925" spans="1:27" customFormat="1" ht="18" x14ac:dyDescent="0.35">
      <c r="A925" s="36">
        <v>44914</v>
      </c>
      <c r="B925" s="37" t="s">
        <v>412</v>
      </c>
      <c r="C925" s="37" t="s">
        <v>19</v>
      </c>
      <c r="D925" s="37" t="s">
        <v>512</v>
      </c>
      <c r="E925" s="23" t="s">
        <v>520</v>
      </c>
      <c r="F925" s="37" t="s">
        <v>20</v>
      </c>
      <c r="G925" s="40">
        <v>3300</v>
      </c>
      <c r="H925" s="40">
        <v>3300</v>
      </c>
      <c r="I925" s="64">
        <f t="shared" si="30"/>
        <v>1</v>
      </c>
      <c r="J925" s="39">
        <v>1</v>
      </c>
      <c r="K925" s="39">
        <v>0</v>
      </c>
      <c r="L925" s="49">
        <v>0.80479999999999996</v>
      </c>
      <c r="M925" s="43">
        <v>0.64583333333333337</v>
      </c>
      <c r="N925" s="38">
        <v>1386</v>
      </c>
      <c r="O925" s="43">
        <v>0.73472222222222217</v>
      </c>
      <c r="P925" s="43"/>
      <c r="Q925" s="44">
        <v>98845</v>
      </c>
      <c r="R925" s="44">
        <v>98864</v>
      </c>
      <c r="S925" s="61">
        <f t="shared" si="31"/>
        <v>19</v>
      </c>
      <c r="T925" s="50">
        <f>IFERROR(S925/L925,"0")</f>
        <v>23.608349900596423</v>
      </c>
    </row>
    <row r="926" spans="1:27" customFormat="1" ht="18" x14ac:dyDescent="0.35">
      <c r="A926" s="36">
        <v>44915</v>
      </c>
      <c r="B926" s="37" t="s">
        <v>413</v>
      </c>
      <c r="C926" s="37" t="s">
        <v>19</v>
      </c>
      <c r="D926" s="37" t="s">
        <v>512</v>
      </c>
      <c r="E926" s="23" t="s">
        <v>520</v>
      </c>
      <c r="F926" s="37" t="s">
        <v>20</v>
      </c>
      <c r="G926" s="40">
        <v>5320</v>
      </c>
      <c r="H926" s="40">
        <v>5320</v>
      </c>
      <c r="I926" s="64">
        <f t="shared" si="30"/>
        <v>1</v>
      </c>
      <c r="J926" s="39">
        <v>6</v>
      </c>
      <c r="K926" s="39">
        <v>0</v>
      </c>
      <c r="L926" s="49">
        <v>0.78049999999999997</v>
      </c>
      <c r="M926" s="43">
        <v>0.35416666666666669</v>
      </c>
      <c r="N926" s="38">
        <v>1330</v>
      </c>
      <c r="O926" s="43">
        <v>0.59583333333333333</v>
      </c>
      <c r="P926" s="43"/>
      <c r="Q926" s="44">
        <v>98864</v>
      </c>
      <c r="R926" s="44">
        <v>98882</v>
      </c>
      <c r="S926" s="61">
        <f t="shared" si="31"/>
        <v>18</v>
      </c>
      <c r="T926" s="50">
        <f>IFERROR(S926/L926,"0")</f>
        <v>23.062139654067906</v>
      </c>
    </row>
    <row r="927" spans="1:27" customFormat="1" ht="18" x14ac:dyDescent="0.35">
      <c r="A927" s="36">
        <v>44915</v>
      </c>
      <c r="B927" s="37" t="s">
        <v>414</v>
      </c>
      <c r="C927" s="37" t="s">
        <v>19</v>
      </c>
      <c r="D927" s="37" t="s">
        <v>512</v>
      </c>
      <c r="E927" s="23" t="s">
        <v>520</v>
      </c>
      <c r="F927" s="37" t="s">
        <v>20</v>
      </c>
      <c r="G927" s="40">
        <v>1320</v>
      </c>
      <c r="H927" s="40">
        <v>1320</v>
      </c>
      <c r="I927" s="64">
        <f t="shared" si="30"/>
        <v>1</v>
      </c>
      <c r="J927" s="39">
        <v>1</v>
      </c>
      <c r="K927" s="39">
        <v>0</v>
      </c>
      <c r="L927" s="49">
        <v>0.78049999999999997</v>
      </c>
      <c r="M927" s="43">
        <v>0.62847222222222221</v>
      </c>
      <c r="N927" s="38">
        <v>462</v>
      </c>
      <c r="O927" s="43">
        <v>0.6875</v>
      </c>
      <c r="P927" s="43"/>
      <c r="Q927" s="44">
        <v>98882</v>
      </c>
      <c r="R927" s="44">
        <v>98903</v>
      </c>
      <c r="S927" s="61">
        <f t="shared" si="31"/>
        <v>21</v>
      </c>
      <c r="T927" s="50">
        <f>IFERROR(S927/L927,"0")</f>
        <v>26.905829596412556</v>
      </c>
    </row>
    <row r="928" spans="1:27" customFormat="1" ht="18" x14ac:dyDescent="0.35">
      <c r="A928" s="36">
        <v>44914</v>
      </c>
      <c r="B928" s="37" t="s">
        <v>415</v>
      </c>
      <c r="C928" s="37" t="s">
        <v>19</v>
      </c>
      <c r="D928" s="37" t="s">
        <v>517</v>
      </c>
      <c r="E928" s="23" t="s">
        <v>521</v>
      </c>
      <c r="F928" s="37" t="s">
        <v>20</v>
      </c>
      <c r="G928" s="40">
        <v>2663.4</v>
      </c>
      <c r="H928" s="40">
        <v>2663.4</v>
      </c>
      <c r="I928" s="64">
        <f t="shared" si="30"/>
        <v>1</v>
      </c>
      <c r="J928" s="39">
        <v>33</v>
      </c>
      <c r="K928" s="39">
        <v>0</v>
      </c>
      <c r="L928" s="49">
        <v>0.92800000000000005</v>
      </c>
      <c r="M928" s="43">
        <v>0.36527777777777781</v>
      </c>
      <c r="N928" s="38">
        <v>1082.33</v>
      </c>
      <c r="O928" s="43">
        <v>0.61249999999999993</v>
      </c>
      <c r="P928" s="43"/>
      <c r="Q928" s="44">
        <v>77085</v>
      </c>
      <c r="R928" s="44">
        <v>77106</v>
      </c>
      <c r="S928" s="61">
        <f t="shared" si="31"/>
        <v>21</v>
      </c>
      <c r="T928" s="50">
        <f>IFERROR(S928/L928,"0")</f>
        <v>22.629310344827584</v>
      </c>
    </row>
    <row r="929" spans="1:20" customFormat="1" ht="18" x14ac:dyDescent="0.35">
      <c r="A929" s="36">
        <v>44914</v>
      </c>
      <c r="B929" s="37" t="s">
        <v>416</v>
      </c>
      <c r="C929" s="37" t="s">
        <v>19</v>
      </c>
      <c r="D929" s="37" t="s">
        <v>517</v>
      </c>
      <c r="E929" s="23" t="s">
        <v>521</v>
      </c>
      <c r="F929" s="37" t="s">
        <v>20</v>
      </c>
      <c r="G929" s="40">
        <v>2015.8</v>
      </c>
      <c r="H929" s="40">
        <v>2015.8</v>
      </c>
      <c r="I929" s="64">
        <f t="shared" si="30"/>
        <v>1</v>
      </c>
      <c r="J929" s="39">
        <v>10</v>
      </c>
      <c r="K929" s="39">
        <v>0</v>
      </c>
      <c r="L929" s="49">
        <v>1.5469999999999999</v>
      </c>
      <c r="M929" s="43">
        <v>0.61458333333333337</v>
      </c>
      <c r="N929" s="38">
        <v>899.84</v>
      </c>
      <c r="O929" s="43">
        <v>0.74652777777777779</v>
      </c>
      <c r="P929" s="43"/>
      <c r="Q929" s="44">
        <v>77106</v>
      </c>
      <c r="R929" s="44">
        <v>77141</v>
      </c>
      <c r="S929" s="61">
        <f t="shared" si="31"/>
        <v>35</v>
      </c>
      <c r="T929" s="50">
        <f>IFERROR(S929/L929,"0")</f>
        <v>22.624434389140273</v>
      </c>
    </row>
    <row r="930" spans="1:20" customFormat="1" ht="18" x14ac:dyDescent="0.35">
      <c r="A930" s="36">
        <v>44915</v>
      </c>
      <c r="B930" s="37" t="s">
        <v>417</v>
      </c>
      <c r="C930" s="37" t="s">
        <v>19</v>
      </c>
      <c r="D930" s="37" t="s">
        <v>517</v>
      </c>
      <c r="E930" s="23" t="s">
        <v>521</v>
      </c>
      <c r="F930" s="37" t="s">
        <v>20</v>
      </c>
      <c r="G930" s="40">
        <v>5200</v>
      </c>
      <c r="H930" s="40">
        <v>5200</v>
      </c>
      <c r="I930" s="64">
        <f t="shared" si="30"/>
        <v>1</v>
      </c>
      <c r="J930" s="39">
        <v>5</v>
      </c>
      <c r="K930" s="39">
        <v>0</v>
      </c>
      <c r="L930" s="49">
        <v>2.0569999999999999</v>
      </c>
      <c r="M930" s="43">
        <v>0.35069444444444442</v>
      </c>
      <c r="N930" s="38">
        <v>1471.5</v>
      </c>
      <c r="O930" s="43">
        <v>0.51736111111111105</v>
      </c>
      <c r="P930" s="43"/>
      <c r="Q930" s="44">
        <v>77141</v>
      </c>
      <c r="R930" s="44">
        <v>77194</v>
      </c>
      <c r="S930" s="61">
        <f t="shared" si="31"/>
        <v>53</v>
      </c>
      <c r="T930" s="50">
        <f>IFERROR(S930/L930,"0")</f>
        <v>25.765678172095285</v>
      </c>
    </row>
    <row r="931" spans="1:20" customFormat="1" ht="18" x14ac:dyDescent="0.35">
      <c r="A931" s="36">
        <v>44915</v>
      </c>
      <c r="B931" s="37" t="s">
        <v>418</v>
      </c>
      <c r="C931" s="37" t="s">
        <v>19</v>
      </c>
      <c r="D931" s="37" t="s">
        <v>517</v>
      </c>
      <c r="E931" s="23" t="s">
        <v>521</v>
      </c>
      <c r="F931" s="37" t="s">
        <v>20</v>
      </c>
      <c r="G931" s="40">
        <v>1381.2</v>
      </c>
      <c r="H931" s="40">
        <v>1381.2</v>
      </c>
      <c r="I931" s="64">
        <f t="shared" si="30"/>
        <v>1</v>
      </c>
      <c r="J931" s="39">
        <v>20</v>
      </c>
      <c r="K931" s="39">
        <v>0</v>
      </c>
      <c r="L931" s="49">
        <v>1.087</v>
      </c>
      <c r="M931" s="43">
        <v>0.59722222222222221</v>
      </c>
      <c r="N931" s="38">
        <v>1036</v>
      </c>
      <c r="O931" s="43">
        <v>0.74652777777777779</v>
      </c>
      <c r="P931" s="43"/>
      <c r="Q931" s="44">
        <v>77194</v>
      </c>
      <c r="R931" s="44">
        <v>77222</v>
      </c>
      <c r="S931" s="61">
        <f t="shared" si="31"/>
        <v>28</v>
      </c>
      <c r="T931" s="50">
        <f>IFERROR(S931/L931,"0")</f>
        <v>25.758969641214353</v>
      </c>
    </row>
    <row r="932" spans="1:20" customFormat="1" ht="18" x14ac:dyDescent="0.35">
      <c r="A932" s="36">
        <v>44915</v>
      </c>
      <c r="B932" s="37" t="s">
        <v>420</v>
      </c>
      <c r="C932" s="37" t="s">
        <v>19</v>
      </c>
      <c r="D932" s="37" t="s">
        <v>514</v>
      </c>
      <c r="E932" s="23" t="s">
        <v>520</v>
      </c>
      <c r="F932" s="37" t="s">
        <v>20</v>
      </c>
      <c r="G932" s="40">
        <v>1306</v>
      </c>
      <c r="H932" s="40">
        <v>1306</v>
      </c>
      <c r="I932" s="64">
        <f t="shared" si="30"/>
        <v>1</v>
      </c>
      <c r="J932" s="39">
        <v>5</v>
      </c>
      <c r="K932" s="39">
        <v>0</v>
      </c>
      <c r="L932" s="49">
        <v>2.3679999999999999</v>
      </c>
      <c r="M932" s="43">
        <v>0.39583333333333331</v>
      </c>
      <c r="N932" s="38">
        <v>519.86</v>
      </c>
      <c r="O932" s="43">
        <v>0.59444444444444444</v>
      </c>
      <c r="P932" s="43"/>
      <c r="Q932" s="44">
        <v>177919</v>
      </c>
      <c r="R932" s="44">
        <v>177968</v>
      </c>
      <c r="S932" s="61">
        <f t="shared" si="31"/>
        <v>49</v>
      </c>
      <c r="T932" s="50">
        <f>IFERROR(S932/L932,"0")</f>
        <v>20.692567567567568</v>
      </c>
    </row>
    <row r="933" spans="1:20" customFormat="1" ht="18" x14ac:dyDescent="0.35">
      <c r="A933" s="36">
        <v>44915</v>
      </c>
      <c r="B933" s="37" t="s">
        <v>419</v>
      </c>
      <c r="C933" s="37" t="s">
        <v>19</v>
      </c>
      <c r="D933" s="37" t="s">
        <v>514</v>
      </c>
      <c r="E933" s="23" t="s">
        <v>520</v>
      </c>
      <c r="F933" s="37" t="s">
        <v>20</v>
      </c>
      <c r="G933" s="40">
        <v>5062</v>
      </c>
      <c r="H933" s="40">
        <v>4748.6000000000004</v>
      </c>
      <c r="I933" s="64">
        <f t="shared" si="30"/>
        <v>0.93808771236665356</v>
      </c>
      <c r="J933" s="39">
        <v>20</v>
      </c>
      <c r="K933" s="39">
        <v>2</v>
      </c>
      <c r="L933" s="49">
        <v>2.6579999999999999</v>
      </c>
      <c r="M933" s="43">
        <v>0.63680555555555551</v>
      </c>
      <c r="N933" s="38">
        <v>2066.9699999999998</v>
      </c>
      <c r="O933" s="43">
        <v>0.79166666666666663</v>
      </c>
      <c r="P933" s="43"/>
      <c r="Q933" s="44">
        <v>177968</v>
      </c>
      <c r="R933" s="44">
        <v>178023</v>
      </c>
      <c r="S933" s="61">
        <f t="shared" si="31"/>
        <v>55</v>
      </c>
      <c r="T933" s="50">
        <f>IFERROR(S933/L933,"0")</f>
        <v>20.69224981188864</v>
      </c>
    </row>
    <row r="934" spans="1:20" customFormat="1" ht="18" x14ac:dyDescent="0.35">
      <c r="A934" s="36">
        <v>44914</v>
      </c>
      <c r="B934" s="37" t="s">
        <v>425</v>
      </c>
      <c r="C934" s="37" t="s">
        <v>21</v>
      </c>
      <c r="D934" s="37" t="s">
        <v>516</v>
      </c>
      <c r="E934" s="23" t="s">
        <v>521</v>
      </c>
      <c r="F934" s="37" t="s">
        <v>20</v>
      </c>
      <c r="G934" s="40">
        <v>10700</v>
      </c>
      <c r="H934" s="40">
        <v>10700</v>
      </c>
      <c r="I934" s="64">
        <f t="shared" si="30"/>
        <v>1</v>
      </c>
      <c r="J934" s="39">
        <v>2</v>
      </c>
      <c r="K934" s="39">
        <v>0</v>
      </c>
      <c r="L934" s="49">
        <v>23.234000000000002</v>
      </c>
      <c r="M934" s="43">
        <v>0.18402777777777779</v>
      </c>
      <c r="N934" s="38">
        <v>1200</v>
      </c>
      <c r="O934" s="43">
        <v>0.80902777777777779</v>
      </c>
      <c r="P934" s="43"/>
      <c r="Q934" s="44">
        <v>574698</v>
      </c>
      <c r="R934" s="44">
        <v>575028</v>
      </c>
      <c r="S934" s="61">
        <f t="shared" si="31"/>
        <v>330</v>
      </c>
      <c r="T934" s="50">
        <f>IFERROR(S934/L934,"0")</f>
        <v>14.203322716708271</v>
      </c>
    </row>
    <row r="935" spans="1:20" customFormat="1" ht="18" x14ac:dyDescent="0.35">
      <c r="A935" s="36">
        <v>44914</v>
      </c>
      <c r="B935" s="37" t="s">
        <v>422</v>
      </c>
      <c r="C935" s="37" t="s">
        <v>19</v>
      </c>
      <c r="D935" s="37" t="s">
        <v>515</v>
      </c>
      <c r="E935" s="23" t="s">
        <v>519</v>
      </c>
      <c r="F935" s="37" t="s">
        <v>20</v>
      </c>
      <c r="G935" s="40">
        <v>3015.1</v>
      </c>
      <c r="H935" s="40">
        <v>3015.1</v>
      </c>
      <c r="I935" s="64">
        <f t="shared" si="30"/>
        <v>1</v>
      </c>
      <c r="J935" s="39">
        <v>5</v>
      </c>
      <c r="K935" s="39">
        <v>0</v>
      </c>
      <c r="L935" s="49">
        <v>1.375</v>
      </c>
      <c r="M935" s="43">
        <v>0.65486111111111112</v>
      </c>
      <c r="N935" s="38">
        <v>855.05</v>
      </c>
      <c r="O935" s="43">
        <v>0.82152777777777775</v>
      </c>
      <c r="P935" s="43"/>
      <c r="Q935" s="44">
        <v>73450</v>
      </c>
      <c r="R935" s="44">
        <v>73486</v>
      </c>
      <c r="S935" s="61">
        <f t="shared" si="31"/>
        <v>36</v>
      </c>
      <c r="T935" s="50">
        <f>IFERROR(S935/L935,"0")</f>
        <v>26.181818181818183</v>
      </c>
    </row>
    <row r="936" spans="1:20" customFormat="1" ht="18" x14ac:dyDescent="0.35">
      <c r="A936" s="36">
        <v>44915</v>
      </c>
      <c r="B936" s="37" t="s">
        <v>423</v>
      </c>
      <c r="C936" s="37" t="s">
        <v>19</v>
      </c>
      <c r="D936" s="37" t="s">
        <v>515</v>
      </c>
      <c r="E936" s="23" t="s">
        <v>519</v>
      </c>
      <c r="F936" s="37" t="s">
        <v>20</v>
      </c>
      <c r="G936" s="40">
        <v>4160</v>
      </c>
      <c r="H936" s="40">
        <v>4160</v>
      </c>
      <c r="I936" s="64">
        <f t="shared" si="30"/>
        <v>1</v>
      </c>
      <c r="J936" s="39">
        <v>4</v>
      </c>
      <c r="K936" s="39">
        <v>0</v>
      </c>
      <c r="L936" s="49">
        <v>1.587</v>
      </c>
      <c r="M936" s="43">
        <v>0.34583333333333338</v>
      </c>
      <c r="N936" s="38">
        <v>1040</v>
      </c>
      <c r="O936" s="43">
        <v>0.53125</v>
      </c>
      <c r="P936" s="43"/>
      <c r="Q936" s="44">
        <v>73486</v>
      </c>
      <c r="R936" s="44">
        <v>73530</v>
      </c>
      <c r="S936" s="61">
        <f t="shared" si="31"/>
        <v>44</v>
      </c>
      <c r="T936" s="50">
        <f>IFERROR(S936/L936,"0")</f>
        <v>27.725267800882168</v>
      </c>
    </row>
    <row r="937" spans="1:20" customFormat="1" ht="18" x14ac:dyDescent="0.35">
      <c r="A937" s="36">
        <v>44915</v>
      </c>
      <c r="B937" s="37" t="s">
        <v>409</v>
      </c>
      <c r="C937" s="37" t="s">
        <v>21</v>
      </c>
      <c r="D937" s="37" t="s">
        <v>511</v>
      </c>
      <c r="E937" s="23" t="s">
        <v>523</v>
      </c>
      <c r="F937" s="37" t="s">
        <v>20</v>
      </c>
      <c r="G937" s="40">
        <v>1350</v>
      </c>
      <c r="H937" s="40">
        <v>1350</v>
      </c>
      <c r="I937" s="64">
        <f t="shared" si="30"/>
        <v>1</v>
      </c>
      <c r="J937" s="39">
        <v>2</v>
      </c>
      <c r="K937" s="39">
        <v>0</v>
      </c>
      <c r="L937" s="49">
        <v>14.259</v>
      </c>
      <c r="M937" s="43">
        <v>0.2076388888888889</v>
      </c>
      <c r="N937" s="38">
        <v>674.99</v>
      </c>
      <c r="O937" s="43">
        <v>0.73333333333333339</v>
      </c>
      <c r="P937" s="43"/>
      <c r="Q937" s="44">
        <v>144550</v>
      </c>
      <c r="R937" s="44">
        <v>144811</v>
      </c>
      <c r="S937" s="61">
        <f t="shared" si="31"/>
        <v>261</v>
      </c>
      <c r="T937" s="50">
        <f>IFERROR(S937/L937,"0")</f>
        <v>18.304228908058068</v>
      </c>
    </row>
    <row r="938" spans="1:20" customFormat="1" ht="18" x14ac:dyDescent="0.35">
      <c r="A938" s="36">
        <v>44915</v>
      </c>
      <c r="B938" s="37" t="s">
        <v>424</v>
      </c>
      <c r="C938" s="37" t="s">
        <v>21</v>
      </c>
      <c r="D938" s="37" t="s">
        <v>515</v>
      </c>
      <c r="E938" s="23" t="s">
        <v>519</v>
      </c>
      <c r="F938" s="37" t="s">
        <v>20</v>
      </c>
      <c r="G938" s="40">
        <v>839</v>
      </c>
      <c r="H938" s="40">
        <v>839</v>
      </c>
      <c r="I938" s="64">
        <f t="shared" si="30"/>
        <v>1</v>
      </c>
      <c r="J938" s="39">
        <v>1</v>
      </c>
      <c r="K938" s="39">
        <v>0</v>
      </c>
      <c r="L938" s="49">
        <v>4.2560000000000002</v>
      </c>
      <c r="M938" s="43">
        <v>0.58333333333333337</v>
      </c>
      <c r="N938" s="38">
        <v>352.38</v>
      </c>
      <c r="O938" s="43">
        <v>0.82291666666666663</v>
      </c>
      <c r="P938" s="43"/>
      <c r="Q938" s="44">
        <v>73530</v>
      </c>
      <c r="R938" s="44">
        <v>73648</v>
      </c>
      <c r="S938" s="61">
        <f t="shared" si="31"/>
        <v>118</v>
      </c>
      <c r="T938" s="50">
        <f>IFERROR(S938/L938,"0")</f>
        <v>27.725563909774433</v>
      </c>
    </row>
    <row r="939" spans="1:20" customFormat="1" ht="18" x14ac:dyDescent="0.35">
      <c r="A939" s="36">
        <v>44915</v>
      </c>
      <c r="B939" s="37" t="s">
        <v>426</v>
      </c>
      <c r="C939" s="37" t="s">
        <v>21</v>
      </c>
      <c r="D939" s="37" t="s">
        <v>516</v>
      </c>
      <c r="E939" s="23" t="s">
        <v>521</v>
      </c>
      <c r="F939" s="37" t="s">
        <v>20</v>
      </c>
      <c r="G939" s="40">
        <v>3230</v>
      </c>
      <c r="H939" s="40">
        <v>3230</v>
      </c>
      <c r="I939" s="64">
        <f t="shared" si="30"/>
        <v>1</v>
      </c>
      <c r="J939" s="39">
        <v>2</v>
      </c>
      <c r="K939" s="39">
        <v>0</v>
      </c>
      <c r="L939" s="49">
        <v>24.42</v>
      </c>
      <c r="M939" s="43">
        <v>0.20833333333333334</v>
      </c>
      <c r="N939" s="38">
        <v>359.99</v>
      </c>
      <c r="O939" s="43">
        <v>0.87777777777777777</v>
      </c>
      <c r="P939" s="43"/>
      <c r="Q939" s="44">
        <v>575028</v>
      </c>
      <c r="R939" s="44">
        <v>575342</v>
      </c>
      <c r="S939" s="61">
        <f t="shared" si="31"/>
        <v>314</v>
      </c>
      <c r="T939" s="50">
        <f>IFERROR(S939/L939,"0")</f>
        <v>12.858312858312857</v>
      </c>
    </row>
    <row r="940" spans="1:20" customFormat="1" ht="18" x14ac:dyDescent="0.35">
      <c r="A940" s="36">
        <v>44914</v>
      </c>
      <c r="B940" s="37" t="s">
        <v>52</v>
      </c>
      <c r="C940" s="37" t="s">
        <v>27</v>
      </c>
      <c r="D940" s="37" t="s">
        <v>513</v>
      </c>
      <c r="E940" s="23" t="s">
        <v>520</v>
      </c>
      <c r="F940" s="37" t="s">
        <v>20</v>
      </c>
      <c r="G940" s="40">
        <v>0</v>
      </c>
      <c r="H940" s="40">
        <v>0</v>
      </c>
      <c r="I940" s="64" t="str">
        <f t="shared" si="30"/>
        <v>0%</v>
      </c>
      <c r="J940" s="39">
        <v>0</v>
      </c>
      <c r="K940" s="39">
        <v>0</v>
      </c>
      <c r="L940" s="49">
        <v>10.243</v>
      </c>
      <c r="M940" s="43">
        <v>0.3298611111111111</v>
      </c>
      <c r="N940" s="38">
        <v>0</v>
      </c>
      <c r="O940" s="43"/>
      <c r="P940" s="43"/>
      <c r="Q940" s="44">
        <v>192904</v>
      </c>
      <c r="R940" s="44">
        <v>193151</v>
      </c>
      <c r="S940" s="61">
        <f t="shared" si="31"/>
        <v>247</v>
      </c>
      <c r="T940" s="50">
        <f>IFERROR(S940/L940,"0")</f>
        <v>24.114029093039147</v>
      </c>
    </row>
    <row r="941" spans="1:20" customFormat="1" ht="18" x14ac:dyDescent="0.35">
      <c r="A941" s="36">
        <v>44915</v>
      </c>
      <c r="B941" s="37" t="s">
        <v>427</v>
      </c>
      <c r="C941" s="37" t="s">
        <v>21</v>
      </c>
      <c r="D941" s="37" t="s">
        <v>513</v>
      </c>
      <c r="E941" s="23" t="s">
        <v>520</v>
      </c>
      <c r="F941" s="37" t="s">
        <v>20</v>
      </c>
      <c r="G941" s="40">
        <v>2708</v>
      </c>
      <c r="H941" s="40">
        <v>2708</v>
      </c>
      <c r="I941" s="64">
        <f t="shared" si="30"/>
        <v>1</v>
      </c>
      <c r="J941" s="39">
        <v>2</v>
      </c>
      <c r="K941" s="39">
        <v>0</v>
      </c>
      <c r="L941" s="49">
        <v>4.9470000000000001</v>
      </c>
      <c r="M941" s="43">
        <v>0.31944444444444448</v>
      </c>
      <c r="N941" s="38">
        <v>1218.5899999999999</v>
      </c>
      <c r="O941" s="43">
        <v>0.45416666666666666</v>
      </c>
      <c r="P941" s="43"/>
      <c r="Q941" s="44">
        <v>193151</v>
      </c>
      <c r="R941" s="44">
        <v>193253</v>
      </c>
      <c r="S941" s="61">
        <f t="shared" si="31"/>
        <v>102</v>
      </c>
      <c r="T941" s="50">
        <f>IFERROR(S941/L941,"0")</f>
        <v>20.618556701030929</v>
      </c>
    </row>
    <row r="942" spans="1:20" customFormat="1" ht="18" x14ac:dyDescent="0.35">
      <c r="A942" s="36">
        <v>44915</v>
      </c>
      <c r="B942" s="37" t="s">
        <v>428</v>
      </c>
      <c r="C942" s="37" t="s">
        <v>21</v>
      </c>
      <c r="D942" s="37" t="s">
        <v>513</v>
      </c>
      <c r="E942" s="23" t="s">
        <v>520</v>
      </c>
      <c r="F942" s="37" t="s">
        <v>20</v>
      </c>
      <c r="G942" s="40">
        <v>1812</v>
      </c>
      <c r="H942" s="40">
        <v>1812</v>
      </c>
      <c r="I942" s="64">
        <f t="shared" si="30"/>
        <v>1</v>
      </c>
      <c r="J942" s="39">
        <v>1</v>
      </c>
      <c r="K942" s="39">
        <v>0</v>
      </c>
      <c r="L942" s="49">
        <v>1.1160000000000001</v>
      </c>
      <c r="M942" s="43">
        <v>0.47222222222222227</v>
      </c>
      <c r="N942" s="38">
        <v>761.04</v>
      </c>
      <c r="O942" s="43">
        <v>0.53472222222222221</v>
      </c>
      <c r="P942" s="43"/>
      <c r="Q942" s="44">
        <v>193253</v>
      </c>
      <c r="R942" s="44">
        <v>193276</v>
      </c>
      <c r="S942" s="61">
        <f t="shared" si="31"/>
        <v>23</v>
      </c>
      <c r="T942" s="50">
        <f>IFERROR(S942/L942,"0")</f>
        <v>20.609318996415769</v>
      </c>
    </row>
    <row r="943" spans="1:20" customFormat="1" ht="18" x14ac:dyDescent="0.35">
      <c r="A943" s="36">
        <v>44916</v>
      </c>
      <c r="B943" s="37" t="s">
        <v>429</v>
      </c>
      <c r="C943" s="37" t="s">
        <v>19</v>
      </c>
      <c r="D943" s="37" t="s">
        <v>516</v>
      </c>
      <c r="E943" s="23" t="s">
        <v>521</v>
      </c>
      <c r="F943" s="37" t="s">
        <v>20</v>
      </c>
      <c r="G943" s="40">
        <v>8762</v>
      </c>
      <c r="H943" s="40">
        <v>8762</v>
      </c>
      <c r="I943" s="64">
        <f t="shared" si="30"/>
        <v>1</v>
      </c>
      <c r="J943" s="39">
        <v>3</v>
      </c>
      <c r="K943" s="39">
        <v>0</v>
      </c>
      <c r="L943" s="49">
        <v>2.96</v>
      </c>
      <c r="M943" s="43">
        <v>0.67013888888888884</v>
      </c>
      <c r="N943" s="38">
        <v>3382.39</v>
      </c>
      <c r="O943" s="43">
        <v>0.80555555555555547</v>
      </c>
      <c r="P943" s="43"/>
      <c r="Q943" s="44">
        <v>575342</v>
      </c>
      <c r="R943" s="44">
        <v>575380</v>
      </c>
      <c r="S943" s="61">
        <f t="shared" si="31"/>
        <v>38</v>
      </c>
      <c r="T943" s="50">
        <f>IFERROR(S943/L943,"0")</f>
        <v>12.837837837837839</v>
      </c>
    </row>
    <row r="944" spans="1:20" customFormat="1" ht="18" x14ac:dyDescent="0.35">
      <c r="A944" s="36">
        <v>44916</v>
      </c>
      <c r="B944" s="37" t="s">
        <v>430</v>
      </c>
      <c r="C944" s="37" t="s">
        <v>19</v>
      </c>
      <c r="D944" s="37" t="s">
        <v>517</v>
      </c>
      <c r="E944" s="23" t="s">
        <v>521</v>
      </c>
      <c r="F944" s="37" t="s">
        <v>20</v>
      </c>
      <c r="G944" s="40">
        <v>3194.47</v>
      </c>
      <c r="H944" s="40">
        <v>3040.47</v>
      </c>
      <c r="I944" s="64">
        <f t="shared" si="30"/>
        <v>0.95179169001430597</v>
      </c>
      <c r="J944" s="39">
        <v>13</v>
      </c>
      <c r="K944" s="39">
        <v>1</v>
      </c>
      <c r="L944" s="49">
        <v>0.94499999999999995</v>
      </c>
      <c r="M944" s="43">
        <v>0.38750000000000001</v>
      </c>
      <c r="N944" s="38">
        <v>1339.79</v>
      </c>
      <c r="O944" s="43">
        <v>0.52777777777777779</v>
      </c>
      <c r="P944" s="43"/>
      <c r="Q944" s="44">
        <v>77222</v>
      </c>
      <c r="R944" s="44">
        <v>77238</v>
      </c>
      <c r="S944" s="61">
        <f t="shared" si="31"/>
        <v>16</v>
      </c>
      <c r="T944" s="50">
        <f>IFERROR(S944/L944,"0")</f>
        <v>16.931216931216934</v>
      </c>
    </row>
    <row r="945" spans="1:20" customFormat="1" ht="18" x14ac:dyDescent="0.35">
      <c r="A945" s="36">
        <v>44916</v>
      </c>
      <c r="B945" s="37" t="s">
        <v>431</v>
      </c>
      <c r="C945" s="37" t="s">
        <v>19</v>
      </c>
      <c r="D945" s="37" t="s">
        <v>517</v>
      </c>
      <c r="E945" s="23" t="s">
        <v>521</v>
      </c>
      <c r="F945" s="37" t="s">
        <v>20</v>
      </c>
      <c r="G945" s="40">
        <v>1419</v>
      </c>
      <c r="H945" s="40">
        <v>1419</v>
      </c>
      <c r="I945" s="64">
        <f t="shared" si="30"/>
        <v>1</v>
      </c>
      <c r="J945" s="39">
        <v>11</v>
      </c>
      <c r="K945" s="39">
        <v>0</v>
      </c>
      <c r="L945" s="49">
        <v>0.94499999999999995</v>
      </c>
      <c r="M945" s="43">
        <v>0.625</v>
      </c>
      <c r="N945" s="38">
        <v>505.13</v>
      </c>
      <c r="O945" s="43">
        <v>0.76597222222222217</v>
      </c>
      <c r="P945" s="43"/>
      <c r="Q945" s="44">
        <v>77238</v>
      </c>
      <c r="R945" s="44">
        <v>77261</v>
      </c>
      <c r="S945" s="61">
        <f t="shared" si="31"/>
        <v>23</v>
      </c>
      <c r="T945" s="50">
        <f>IFERROR(S945/L945,"0")</f>
        <v>24.338624338624339</v>
      </c>
    </row>
    <row r="946" spans="1:20" customFormat="1" ht="18" x14ac:dyDescent="0.35">
      <c r="A946" s="36">
        <v>44916</v>
      </c>
      <c r="B946" s="37" t="s">
        <v>432</v>
      </c>
      <c r="C946" s="37" t="s">
        <v>21</v>
      </c>
      <c r="D946" s="37" t="s">
        <v>511</v>
      </c>
      <c r="E946" s="23" t="s">
        <v>523</v>
      </c>
      <c r="F946" s="37" t="s">
        <v>20</v>
      </c>
      <c r="G946" s="40">
        <v>2474</v>
      </c>
      <c r="H946" s="40">
        <v>2474</v>
      </c>
      <c r="I946" s="64">
        <f t="shared" si="30"/>
        <v>1</v>
      </c>
      <c r="J946" s="39">
        <v>2</v>
      </c>
      <c r="K946" s="39">
        <v>0</v>
      </c>
      <c r="L946" s="49">
        <v>12.811199999999999</v>
      </c>
      <c r="M946" s="43">
        <v>0.27986111111111112</v>
      </c>
      <c r="N946" s="38">
        <v>1147.07</v>
      </c>
      <c r="O946" s="43">
        <v>0.77013888888888893</v>
      </c>
      <c r="P946" s="43"/>
      <c r="Q946" s="44">
        <v>144811</v>
      </c>
      <c r="R946" s="44">
        <v>145030</v>
      </c>
      <c r="S946" s="61">
        <f t="shared" si="31"/>
        <v>219</v>
      </c>
      <c r="T946" s="50">
        <f>IFERROR(S946/L946,"0")</f>
        <v>17.094417384788311</v>
      </c>
    </row>
    <row r="947" spans="1:20" customFormat="1" ht="18" x14ac:dyDescent="0.35">
      <c r="A947" s="36">
        <v>44916</v>
      </c>
      <c r="B947" s="37" t="s">
        <v>433</v>
      </c>
      <c r="C947" s="37" t="s">
        <v>19</v>
      </c>
      <c r="D947" s="37" t="s">
        <v>515</v>
      </c>
      <c r="E947" s="23" t="s">
        <v>519</v>
      </c>
      <c r="F947" s="37" t="s">
        <v>20</v>
      </c>
      <c r="G947" s="40">
        <v>692.35</v>
      </c>
      <c r="H947" s="40">
        <v>692.35</v>
      </c>
      <c r="I947" s="64">
        <f t="shared" si="30"/>
        <v>1</v>
      </c>
      <c r="J947" s="39">
        <v>2</v>
      </c>
      <c r="K947" s="39">
        <v>0</v>
      </c>
      <c r="L947" s="49">
        <v>1.353</v>
      </c>
      <c r="M947" s="43">
        <v>0.39930555555555558</v>
      </c>
      <c r="N947" s="38">
        <v>237.49</v>
      </c>
      <c r="O947" s="43">
        <v>0.4861111111111111</v>
      </c>
      <c r="P947" s="43"/>
      <c r="Q947" s="44">
        <v>73648</v>
      </c>
      <c r="R947" s="44">
        <v>73685</v>
      </c>
      <c r="S947" s="61">
        <f t="shared" si="31"/>
        <v>37</v>
      </c>
      <c r="T947" s="50">
        <f>IFERROR(S947/L947,"0")</f>
        <v>27.346637102734665</v>
      </c>
    </row>
    <row r="948" spans="1:20" customFormat="1" ht="18" x14ac:dyDescent="0.35">
      <c r="A948" s="36">
        <v>44916</v>
      </c>
      <c r="B948" s="37" t="s">
        <v>434</v>
      </c>
      <c r="C948" s="37" t="s">
        <v>21</v>
      </c>
      <c r="D948" s="37" t="s">
        <v>515</v>
      </c>
      <c r="E948" s="23" t="s">
        <v>519</v>
      </c>
      <c r="F948" s="37" t="s">
        <v>20</v>
      </c>
      <c r="G948" s="40">
        <v>1678</v>
      </c>
      <c r="H948" s="40">
        <v>1678</v>
      </c>
      <c r="I948" s="64">
        <f t="shared" si="30"/>
        <v>1</v>
      </c>
      <c r="J948" s="39">
        <v>2</v>
      </c>
      <c r="K948" s="39">
        <v>0</v>
      </c>
      <c r="L948" s="49">
        <v>4.2039999999999997</v>
      </c>
      <c r="M948" s="43">
        <v>0</v>
      </c>
      <c r="N948" s="38">
        <v>894.38</v>
      </c>
      <c r="O948" s="43">
        <v>0</v>
      </c>
      <c r="P948" s="43"/>
      <c r="Q948" s="44">
        <v>73685</v>
      </c>
      <c r="R948" s="44">
        <v>73800</v>
      </c>
      <c r="S948" s="61">
        <f t="shared" si="31"/>
        <v>115</v>
      </c>
      <c r="T948" s="50">
        <f>IFERROR(S948/L948,"0")</f>
        <v>27.354900095147482</v>
      </c>
    </row>
    <row r="949" spans="1:20" customFormat="1" ht="18" x14ac:dyDescent="0.35">
      <c r="A949" s="36">
        <v>44916</v>
      </c>
      <c r="B949" s="37" t="s">
        <v>435</v>
      </c>
      <c r="C949" s="37" t="s">
        <v>19</v>
      </c>
      <c r="D949" s="37" t="s">
        <v>512</v>
      </c>
      <c r="E949" s="23" t="s">
        <v>520</v>
      </c>
      <c r="F949" s="37" t="s">
        <v>20</v>
      </c>
      <c r="G949" s="40">
        <v>1851.2</v>
      </c>
      <c r="H949" s="40">
        <v>1851.2</v>
      </c>
      <c r="I949" s="64">
        <f t="shared" si="30"/>
        <v>1</v>
      </c>
      <c r="J949" s="39">
        <v>14</v>
      </c>
      <c r="K949" s="39">
        <v>0</v>
      </c>
      <c r="L949" s="49">
        <v>1.3</v>
      </c>
      <c r="M949" s="43">
        <v>0.41388888888888892</v>
      </c>
      <c r="N949" s="38">
        <v>810.27</v>
      </c>
      <c r="O949" s="43">
        <v>0.57152777777777775</v>
      </c>
      <c r="P949" s="43"/>
      <c r="Q949" s="44">
        <v>98903</v>
      </c>
      <c r="R949" s="44">
        <v>98938</v>
      </c>
      <c r="S949" s="61">
        <f t="shared" si="31"/>
        <v>35</v>
      </c>
      <c r="T949" s="50">
        <f>IFERROR(S949/L949,"0")</f>
        <v>26.923076923076923</v>
      </c>
    </row>
    <row r="950" spans="1:20" customFormat="1" ht="18" x14ac:dyDescent="0.35">
      <c r="A950" s="36">
        <v>44916</v>
      </c>
      <c r="B950" s="37" t="s">
        <v>52</v>
      </c>
      <c r="C950" s="37" t="s">
        <v>23</v>
      </c>
      <c r="D950" s="37" t="s">
        <v>512</v>
      </c>
      <c r="E950" s="23" t="s">
        <v>520</v>
      </c>
      <c r="F950" s="37" t="s">
        <v>20</v>
      </c>
      <c r="G950" s="40">
        <v>0</v>
      </c>
      <c r="H950" s="40">
        <v>0</v>
      </c>
      <c r="I950" s="64" t="str">
        <f t="shared" si="30"/>
        <v>0%</v>
      </c>
      <c r="J950" s="39">
        <v>0</v>
      </c>
      <c r="K950" s="39">
        <v>0</v>
      </c>
      <c r="L950" s="49">
        <v>1.2629999999999999</v>
      </c>
      <c r="M950" s="43">
        <v>0.63541666666666663</v>
      </c>
      <c r="N950" s="38">
        <v>0</v>
      </c>
      <c r="O950" s="43">
        <v>0.71527777777777779</v>
      </c>
      <c r="P950" s="43"/>
      <c r="Q950" s="44">
        <v>98938</v>
      </c>
      <c r="R950" s="44">
        <v>98972</v>
      </c>
      <c r="S950" s="61">
        <f t="shared" si="31"/>
        <v>34</v>
      </c>
      <c r="T950" s="50">
        <f>IFERROR(S950/L950,"0")</f>
        <v>26.920031670625498</v>
      </c>
    </row>
    <row r="951" spans="1:20" customFormat="1" ht="18" x14ac:dyDescent="0.35">
      <c r="A951" s="36">
        <v>44916</v>
      </c>
      <c r="B951" s="37" t="s">
        <v>436</v>
      </c>
      <c r="C951" s="37" t="s">
        <v>19</v>
      </c>
      <c r="D951" s="37" t="s">
        <v>514</v>
      </c>
      <c r="E951" s="23" t="s">
        <v>520</v>
      </c>
      <c r="F951" s="37" t="s">
        <v>20</v>
      </c>
      <c r="G951" s="40">
        <v>2534.42</v>
      </c>
      <c r="H951" s="40">
        <v>2534.42</v>
      </c>
      <c r="I951" s="64">
        <f t="shared" si="30"/>
        <v>1</v>
      </c>
      <c r="J951" s="39">
        <v>25</v>
      </c>
      <c r="K951" s="39">
        <v>0</v>
      </c>
      <c r="L951" s="49">
        <v>1.9930000000000001</v>
      </c>
      <c r="M951" s="43">
        <v>0</v>
      </c>
      <c r="N951" s="38">
        <v>999.96</v>
      </c>
      <c r="O951" s="43">
        <v>0</v>
      </c>
      <c r="P951" s="43"/>
      <c r="Q951" s="44">
        <v>178023</v>
      </c>
      <c r="R951" s="44">
        <v>178070</v>
      </c>
      <c r="S951" s="61">
        <f t="shared" si="31"/>
        <v>47</v>
      </c>
      <c r="T951" s="50">
        <f>IFERROR(S951/L951,"0")</f>
        <v>23.582538886101354</v>
      </c>
    </row>
    <row r="952" spans="1:20" customFormat="1" ht="18" x14ac:dyDescent="0.35">
      <c r="A952" s="36">
        <v>44916</v>
      </c>
      <c r="B952" s="37" t="s">
        <v>437</v>
      </c>
      <c r="C952" s="37" t="s">
        <v>19</v>
      </c>
      <c r="D952" s="37" t="s">
        <v>514</v>
      </c>
      <c r="E952" s="23" t="s">
        <v>520</v>
      </c>
      <c r="F952" s="37" t="s">
        <v>20</v>
      </c>
      <c r="G952" s="40">
        <v>2015</v>
      </c>
      <c r="H952" s="40">
        <v>2015</v>
      </c>
      <c r="I952" s="64">
        <f t="shared" si="30"/>
        <v>1</v>
      </c>
      <c r="J952" s="39">
        <v>18</v>
      </c>
      <c r="K952" s="39">
        <v>0</v>
      </c>
      <c r="L952" s="49">
        <v>1.569</v>
      </c>
      <c r="M952" s="43">
        <v>0</v>
      </c>
      <c r="N952" s="38">
        <v>872.97</v>
      </c>
      <c r="O952" s="43">
        <v>0</v>
      </c>
      <c r="P952" s="43"/>
      <c r="Q952" s="44">
        <v>178070</v>
      </c>
      <c r="R952" s="44">
        <v>178107</v>
      </c>
      <c r="S952" s="61">
        <f t="shared" si="31"/>
        <v>37</v>
      </c>
      <c r="T952" s="50">
        <f>IFERROR(S952/L952,"0")</f>
        <v>23.581899298916507</v>
      </c>
    </row>
    <row r="953" spans="1:20" customFormat="1" ht="18" x14ac:dyDescent="0.35">
      <c r="A953" s="36">
        <v>44916</v>
      </c>
      <c r="B953" s="37" t="s">
        <v>52</v>
      </c>
      <c r="C953" s="37" t="s">
        <v>23</v>
      </c>
      <c r="D953" s="37" t="s">
        <v>513</v>
      </c>
      <c r="E953" s="23" t="s">
        <v>520</v>
      </c>
      <c r="F953" s="37" t="s">
        <v>20</v>
      </c>
      <c r="G953" s="40">
        <v>0</v>
      </c>
      <c r="H953" s="40">
        <v>0</v>
      </c>
      <c r="I953" s="64" t="str">
        <f t="shared" ref="I953:I966" si="32">IFERROR((H953/G953)*100%,"0%")</f>
        <v>0%</v>
      </c>
      <c r="J953" s="39">
        <v>0</v>
      </c>
      <c r="K953" s="39">
        <v>0</v>
      </c>
      <c r="L953" s="49">
        <v>1.552</v>
      </c>
      <c r="M953" s="43">
        <v>0.36388888888888887</v>
      </c>
      <c r="N953" s="38">
        <v>0</v>
      </c>
      <c r="O953" s="43">
        <v>0.62152777777777779</v>
      </c>
      <c r="P953" s="43"/>
      <c r="Q953" s="44">
        <v>193276</v>
      </c>
      <c r="R953" s="44">
        <v>193308</v>
      </c>
      <c r="S953" s="61">
        <f t="shared" si="31"/>
        <v>32</v>
      </c>
      <c r="T953" s="50">
        <f>IFERROR(S953/L953,"0")</f>
        <v>20.618556701030926</v>
      </c>
    </row>
    <row r="954" spans="1:20" customFormat="1" ht="18" x14ac:dyDescent="0.35">
      <c r="A954" s="36">
        <v>44917</v>
      </c>
      <c r="B954" s="37" t="s">
        <v>52</v>
      </c>
      <c r="C954" s="37" t="s">
        <v>27</v>
      </c>
      <c r="D954" s="37" t="s">
        <v>511</v>
      </c>
      <c r="E954" s="23" t="s">
        <v>523</v>
      </c>
      <c r="F954" s="37" t="s">
        <v>20</v>
      </c>
      <c r="G954" s="40">
        <v>8</v>
      </c>
      <c r="H954" s="40">
        <v>8</v>
      </c>
      <c r="I954" s="64">
        <f t="shared" si="32"/>
        <v>1</v>
      </c>
      <c r="J954" s="39"/>
      <c r="K954" s="39"/>
      <c r="L954" s="49">
        <v>6.0252999999999997</v>
      </c>
      <c r="M954" s="43">
        <v>0.3611111111111111</v>
      </c>
      <c r="N954" s="38">
        <v>0</v>
      </c>
      <c r="O954" s="43">
        <v>0.63472222222222219</v>
      </c>
      <c r="P954" s="43"/>
      <c r="Q954" s="44">
        <v>145030</v>
      </c>
      <c r="R954" s="44">
        <v>145133</v>
      </c>
      <c r="S954" s="61">
        <f t="shared" si="31"/>
        <v>103</v>
      </c>
      <c r="T954" s="50">
        <f>IFERROR(S954/L954,"0")</f>
        <v>17.094584502016499</v>
      </c>
    </row>
    <row r="955" spans="1:20" customFormat="1" ht="18" x14ac:dyDescent="0.35">
      <c r="A955" s="36">
        <v>44917</v>
      </c>
      <c r="B955" s="37" t="s">
        <v>438</v>
      </c>
      <c r="C955" s="37" t="s">
        <v>23</v>
      </c>
      <c r="D955" s="37" t="s">
        <v>511</v>
      </c>
      <c r="E955" s="23" t="s">
        <v>523</v>
      </c>
      <c r="F955" s="37" t="s">
        <v>20</v>
      </c>
      <c r="G955" s="40">
        <v>2311.5</v>
      </c>
      <c r="H955" s="40">
        <v>2311.5</v>
      </c>
      <c r="I955" s="64">
        <f t="shared" si="32"/>
        <v>1</v>
      </c>
      <c r="J955" s="39"/>
      <c r="K955" s="39"/>
      <c r="L955" s="49">
        <v>0.52649999999999997</v>
      </c>
      <c r="M955" s="43">
        <v>0.66041666666666665</v>
      </c>
      <c r="N955" s="38">
        <v>1040.17</v>
      </c>
      <c r="O955" s="43">
        <v>18.440000000000001</v>
      </c>
      <c r="P955" s="43"/>
      <c r="Q955" s="44">
        <v>145133</v>
      </c>
      <c r="R955" s="44">
        <v>145142</v>
      </c>
      <c r="S955" s="61">
        <f t="shared" si="31"/>
        <v>9</v>
      </c>
      <c r="T955" s="50">
        <f>IFERROR(S955/L955,"0")</f>
        <v>17.094017094017094</v>
      </c>
    </row>
    <row r="956" spans="1:20" customFormat="1" ht="18" x14ac:dyDescent="0.35">
      <c r="A956" s="36">
        <v>44917</v>
      </c>
      <c r="B956" s="37" t="s">
        <v>440</v>
      </c>
      <c r="C956" s="37" t="s">
        <v>19</v>
      </c>
      <c r="D956" s="37" t="s">
        <v>512</v>
      </c>
      <c r="E956" s="23" t="s">
        <v>520</v>
      </c>
      <c r="F956" s="37" t="s">
        <v>20</v>
      </c>
      <c r="G956" s="40">
        <v>2047.8</v>
      </c>
      <c r="H956" s="40">
        <v>2047.8</v>
      </c>
      <c r="I956" s="64">
        <f t="shared" si="32"/>
        <v>1</v>
      </c>
      <c r="J956" s="39"/>
      <c r="K956" s="39"/>
      <c r="L956" s="49">
        <v>1.1970000000000001</v>
      </c>
      <c r="M956" s="43">
        <v>0.375</v>
      </c>
      <c r="N956" s="38">
        <v>1090.33</v>
      </c>
      <c r="O956" s="43">
        <v>0.51041666666666663</v>
      </c>
      <c r="P956" s="43"/>
      <c r="Q956" s="44">
        <v>98972</v>
      </c>
      <c r="R956" s="44">
        <v>98997</v>
      </c>
      <c r="S956" s="61">
        <f t="shared" si="31"/>
        <v>25</v>
      </c>
      <c r="T956" s="50">
        <f>IFERROR(S956/L956,"0")</f>
        <v>20.885547201336674</v>
      </c>
    </row>
    <row r="957" spans="1:20" customFormat="1" ht="18" x14ac:dyDescent="0.35">
      <c r="A957" s="36">
        <v>44917</v>
      </c>
      <c r="B957" s="37" t="s">
        <v>439</v>
      </c>
      <c r="C957" s="37" t="s">
        <v>19</v>
      </c>
      <c r="D957" s="37" t="s">
        <v>512</v>
      </c>
      <c r="E957" s="23" t="s">
        <v>520</v>
      </c>
      <c r="F957" s="37" t="s">
        <v>20</v>
      </c>
      <c r="G957" s="40">
        <v>2167</v>
      </c>
      <c r="H957" s="40">
        <v>2167</v>
      </c>
      <c r="I957" s="64">
        <f t="shared" si="32"/>
        <v>1</v>
      </c>
      <c r="J957" s="39"/>
      <c r="K957" s="39"/>
      <c r="L957" s="49">
        <v>0.71799999999999997</v>
      </c>
      <c r="M957" s="43">
        <v>0.62152777777777779</v>
      </c>
      <c r="N957" s="38">
        <v>1077.9000000000001</v>
      </c>
      <c r="O957" s="43">
        <v>0.69513888888888886</v>
      </c>
      <c r="P957" s="43"/>
      <c r="Q957" s="44">
        <v>98997</v>
      </c>
      <c r="R957" s="44">
        <v>99012</v>
      </c>
      <c r="S957" s="61">
        <f t="shared" si="31"/>
        <v>15</v>
      </c>
      <c r="T957" s="50">
        <f>IFERROR(S957/L957,"0")</f>
        <v>20.891364902506965</v>
      </c>
    </row>
    <row r="958" spans="1:20" customFormat="1" ht="18" x14ac:dyDescent="0.35">
      <c r="A958" s="36">
        <v>44917</v>
      </c>
      <c r="B958" s="37" t="s">
        <v>441</v>
      </c>
      <c r="C958" s="37" t="s">
        <v>21</v>
      </c>
      <c r="D958" s="37" t="s">
        <v>513</v>
      </c>
      <c r="E958" s="23" t="s">
        <v>520</v>
      </c>
      <c r="F958" s="37" t="s">
        <v>20</v>
      </c>
      <c r="G958" s="40">
        <v>1909</v>
      </c>
      <c r="H958" s="40">
        <v>1909</v>
      </c>
      <c r="I958" s="64">
        <f t="shared" si="32"/>
        <v>1</v>
      </c>
      <c r="J958" s="39"/>
      <c r="K958" s="39"/>
      <c r="L958" s="49">
        <v>4.8659999999999997</v>
      </c>
      <c r="M958" s="43">
        <v>0.29652777777777778</v>
      </c>
      <c r="N958" s="38">
        <v>801.77</v>
      </c>
      <c r="O958" s="43">
        <v>0.13749999999999998</v>
      </c>
      <c r="P958" s="43"/>
      <c r="Q958" s="44">
        <v>193308</v>
      </c>
      <c r="R958" s="44">
        <v>193422</v>
      </c>
      <c r="S958" s="61">
        <f t="shared" si="31"/>
        <v>114</v>
      </c>
      <c r="T958" s="50">
        <f>IFERROR(S958/L958,"0")</f>
        <v>23.427866831072752</v>
      </c>
    </row>
    <row r="959" spans="1:20" customFormat="1" ht="18" x14ac:dyDescent="0.35">
      <c r="A959" s="36">
        <v>44917</v>
      </c>
      <c r="B959" s="37" t="s">
        <v>449</v>
      </c>
      <c r="C959" s="37" t="s">
        <v>21</v>
      </c>
      <c r="D959" s="37" t="s">
        <v>516</v>
      </c>
      <c r="E959" s="23" t="s">
        <v>521</v>
      </c>
      <c r="F959" s="37" t="s">
        <v>20</v>
      </c>
      <c r="G959" s="40">
        <v>2146</v>
      </c>
      <c r="H959" s="40">
        <v>2146</v>
      </c>
      <c r="I959" s="64">
        <f t="shared" si="32"/>
        <v>1</v>
      </c>
      <c r="J959" s="39"/>
      <c r="K959" s="39"/>
      <c r="L959" s="49">
        <v>8.7100000000000009</v>
      </c>
      <c r="M959" s="43">
        <v>0.19375000000000001</v>
      </c>
      <c r="N959" s="38">
        <v>858.4</v>
      </c>
      <c r="O959" s="43">
        <v>0.56944444444444442</v>
      </c>
      <c r="P959" s="43"/>
      <c r="Q959" s="44">
        <v>575380</v>
      </c>
      <c r="R959" s="44">
        <v>575522</v>
      </c>
      <c r="S959" s="61">
        <f t="shared" si="31"/>
        <v>142</v>
      </c>
      <c r="T959" s="50">
        <f>IFERROR(S959/L959,"0")</f>
        <v>16.303099885189436</v>
      </c>
    </row>
    <row r="960" spans="1:20" customFormat="1" ht="18" x14ac:dyDescent="0.35">
      <c r="A960" s="36">
        <v>44918</v>
      </c>
      <c r="B960" s="37" t="s">
        <v>442</v>
      </c>
      <c r="C960" s="37" t="s">
        <v>21</v>
      </c>
      <c r="D960" s="37" t="s">
        <v>513</v>
      </c>
      <c r="E960" s="23" t="s">
        <v>520</v>
      </c>
      <c r="F960" s="37" t="s">
        <v>20</v>
      </c>
      <c r="G960" s="40">
        <v>5362</v>
      </c>
      <c r="H960" s="40">
        <v>5362</v>
      </c>
      <c r="I960" s="64">
        <f t="shared" si="32"/>
        <v>1</v>
      </c>
      <c r="J960" s="39">
        <v>1</v>
      </c>
      <c r="K960" s="39">
        <v>0</v>
      </c>
      <c r="L960" s="49">
        <v>8.92</v>
      </c>
      <c r="M960" s="43">
        <v>0.20138888888888887</v>
      </c>
      <c r="N960" s="38">
        <v>1072.3900000000001</v>
      </c>
      <c r="O960" s="43">
        <v>0.57986111111111105</v>
      </c>
      <c r="P960" s="43"/>
      <c r="Q960" s="44">
        <v>193422</v>
      </c>
      <c r="R960" s="44">
        <v>193626</v>
      </c>
      <c r="S960" s="61">
        <f t="shared" ref="S960:S965" si="33">+R960-Q960</f>
        <v>204</v>
      </c>
      <c r="T960" s="50">
        <f>IFERROR(S960/L960,"0")</f>
        <v>22.869955156950674</v>
      </c>
    </row>
    <row r="961" spans="1:20" customFormat="1" ht="18" x14ac:dyDescent="0.35">
      <c r="A961" s="36">
        <v>44918</v>
      </c>
      <c r="B961" s="37" t="s">
        <v>52</v>
      </c>
      <c r="C961" s="37" t="s">
        <v>23</v>
      </c>
      <c r="D961" s="37" t="s">
        <v>513</v>
      </c>
      <c r="E961" s="23" t="s">
        <v>520</v>
      </c>
      <c r="F961" s="37" t="s">
        <v>20</v>
      </c>
      <c r="G961" s="40">
        <v>0</v>
      </c>
      <c r="H961" s="40">
        <v>0</v>
      </c>
      <c r="I961" s="64" t="str">
        <f t="shared" si="32"/>
        <v>0%</v>
      </c>
      <c r="J961" s="39">
        <v>0</v>
      </c>
      <c r="K961" s="39">
        <v>0</v>
      </c>
      <c r="L961" s="49">
        <v>1.6619999999999999</v>
      </c>
      <c r="M961" s="43">
        <v>0.67638888888888893</v>
      </c>
      <c r="N961" s="38">
        <v>0</v>
      </c>
      <c r="O961" s="43">
        <v>0.75</v>
      </c>
      <c r="P961" s="43"/>
      <c r="Q961" s="44">
        <v>193626</v>
      </c>
      <c r="R961" s="44">
        <v>193664</v>
      </c>
      <c r="S961" s="61">
        <f t="shared" si="33"/>
        <v>38</v>
      </c>
      <c r="T961" s="50">
        <f>IFERROR(S961/L961,"0")</f>
        <v>22.864019253910953</v>
      </c>
    </row>
    <row r="962" spans="1:20" customFormat="1" ht="18" x14ac:dyDescent="0.35">
      <c r="A962" s="36">
        <v>44918</v>
      </c>
      <c r="B962" s="37" t="s">
        <v>443</v>
      </c>
      <c r="C962" s="37" t="s">
        <v>19</v>
      </c>
      <c r="D962" s="37" t="s">
        <v>512</v>
      </c>
      <c r="E962" s="23" t="s">
        <v>520</v>
      </c>
      <c r="F962" s="37" t="s">
        <v>20</v>
      </c>
      <c r="G962" s="40">
        <v>5420</v>
      </c>
      <c r="H962" s="40">
        <v>5420</v>
      </c>
      <c r="I962" s="64">
        <f t="shared" si="32"/>
        <v>1</v>
      </c>
      <c r="J962" s="39">
        <v>4</v>
      </c>
      <c r="K962" s="39">
        <v>0</v>
      </c>
      <c r="L962" s="49">
        <v>0.56499999999999995</v>
      </c>
      <c r="M962" s="43">
        <v>0.375</v>
      </c>
      <c r="N962" s="38">
        <v>1355</v>
      </c>
      <c r="O962" s="43">
        <v>0.51250000000000007</v>
      </c>
      <c r="P962" s="43"/>
      <c r="Q962" s="44">
        <v>99012</v>
      </c>
      <c r="R962" s="44">
        <v>99026</v>
      </c>
      <c r="S962" s="61">
        <f t="shared" si="33"/>
        <v>14</v>
      </c>
      <c r="T962" s="50">
        <f>IFERROR(S962/L962,"0")</f>
        <v>24.778761061946906</v>
      </c>
    </row>
    <row r="963" spans="1:20" customFormat="1" ht="18" x14ac:dyDescent="0.35">
      <c r="A963" s="36">
        <v>44918</v>
      </c>
      <c r="B963" s="37" t="s">
        <v>444</v>
      </c>
      <c r="C963" s="37" t="s">
        <v>19</v>
      </c>
      <c r="D963" s="37" t="s">
        <v>512</v>
      </c>
      <c r="E963" s="23" t="s">
        <v>520</v>
      </c>
      <c r="F963" s="37" t="s">
        <v>20</v>
      </c>
      <c r="G963" s="40">
        <v>1838</v>
      </c>
      <c r="H963" s="40">
        <v>1527</v>
      </c>
      <c r="I963" s="64">
        <f t="shared" si="32"/>
        <v>0.83079434167573452</v>
      </c>
      <c r="J963" s="39">
        <v>11</v>
      </c>
      <c r="K963" s="39">
        <v>3</v>
      </c>
      <c r="L963" s="49">
        <v>0.80600000000000005</v>
      </c>
      <c r="M963" s="43">
        <v>0.68472222222222223</v>
      </c>
      <c r="N963" s="38">
        <v>712.62</v>
      </c>
      <c r="O963" s="43">
        <v>0.78125</v>
      </c>
      <c r="P963" s="43"/>
      <c r="Q963" s="44">
        <v>99026</v>
      </c>
      <c r="R963" s="44">
        <v>99046</v>
      </c>
      <c r="S963" s="61">
        <f t="shared" si="33"/>
        <v>20</v>
      </c>
      <c r="T963" s="50">
        <f>IFERROR(S963/L963,"0")</f>
        <v>24.813895781637715</v>
      </c>
    </row>
    <row r="964" spans="1:20" customFormat="1" ht="18" x14ac:dyDescent="0.35">
      <c r="A964" s="36">
        <v>44918</v>
      </c>
      <c r="B964" s="37" t="s">
        <v>445</v>
      </c>
      <c r="C964" s="37" t="s">
        <v>19</v>
      </c>
      <c r="D964" s="37" t="s">
        <v>514</v>
      </c>
      <c r="E964" s="23" t="s">
        <v>520</v>
      </c>
      <c r="F964" s="37" t="s">
        <v>20</v>
      </c>
      <c r="G964" s="40">
        <v>2623.05</v>
      </c>
      <c r="H964" s="40">
        <v>2623.05</v>
      </c>
      <c r="I964" s="64">
        <f t="shared" si="32"/>
        <v>1</v>
      </c>
      <c r="J964" s="39">
        <v>34</v>
      </c>
      <c r="K964" s="39">
        <v>0</v>
      </c>
      <c r="L964" s="49">
        <v>4.83</v>
      </c>
      <c r="M964" s="43">
        <v>0.40625</v>
      </c>
      <c r="N964" s="38">
        <v>1298.83</v>
      </c>
      <c r="O964" s="43">
        <v>0.59305555555555556</v>
      </c>
      <c r="P964" s="43"/>
      <c r="Q964" s="66">
        <v>178107</v>
      </c>
      <c r="R964" s="44">
        <v>178221</v>
      </c>
      <c r="S964" s="61">
        <f t="shared" si="33"/>
        <v>114</v>
      </c>
      <c r="T964" s="50">
        <f>IFERROR(S964/L964,"0")</f>
        <v>23.602484472049689</v>
      </c>
    </row>
    <row r="965" spans="1:20" customFormat="1" ht="46.2" customHeight="1" x14ac:dyDescent="0.35">
      <c r="A965" s="36">
        <v>44917</v>
      </c>
      <c r="B965" s="37" t="s">
        <v>455</v>
      </c>
      <c r="C965" s="37" t="s">
        <v>21</v>
      </c>
      <c r="D965" s="37" t="s">
        <v>515</v>
      </c>
      <c r="E965" s="23" t="s">
        <v>519</v>
      </c>
      <c r="F965" s="37" t="s">
        <v>20</v>
      </c>
      <c r="G965" s="40">
        <v>1896</v>
      </c>
      <c r="H965" s="40">
        <v>1896</v>
      </c>
      <c r="I965" s="64">
        <f t="shared" si="32"/>
        <v>1</v>
      </c>
      <c r="J965" s="39"/>
      <c r="K965" s="39"/>
      <c r="L965" s="49">
        <v>5.65</v>
      </c>
      <c r="M965" s="43">
        <v>0.1875</v>
      </c>
      <c r="N965" s="38">
        <v>52.94</v>
      </c>
      <c r="O965" s="43">
        <v>0.57500000000000007</v>
      </c>
      <c r="P965" s="43"/>
      <c r="Q965" s="44">
        <v>73800</v>
      </c>
      <c r="R965" s="44">
        <v>73956</v>
      </c>
      <c r="S965" s="61">
        <f t="shared" si="33"/>
        <v>156</v>
      </c>
      <c r="T965" s="50">
        <f>IFERROR(S965/L965,"0")</f>
        <v>27.610619469026545</v>
      </c>
    </row>
    <row r="966" spans="1:20" customFormat="1" ht="18" x14ac:dyDescent="0.35">
      <c r="A966" s="36">
        <v>44918</v>
      </c>
      <c r="B966" s="37" t="s">
        <v>446</v>
      </c>
      <c r="C966" s="37" t="s">
        <v>19</v>
      </c>
      <c r="D966" s="37" t="s">
        <v>515</v>
      </c>
      <c r="E966" s="23" t="s">
        <v>519</v>
      </c>
      <c r="F966" s="37" t="s">
        <v>20</v>
      </c>
      <c r="G966" s="40">
        <v>2611.3000000000002</v>
      </c>
      <c r="H966" s="40">
        <v>2512.3000000000002</v>
      </c>
      <c r="I966" s="64">
        <f t="shared" si="32"/>
        <v>0.96208784896411748</v>
      </c>
      <c r="J966" s="39">
        <v>14</v>
      </c>
      <c r="K966" s="39">
        <v>2</v>
      </c>
      <c r="L966" s="49">
        <v>1.27</v>
      </c>
      <c r="M966" s="43">
        <v>0</v>
      </c>
      <c r="N966" s="38">
        <v>1001.58</v>
      </c>
      <c r="O966" s="43">
        <v>0.57430555555555551</v>
      </c>
      <c r="P966" s="43"/>
      <c r="Q966" s="44">
        <v>73956</v>
      </c>
      <c r="R966" s="44">
        <v>73991</v>
      </c>
      <c r="S966" s="61">
        <f t="shared" ref="S966:S1032" si="34">+R966-Q966</f>
        <v>35</v>
      </c>
      <c r="T966" s="50">
        <f>IFERROR(S966/L966,"0")</f>
        <v>27.559055118110237</v>
      </c>
    </row>
    <row r="967" spans="1:20" customFormat="1" ht="18" x14ac:dyDescent="0.35">
      <c r="A967" s="36">
        <v>44917</v>
      </c>
      <c r="B967" s="37" t="s">
        <v>450</v>
      </c>
      <c r="C967" s="37" t="s">
        <v>19</v>
      </c>
      <c r="D967" s="37" t="s">
        <v>516</v>
      </c>
      <c r="E967" s="23" t="s">
        <v>521</v>
      </c>
      <c r="F967" s="37" t="s">
        <v>20</v>
      </c>
      <c r="G967" s="40">
        <v>1013</v>
      </c>
      <c r="H967" s="40">
        <v>1013</v>
      </c>
      <c r="I967" s="64">
        <f t="shared" ref="I967:I968" si="35">IFERROR((H967/G967)*100%,"0%")</f>
        <v>1</v>
      </c>
      <c r="J967" s="39"/>
      <c r="K967" s="39"/>
      <c r="L967" s="49">
        <v>2.33</v>
      </c>
      <c r="M967" s="43">
        <v>0.56527777777777777</v>
      </c>
      <c r="N967" s="38">
        <v>386.86</v>
      </c>
      <c r="O967" s="43">
        <v>0.75763888888888886</v>
      </c>
      <c r="P967" s="43"/>
      <c r="Q967" s="44">
        <v>575522</v>
      </c>
      <c r="R967" s="44">
        <v>575560</v>
      </c>
      <c r="S967" s="61">
        <f t="shared" si="34"/>
        <v>38</v>
      </c>
      <c r="T967" s="50">
        <f>IFERROR(S967/L967,"0")</f>
        <v>16.309012875536482</v>
      </c>
    </row>
    <row r="968" spans="1:20" customFormat="1" ht="18" x14ac:dyDescent="0.35">
      <c r="A968" s="36">
        <v>44918</v>
      </c>
      <c r="B968" s="37" t="s">
        <v>448</v>
      </c>
      <c r="C968" s="37" t="s">
        <v>21</v>
      </c>
      <c r="D968" s="37" t="s">
        <v>516</v>
      </c>
      <c r="E968" s="23" t="s">
        <v>521</v>
      </c>
      <c r="F968" s="37" t="s">
        <v>20</v>
      </c>
      <c r="G968" s="40">
        <v>2435</v>
      </c>
      <c r="H968" s="40">
        <v>2435</v>
      </c>
      <c r="I968" s="64">
        <f t="shared" si="35"/>
        <v>1</v>
      </c>
      <c r="J968" s="39">
        <v>2</v>
      </c>
      <c r="K968" s="39">
        <v>0</v>
      </c>
      <c r="L968" s="49">
        <v>15.776</v>
      </c>
      <c r="M968" s="43">
        <v>0.19444444444444445</v>
      </c>
      <c r="N968" s="38">
        <v>1659.67</v>
      </c>
      <c r="O968" s="43">
        <v>0.47986111111111113</v>
      </c>
      <c r="P968" s="43"/>
      <c r="Q968" s="44">
        <v>575560</v>
      </c>
      <c r="R968" s="44">
        <v>575818</v>
      </c>
      <c r="S968" s="61">
        <f t="shared" si="34"/>
        <v>258</v>
      </c>
      <c r="T968" s="50">
        <f>IFERROR(S968/L968,"0")</f>
        <v>16.353955375253548</v>
      </c>
    </row>
    <row r="969" spans="1:20" customFormat="1" ht="18" x14ac:dyDescent="0.35">
      <c r="A969" s="36">
        <v>44917</v>
      </c>
      <c r="B969" s="37" t="s">
        <v>451</v>
      </c>
      <c r="C969" s="37" t="s">
        <v>19</v>
      </c>
      <c r="D969" s="37" t="s">
        <v>517</v>
      </c>
      <c r="E969" s="23" t="s">
        <v>521</v>
      </c>
      <c r="F969" s="37" t="s">
        <v>20</v>
      </c>
      <c r="G969" s="40">
        <v>2690</v>
      </c>
      <c r="H969" s="40">
        <v>2690</v>
      </c>
      <c r="I969" s="64">
        <f t="shared" ref="I969:I983" si="36">IFERROR((H969/G969)*100%,"0%")</f>
        <v>1</v>
      </c>
      <c r="J969" s="39"/>
      <c r="K969" s="39"/>
      <c r="L969" s="49">
        <v>1.044</v>
      </c>
      <c r="M969" s="43">
        <v>0.3611111111111111</v>
      </c>
      <c r="N969" s="38">
        <v>1344.99</v>
      </c>
      <c r="O969" s="43">
        <v>0.4513888888888889</v>
      </c>
      <c r="P969" s="43"/>
      <c r="Q969" s="44">
        <v>77261</v>
      </c>
      <c r="R969" s="44">
        <v>77291</v>
      </c>
      <c r="S969" s="61">
        <f t="shared" si="34"/>
        <v>30</v>
      </c>
      <c r="T969" s="50">
        <f>IFERROR(S969/L969,"0")</f>
        <v>28.735632183908045</v>
      </c>
    </row>
    <row r="970" spans="1:20" customFormat="1" ht="18" x14ac:dyDescent="0.35">
      <c r="A970" s="36">
        <v>44917</v>
      </c>
      <c r="B970" s="37" t="s">
        <v>52</v>
      </c>
      <c r="C970" s="37" t="s">
        <v>23</v>
      </c>
      <c r="D970" s="37" t="s">
        <v>517</v>
      </c>
      <c r="E970" s="23" t="s">
        <v>521</v>
      </c>
      <c r="F970" s="37" t="s">
        <v>20</v>
      </c>
      <c r="G970" s="40">
        <v>0</v>
      </c>
      <c r="H970" s="40">
        <v>0</v>
      </c>
      <c r="I970" s="64" t="str">
        <f t="shared" si="36"/>
        <v>0%</v>
      </c>
      <c r="J970" s="39"/>
      <c r="K970" s="39"/>
      <c r="L970" s="49">
        <v>0.48699999999999999</v>
      </c>
      <c r="M970" s="43">
        <v>0.44444444444444442</v>
      </c>
      <c r="N970" s="38">
        <v>0</v>
      </c>
      <c r="O970" s="43">
        <v>0.51736111111111105</v>
      </c>
      <c r="P970" s="43"/>
      <c r="Q970" s="44">
        <v>77291</v>
      </c>
      <c r="R970" s="44">
        <v>77305</v>
      </c>
      <c r="S970" s="61">
        <f t="shared" si="34"/>
        <v>14</v>
      </c>
      <c r="T970" s="50">
        <f>IFERROR(S970/L970,"0")</f>
        <v>28.747433264887064</v>
      </c>
    </row>
    <row r="971" spans="1:20" customFormat="1" ht="18" x14ac:dyDescent="0.35">
      <c r="A971" s="36">
        <v>44917</v>
      </c>
      <c r="B971" s="37" t="s">
        <v>452</v>
      </c>
      <c r="C971" s="37" t="s">
        <v>19</v>
      </c>
      <c r="D971" s="37" t="s">
        <v>517</v>
      </c>
      <c r="E971" s="23" t="s">
        <v>521</v>
      </c>
      <c r="F971" s="37" t="s">
        <v>20</v>
      </c>
      <c r="G971" s="40">
        <v>1866</v>
      </c>
      <c r="H971" s="40">
        <v>1866</v>
      </c>
      <c r="I971" s="64">
        <f t="shared" si="36"/>
        <v>1</v>
      </c>
      <c r="J971" s="39"/>
      <c r="K971" s="39"/>
      <c r="L971" s="49">
        <v>0.66100000000000003</v>
      </c>
      <c r="M971" s="43">
        <v>0.62986111111111109</v>
      </c>
      <c r="N971" s="38">
        <v>598.44000000000005</v>
      </c>
      <c r="O971" s="43">
        <v>0.7368055555555556</v>
      </c>
      <c r="P971" s="43"/>
      <c r="Q971" s="44">
        <v>77305</v>
      </c>
      <c r="R971" s="44">
        <v>77324</v>
      </c>
      <c r="S971" s="61">
        <f t="shared" si="34"/>
        <v>19</v>
      </c>
      <c r="T971" s="50">
        <f>IFERROR(S971/L971,"0")</f>
        <v>28.744326777609682</v>
      </c>
    </row>
    <row r="972" spans="1:20" customFormat="1" ht="18" x14ac:dyDescent="0.35">
      <c r="A972" s="36">
        <v>44918</v>
      </c>
      <c r="B972" s="37" t="s">
        <v>453</v>
      </c>
      <c r="C972" s="37" t="s">
        <v>19</v>
      </c>
      <c r="D972" s="37" t="s">
        <v>517</v>
      </c>
      <c r="E972" s="23" t="s">
        <v>521</v>
      </c>
      <c r="F972" s="37" t="s">
        <v>20</v>
      </c>
      <c r="G972" s="40">
        <v>9220</v>
      </c>
      <c r="H972" s="40">
        <v>9220</v>
      </c>
      <c r="I972" s="64">
        <f t="shared" si="36"/>
        <v>1</v>
      </c>
      <c r="J972" s="39">
        <v>6</v>
      </c>
      <c r="K972" s="39">
        <v>0</v>
      </c>
      <c r="L972" s="49">
        <v>1.9139999999999999</v>
      </c>
      <c r="M972" s="43">
        <v>0.35069444444444442</v>
      </c>
      <c r="N972" s="38">
        <v>2556.98</v>
      </c>
      <c r="O972" s="43">
        <v>0.53472222222222221</v>
      </c>
      <c r="P972" s="43"/>
      <c r="Q972" s="44">
        <v>77324</v>
      </c>
      <c r="R972" s="44">
        <v>77376</v>
      </c>
      <c r="S972" s="61">
        <f t="shared" si="34"/>
        <v>52</v>
      </c>
      <c r="T972" s="50">
        <f>IFERROR(S972/L972,"0")</f>
        <v>27.168234064785789</v>
      </c>
    </row>
    <row r="973" spans="1:20" customFormat="1" ht="18" x14ac:dyDescent="0.35">
      <c r="A973" s="36">
        <v>44918</v>
      </c>
      <c r="B973" s="37" t="s">
        <v>454</v>
      </c>
      <c r="C973" s="37" t="s">
        <v>19</v>
      </c>
      <c r="D973" s="37" t="s">
        <v>517</v>
      </c>
      <c r="E973" s="23" t="s">
        <v>521</v>
      </c>
      <c r="F973" s="37" t="s">
        <v>20</v>
      </c>
      <c r="G973" s="40">
        <v>2886.6</v>
      </c>
      <c r="H973" s="40">
        <v>2805.6</v>
      </c>
      <c r="I973" s="64">
        <f t="shared" si="36"/>
        <v>0.97193930575763876</v>
      </c>
      <c r="J973" s="39">
        <v>11</v>
      </c>
      <c r="K973" s="39">
        <v>1</v>
      </c>
      <c r="L973" s="49">
        <v>1.877</v>
      </c>
      <c r="M973" s="43">
        <v>0.60069444444444442</v>
      </c>
      <c r="N973" s="38">
        <v>963.67</v>
      </c>
      <c r="O973" s="43">
        <v>0.77083333333333337</v>
      </c>
      <c r="P973" s="43"/>
      <c r="Q973" s="44">
        <v>77376</v>
      </c>
      <c r="R973" s="44">
        <v>77427</v>
      </c>
      <c r="S973" s="61">
        <f t="shared" si="34"/>
        <v>51</v>
      </c>
      <c r="T973" s="50">
        <f>IFERROR(S973/L973,"0")</f>
        <v>27.171017581246669</v>
      </c>
    </row>
    <row r="974" spans="1:20" customFormat="1" ht="37.799999999999997" customHeight="1" x14ac:dyDescent="0.35">
      <c r="A974" s="36">
        <v>44918</v>
      </c>
      <c r="B974" s="37" t="s">
        <v>447</v>
      </c>
      <c r="C974" s="37" t="s">
        <v>21</v>
      </c>
      <c r="D974" s="37" t="s">
        <v>515</v>
      </c>
      <c r="E974" s="23" t="s">
        <v>519</v>
      </c>
      <c r="F974" s="37" t="s">
        <v>20</v>
      </c>
      <c r="G974" s="40">
        <v>768</v>
      </c>
      <c r="H974" s="40">
        <v>768</v>
      </c>
      <c r="I974" s="64">
        <f t="shared" si="36"/>
        <v>1</v>
      </c>
      <c r="J974" s="39">
        <v>2</v>
      </c>
      <c r="K974" s="39">
        <v>0</v>
      </c>
      <c r="L974" s="49">
        <v>1.81</v>
      </c>
      <c r="M974" s="43">
        <v>0.61458333333333337</v>
      </c>
      <c r="N974" s="38">
        <v>322.56</v>
      </c>
      <c r="O974" s="43">
        <v>0.72569444444444453</v>
      </c>
      <c r="P974" s="43"/>
      <c r="Q974" s="44">
        <v>73992</v>
      </c>
      <c r="R974" s="44">
        <v>74042</v>
      </c>
      <c r="S974" s="61">
        <f t="shared" si="34"/>
        <v>50</v>
      </c>
      <c r="T974" s="50">
        <f>IFERROR(S974/L974,"0")</f>
        <v>27.624309392265193</v>
      </c>
    </row>
    <row r="975" spans="1:20" customFormat="1" ht="53.4" customHeight="1" x14ac:dyDescent="0.35">
      <c r="A975" s="36">
        <v>44918</v>
      </c>
      <c r="B975" s="37" t="s">
        <v>456</v>
      </c>
      <c r="C975" s="37" t="s">
        <v>21</v>
      </c>
      <c r="D975" s="37" t="s">
        <v>511</v>
      </c>
      <c r="E975" s="23" t="s">
        <v>523</v>
      </c>
      <c r="F975" s="37" t="s">
        <v>20</v>
      </c>
      <c r="G975" s="40">
        <v>2780</v>
      </c>
      <c r="H975" s="40">
        <v>2780</v>
      </c>
      <c r="I975" s="64">
        <f t="shared" si="36"/>
        <v>1</v>
      </c>
      <c r="J975" s="39">
        <v>3</v>
      </c>
      <c r="K975" s="39">
        <v>0</v>
      </c>
      <c r="L975" s="49">
        <v>6.9420000000000002</v>
      </c>
      <c r="M975" s="43">
        <v>0.36805555555555558</v>
      </c>
      <c r="N975" s="38">
        <v>1291.0899999999999</v>
      </c>
      <c r="O975" s="43">
        <v>0.61875000000000002</v>
      </c>
      <c r="P975" s="43"/>
      <c r="Q975" s="44">
        <v>145142</v>
      </c>
      <c r="R975" s="44">
        <v>145278</v>
      </c>
      <c r="S975" s="61">
        <f t="shared" si="34"/>
        <v>136</v>
      </c>
      <c r="T975" s="50">
        <f>IFERROR(S975/L975,"0")</f>
        <v>19.590895995390376</v>
      </c>
    </row>
    <row r="976" spans="1:20" customFormat="1" ht="18" x14ac:dyDescent="0.35">
      <c r="A976" s="36">
        <v>44919</v>
      </c>
      <c r="B976" s="37" t="s">
        <v>52</v>
      </c>
      <c r="C976" s="37" t="s">
        <v>27</v>
      </c>
      <c r="D976" s="37" t="s">
        <v>511</v>
      </c>
      <c r="E976" s="23" t="s">
        <v>523</v>
      </c>
      <c r="F976" s="37" t="s">
        <v>20</v>
      </c>
      <c r="G976" s="40">
        <v>8</v>
      </c>
      <c r="H976" s="40">
        <v>8</v>
      </c>
      <c r="I976" s="64">
        <f t="shared" si="36"/>
        <v>1</v>
      </c>
      <c r="J976" s="39">
        <v>0</v>
      </c>
      <c r="K976" s="39">
        <v>0</v>
      </c>
      <c r="L976" s="49">
        <v>4.0330000000000004</v>
      </c>
      <c r="M976" s="43">
        <v>0.3298611111111111</v>
      </c>
      <c r="N976" s="38">
        <v>0</v>
      </c>
      <c r="O976" s="43">
        <v>0.56944444444444442</v>
      </c>
      <c r="P976" s="43"/>
      <c r="Q976" s="44">
        <v>145278</v>
      </c>
      <c r="R976" s="44">
        <v>145357</v>
      </c>
      <c r="S976" s="61">
        <f t="shared" si="34"/>
        <v>79</v>
      </c>
      <c r="T976" s="50">
        <f>IFERROR(S976/L976,"0")</f>
        <v>19.588395735184726</v>
      </c>
    </row>
    <row r="977" spans="1:20" customFormat="1" ht="18" x14ac:dyDescent="0.35">
      <c r="A977" s="36">
        <v>44919</v>
      </c>
      <c r="B977" s="37" t="s">
        <v>457</v>
      </c>
      <c r="C977" s="37" t="s">
        <v>19</v>
      </c>
      <c r="D977" s="37" t="s">
        <v>512</v>
      </c>
      <c r="E977" s="23" t="s">
        <v>520</v>
      </c>
      <c r="F977" s="37" t="s">
        <v>20</v>
      </c>
      <c r="G977" s="40">
        <v>2066.3000000000002</v>
      </c>
      <c r="H977" s="40">
        <v>1935.3</v>
      </c>
      <c r="I977" s="64">
        <f t="shared" si="36"/>
        <v>0.93660165513236204</v>
      </c>
      <c r="J977" s="39">
        <v>12</v>
      </c>
      <c r="K977" s="39">
        <v>7</v>
      </c>
      <c r="L977" s="49">
        <v>0.66700000000000004</v>
      </c>
      <c r="M977" s="43">
        <v>0.38611111111111113</v>
      </c>
      <c r="N977" s="38">
        <v>901.09</v>
      </c>
      <c r="O977" s="43">
        <v>0.57986111111111105</v>
      </c>
      <c r="P977" s="43"/>
      <c r="Q977" s="44">
        <v>99046</v>
      </c>
      <c r="R977" s="44">
        <v>99065</v>
      </c>
      <c r="S977" s="61">
        <f t="shared" si="34"/>
        <v>19</v>
      </c>
      <c r="T977" s="50">
        <f>IFERROR(S977/L977,"0")</f>
        <v>28.485757121439278</v>
      </c>
    </row>
    <row r="978" spans="1:20" customFormat="1" ht="18" x14ac:dyDescent="0.35">
      <c r="A978" s="36">
        <v>44919</v>
      </c>
      <c r="B978" s="37" t="s">
        <v>458</v>
      </c>
      <c r="C978" s="37" t="s">
        <v>19</v>
      </c>
      <c r="D978" s="37" t="s">
        <v>513</v>
      </c>
      <c r="E978" s="23" t="s">
        <v>520</v>
      </c>
      <c r="F978" s="37" t="s">
        <v>20</v>
      </c>
      <c r="G978" s="40">
        <v>4057</v>
      </c>
      <c r="H978" s="40">
        <v>4057</v>
      </c>
      <c r="I978" s="64">
        <f t="shared" si="36"/>
        <v>1</v>
      </c>
      <c r="J978" s="39">
        <v>7</v>
      </c>
      <c r="K978" s="39">
        <v>0</v>
      </c>
      <c r="L978" s="49">
        <v>2.153</v>
      </c>
      <c r="M978" s="43">
        <v>0.41666666666666669</v>
      </c>
      <c r="N978" s="38">
        <v>1678.88</v>
      </c>
      <c r="O978" s="43">
        <v>0.52777777777777779</v>
      </c>
      <c r="P978" s="43"/>
      <c r="Q978" s="44">
        <v>193664</v>
      </c>
      <c r="R978" s="44">
        <v>193707</v>
      </c>
      <c r="S978" s="61">
        <f t="shared" si="34"/>
        <v>43</v>
      </c>
      <c r="T978" s="50">
        <f>IFERROR(S978/L978,"0")</f>
        <v>19.972131908964236</v>
      </c>
    </row>
    <row r="979" spans="1:20" customFormat="1" ht="18" x14ac:dyDescent="0.35">
      <c r="A979" s="36">
        <v>44919</v>
      </c>
      <c r="B979" s="37" t="s">
        <v>459</v>
      </c>
      <c r="C979" s="37" t="s">
        <v>19</v>
      </c>
      <c r="D979" s="37" t="s">
        <v>514</v>
      </c>
      <c r="E979" s="23" t="s">
        <v>520</v>
      </c>
      <c r="F979" s="37" t="s">
        <v>20</v>
      </c>
      <c r="G979" s="40">
        <v>3213.25</v>
      </c>
      <c r="H979" s="40">
        <v>3213.25</v>
      </c>
      <c r="I979" s="64">
        <f t="shared" si="36"/>
        <v>1</v>
      </c>
      <c r="J979" s="39">
        <v>39</v>
      </c>
      <c r="K979" s="39">
        <v>0</v>
      </c>
      <c r="L979" s="49">
        <v>6.891</v>
      </c>
      <c r="M979" s="43">
        <v>0.3576388888888889</v>
      </c>
      <c r="N979" s="38">
        <v>1506.32</v>
      </c>
      <c r="O979" s="43">
        <v>0.54861111111111105</v>
      </c>
      <c r="P979" s="43"/>
      <c r="Q979" s="66">
        <v>178221</v>
      </c>
      <c r="R979" s="44">
        <v>178292</v>
      </c>
      <c r="S979" s="61">
        <f t="shared" si="34"/>
        <v>71</v>
      </c>
      <c r="T979" s="50">
        <f>IFERROR(S979/L979,"0")</f>
        <v>10.303294151792192</v>
      </c>
    </row>
    <row r="980" spans="1:20" customFormat="1" ht="18" x14ac:dyDescent="0.35">
      <c r="A980" s="36">
        <v>44919</v>
      </c>
      <c r="B980" s="37" t="s">
        <v>460</v>
      </c>
      <c r="C980" s="37" t="s">
        <v>19</v>
      </c>
      <c r="D980" s="37" t="s">
        <v>515</v>
      </c>
      <c r="E980" s="23" t="s">
        <v>519</v>
      </c>
      <c r="F980" s="37" t="s">
        <v>20</v>
      </c>
      <c r="G980" s="40">
        <v>1941</v>
      </c>
      <c r="H980" s="40">
        <v>1923</v>
      </c>
      <c r="I980" s="64">
        <f t="shared" si="36"/>
        <v>0.99072642967542501</v>
      </c>
      <c r="J980" s="39">
        <v>6</v>
      </c>
      <c r="K980" s="39">
        <v>1</v>
      </c>
      <c r="L980" s="49">
        <v>1.466</v>
      </c>
      <c r="M980" s="43">
        <v>0.36527777777777781</v>
      </c>
      <c r="N980" s="38">
        <v>904.05</v>
      </c>
      <c r="O980" s="43">
        <v>0.55902777777777779</v>
      </c>
      <c r="P980" s="43"/>
      <c r="Q980" s="44">
        <v>74042</v>
      </c>
      <c r="R980" s="44">
        <v>74070</v>
      </c>
      <c r="S980" s="61">
        <f t="shared" si="34"/>
        <v>28</v>
      </c>
      <c r="T980" s="50">
        <f>IFERROR(S980/L980,"0")</f>
        <v>19.099590723055936</v>
      </c>
    </row>
    <row r="981" spans="1:20" customFormat="1" ht="18" x14ac:dyDescent="0.35">
      <c r="A981" s="36">
        <v>44919</v>
      </c>
      <c r="B981" s="37" t="s">
        <v>461</v>
      </c>
      <c r="C981" s="37" t="s">
        <v>19</v>
      </c>
      <c r="D981" s="37" t="s">
        <v>517</v>
      </c>
      <c r="E981" s="23" t="s">
        <v>521</v>
      </c>
      <c r="F981" s="37" t="s">
        <v>20</v>
      </c>
      <c r="G981" s="40">
        <v>14420</v>
      </c>
      <c r="H981" s="40">
        <v>14420</v>
      </c>
      <c r="I981" s="64">
        <f t="shared" si="36"/>
        <v>1</v>
      </c>
      <c r="J981" s="39">
        <v>10</v>
      </c>
      <c r="K981" s="39">
        <v>0</v>
      </c>
      <c r="L981" s="49">
        <v>0.47399999999999998</v>
      </c>
      <c r="M981" s="43">
        <v>0.38194444444444442</v>
      </c>
      <c r="N981" s="38">
        <v>3604.99</v>
      </c>
      <c r="O981" s="43">
        <v>0.51736111111111105</v>
      </c>
      <c r="P981" s="43"/>
      <c r="Q981" s="44">
        <v>77427</v>
      </c>
      <c r="R981" s="44">
        <v>77442</v>
      </c>
      <c r="S981" s="61">
        <f t="shared" si="34"/>
        <v>15</v>
      </c>
      <c r="T981" s="50">
        <f>IFERROR(S981/L981,"0")</f>
        <v>31.645569620253166</v>
      </c>
    </row>
    <row r="982" spans="1:20" customFormat="1" ht="18" x14ac:dyDescent="0.35">
      <c r="A982" s="36">
        <v>44921</v>
      </c>
      <c r="B982" s="37" t="s">
        <v>462</v>
      </c>
      <c r="C982" s="37" t="s">
        <v>19</v>
      </c>
      <c r="D982" s="37" t="s">
        <v>511</v>
      </c>
      <c r="E982" s="23" t="s">
        <v>524</v>
      </c>
      <c r="F982" s="37" t="s">
        <v>20</v>
      </c>
      <c r="G982" s="40">
        <v>4505.55</v>
      </c>
      <c r="H982" s="40">
        <v>4505.55</v>
      </c>
      <c r="I982" s="64">
        <f t="shared" si="36"/>
        <v>1</v>
      </c>
      <c r="J982" s="39">
        <v>14</v>
      </c>
      <c r="K982" s="39">
        <v>0</v>
      </c>
      <c r="L982" s="49">
        <v>3.63</v>
      </c>
      <c r="M982" s="43">
        <v>0.41805555555555557</v>
      </c>
      <c r="N982" s="38">
        <v>2151.37</v>
      </c>
      <c r="O982" s="43">
        <v>0.57708333333333328</v>
      </c>
      <c r="P982" s="43"/>
      <c r="Q982" s="44">
        <v>145357</v>
      </c>
      <c r="R982" s="44">
        <v>145384</v>
      </c>
      <c r="S982" s="61">
        <f t="shared" si="34"/>
        <v>27</v>
      </c>
      <c r="T982" s="50">
        <f>IFERROR(S982/L982,"0")</f>
        <v>7.4380165289256199</v>
      </c>
    </row>
    <row r="983" spans="1:20" customFormat="1" ht="18" x14ac:dyDescent="0.35">
      <c r="A983" s="36">
        <v>44921</v>
      </c>
      <c r="B983" s="37" t="s">
        <v>463</v>
      </c>
      <c r="C983" s="37" t="s">
        <v>19</v>
      </c>
      <c r="D983" s="37" t="s">
        <v>511</v>
      </c>
      <c r="E983" s="23" t="s">
        <v>525</v>
      </c>
      <c r="F983" s="37" t="s">
        <v>20</v>
      </c>
      <c r="G983" s="40">
        <v>4302.1000000000004</v>
      </c>
      <c r="H983" s="40">
        <v>3000.1</v>
      </c>
      <c r="I983" s="64">
        <f t="shared" si="36"/>
        <v>0.69735710466981238</v>
      </c>
      <c r="J983" s="39">
        <v>10</v>
      </c>
      <c r="K983" s="39">
        <v>3</v>
      </c>
      <c r="L983" s="49">
        <v>0.80700000000000005</v>
      </c>
      <c r="M983" s="43">
        <v>0.17013888888888887</v>
      </c>
      <c r="N983" s="38">
        <v>1670.43</v>
      </c>
      <c r="O983" s="43">
        <v>0.84027777777777779</v>
      </c>
      <c r="P983" s="43"/>
      <c r="Q983" s="44">
        <v>145384</v>
      </c>
      <c r="R983" s="44">
        <v>145390</v>
      </c>
      <c r="S983" s="61">
        <f t="shared" si="34"/>
        <v>6</v>
      </c>
      <c r="T983" s="50">
        <f>IFERROR(S983/L983,"0")</f>
        <v>7.4349442379182156</v>
      </c>
    </row>
    <row r="984" spans="1:20" customFormat="1" ht="18" x14ac:dyDescent="0.35">
      <c r="A984" s="36">
        <v>44921</v>
      </c>
      <c r="B984" s="37" t="s">
        <v>464</v>
      </c>
      <c r="C984" s="37" t="s">
        <v>19</v>
      </c>
      <c r="D984" s="37" t="s">
        <v>512</v>
      </c>
      <c r="E984" s="23" t="s">
        <v>526</v>
      </c>
      <c r="F984" s="37" t="s">
        <v>20</v>
      </c>
      <c r="G984" s="40">
        <v>1832</v>
      </c>
      <c r="H984" s="40">
        <v>307</v>
      </c>
      <c r="I984" s="64">
        <f t="shared" ref="I984:I989" si="37">IFERROR((H984/G984)*100%,"0%")</f>
        <v>0.16757641921397379</v>
      </c>
      <c r="J984" s="39">
        <v>3</v>
      </c>
      <c r="K984" s="39">
        <v>1</v>
      </c>
      <c r="L984" s="49">
        <v>0.5968</v>
      </c>
      <c r="M984" s="43">
        <v>0.37847222222222227</v>
      </c>
      <c r="N984" s="38">
        <v>968.44</v>
      </c>
      <c r="O984" s="43">
        <v>0.47222222222222227</v>
      </c>
      <c r="P984" s="43"/>
      <c r="Q984" s="44">
        <v>99065</v>
      </c>
      <c r="R984" s="44">
        <v>99082</v>
      </c>
      <c r="S984" s="61">
        <f t="shared" si="34"/>
        <v>17</v>
      </c>
      <c r="T984" s="50">
        <f>IFERROR(S984/L984,"0")</f>
        <v>28.485254691689008</v>
      </c>
    </row>
    <row r="985" spans="1:20" customFormat="1" ht="18" x14ac:dyDescent="0.35">
      <c r="A985" s="36">
        <v>44921</v>
      </c>
      <c r="B985" s="37" t="s">
        <v>465</v>
      </c>
      <c r="C985" s="37" t="s">
        <v>19</v>
      </c>
      <c r="D985" s="37" t="s">
        <v>512</v>
      </c>
      <c r="E985" s="23" t="s">
        <v>527</v>
      </c>
      <c r="F985" s="37" t="s">
        <v>20</v>
      </c>
      <c r="G985" s="40">
        <v>181</v>
      </c>
      <c r="H985" s="40">
        <v>181</v>
      </c>
      <c r="I985" s="64">
        <f t="shared" si="37"/>
        <v>1</v>
      </c>
      <c r="J985" s="39">
        <v>1</v>
      </c>
      <c r="K985" s="39">
        <v>0</v>
      </c>
      <c r="L985" s="49">
        <v>0.66700000000000004</v>
      </c>
      <c r="M985" s="43">
        <v>0.49583333333333335</v>
      </c>
      <c r="N985" s="38">
        <v>76.88</v>
      </c>
      <c r="O985" s="43">
        <v>0.53819444444444442</v>
      </c>
      <c r="P985" s="43"/>
      <c r="Q985" s="44">
        <v>99082</v>
      </c>
      <c r="R985" s="44">
        <v>99101</v>
      </c>
      <c r="S985" s="61">
        <f t="shared" si="34"/>
        <v>19</v>
      </c>
      <c r="T985" s="50">
        <f>IFERROR(S985/L985,"0")</f>
        <v>28.485757121439278</v>
      </c>
    </row>
    <row r="986" spans="1:20" customFormat="1" ht="18" x14ac:dyDescent="0.35">
      <c r="A986" s="36">
        <v>44921</v>
      </c>
      <c r="B986" s="37" t="s">
        <v>466</v>
      </c>
      <c r="C986" s="37" t="s">
        <v>19</v>
      </c>
      <c r="D986" s="37" t="s">
        <v>512</v>
      </c>
      <c r="E986" s="23" t="s">
        <v>520</v>
      </c>
      <c r="F986" s="37" t="s">
        <v>20</v>
      </c>
      <c r="G986" s="40">
        <v>2073.5</v>
      </c>
      <c r="H986" s="40">
        <v>1939.1</v>
      </c>
      <c r="I986" s="64">
        <f t="shared" si="37"/>
        <v>0.93518205931999032</v>
      </c>
      <c r="J986" s="39">
        <v>20</v>
      </c>
      <c r="K986" s="39">
        <v>3</v>
      </c>
      <c r="L986" s="49">
        <v>0.98299999999999998</v>
      </c>
      <c r="M986" s="43">
        <v>0.66805555555555562</v>
      </c>
      <c r="N986" s="38">
        <v>872.1</v>
      </c>
      <c r="O986" s="43">
        <v>0.79652777777777783</v>
      </c>
      <c r="P986" s="43"/>
      <c r="Q986" s="44">
        <v>99101</v>
      </c>
      <c r="R986" s="44">
        <v>99129</v>
      </c>
      <c r="S986" s="61">
        <f t="shared" si="34"/>
        <v>28</v>
      </c>
      <c r="T986" s="50">
        <f>IFERROR(S986/L986,"0")</f>
        <v>28.484231943031535</v>
      </c>
    </row>
    <row r="987" spans="1:20" customFormat="1" ht="18" x14ac:dyDescent="0.35">
      <c r="A987" s="36">
        <v>44921</v>
      </c>
      <c r="B987" s="37" t="s">
        <v>467</v>
      </c>
      <c r="C987" s="37" t="s">
        <v>19</v>
      </c>
      <c r="D987" s="37" t="s">
        <v>513</v>
      </c>
      <c r="E987" s="23" t="s">
        <v>528</v>
      </c>
      <c r="F987" s="37" t="s">
        <v>20</v>
      </c>
      <c r="G987" s="40">
        <v>2681</v>
      </c>
      <c r="H987" s="40">
        <v>2681</v>
      </c>
      <c r="I987" s="64">
        <f t="shared" si="37"/>
        <v>1</v>
      </c>
      <c r="J987" s="39">
        <v>2</v>
      </c>
      <c r="K987" s="39">
        <v>0</v>
      </c>
      <c r="L987" s="49">
        <v>2.0710000000000002</v>
      </c>
      <c r="M987" s="43">
        <v>0.36805555555555558</v>
      </c>
      <c r="N987" s="38">
        <v>1331.74</v>
      </c>
      <c r="O987" s="43">
        <v>0.82986111111111116</v>
      </c>
      <c r="P987" s="43"/>
      <c r="Q987" s="44">
        <v>193707</v>
      </c>
      <c r="R987" s="44">
        <v>193744</v>
      </c>
      <c r="S987" s="61">
        <f t="shared" si="34"/>
        <v>37</v>
      </c>
      <c r="T987" s="50">
        <f>IFERROR(S987/L987,"0")</f>
        <v>17.865765330758087</v>
      </c>
    </row>
    <row r="988" spans="1:20" customFormat="1" ht="18" x14ac:dyDescent="0.35">
      <c r="A988" s="36">
        <v>44921</v>
      </c>
      <c r="B988" s="37" t="s">
        <v>468</v>
      </c>
      <c r="C988" s="37" t="s">
        <v>19</v>
      </c>
      <c r="D988" s="37" t="s">
        <v>514</v>
      </c>
      <c r="E988" s="23" t="s">
        <v>523</v>
      </c>
      <c r="F988" s="37" t="s">
        <v>20</v>
      </c>
      <c r="G988" s="40">
        <v>1813</v>
      </c>
      <c r="H988" s="40">
        <v>1813</v>
      </c>
      <c r="I988" s="64">
        <f t="shared" si="37"/>
        <v>1</v>
      </c>
      <c r="J988" s="39">
        <v>10</v>
      </c>
      <c r="K988" s="39">
        <v>0</v>
      </c>
      <c r="L988" s="49">
        <v>2.782</v>
      </c>
      <c r="M988" s="43">
        <v>0.40625</v>
      </c>
      <c r="N988" s="38">
        <v>1100.99</v>
      </c>
      <c r="O988" s="43">
        <v>0.56388888888888888</v>
      </c>
      <c r="P988" s="43"/>
      <c r="Q988" s="44">
        <v>178292</v>
      </c>
      <c r="R988" s="44">
        <v>178341</v>
      </c>
      <c r="S988" s="61">
        <f t="shared" si="34"/>
        <v>49</v>
      </c>
      <c r="T988" s="50">
        <f>IFERROR(S988/L988,"0")</f>
        <v>17.613227893601724</v>
      </c>
    </row>
    <row r="989" spans="1:20" customFormat="1" ht="18" x14ac:dyDescent="0.35">
      <c r="A989" s="36">
        <v>44921</v>
      </c>
      <c r="B989" s="37" t="s">
        <v>469</v>
      </c>
      <c r="C989" s="37" t="s">
        <v>19</v>
      </c>
      <c r="D989" s="37" t="s">
        <v>514</v>
      </c>
      <c r="E989" s="23" t="s">
        <v>529</v>
      </c>
      <c r="F989" s="37" t="s">
        <v>20</v>
      </c>
      <c r="G989" s="40">
        <v>4152.6499999999996</v>
      </c>
      <c r="H989" s="40">
        <v>3872.45</v>
      </c>
      <c r="I989" s="64">
        <f t="shared" si="37"/>
        <v>0.93252501414759259</v>
      </c>
      <c r="J989" s="39">
        <v>19</v>
      </c>
      <c r="K989" s="39">
        <v>7</v>
      </c>
      <c r="L989" s="49">
        <v>2.327</v>
      </c>
      <c r="M989" s="43">
        <v>0.67291666666666661</v>
      </c>
      <c r="N989" s="38">
        <v>1786.05</v>
      </c>
      <c r="O989" s="43">
        <v>0.81458333333333333</v>
      </c>
      <c r="P989" s="43"/>
      <c r="Q989" s="44">
        <v>178341</v>
      </c>
      <c r="R989" s="44">
        <v>178382</v>
      </c>
      <c r="S989" s="61">
        <f t="shared" si="34"/>
        <v>41</v>
      </c>
      <c r="T989" s="50">
        <f>IFERROR(S989/L989,"0")</f>
        <v>17.619252256123765</v>
      </c>
    </row>
    <row r="990" spans="1:20" customFormat="1" ht="18" x14ac:dyDescent="0.35">
      <c r="A990" s="36">
        <v>44921</v>
      </c>
      <c r="B990" s="37" t="s">
        <v>470</v>
      </c>
      <c r="C990" s="37" t="s">
        <v>21</v>
      </c>
      <c r="D990" s="37" t="s">
        <v>515</v>
      </c>
      <c r="E990" s="23" t="s">
        <v>530</v>
      </c>
      <c r="F990" s="37" t="s">
        <v>20</v>
      </c>
      <c r="G990" s="40">
        <v>1068</v>
      </c>
      <c r="H990" s="40">
        <v>1068</v>
      </c>
      <c r="I990" s="64">
        <f t="shared" ref="I990:I991" si="38">IFERROR((H990/G990)*100%,"0%")</f>
        <v>1</v>
      </c>
      <c r="J990" s="39">
        <v>1</v>
      </c>
      <c r="K990" s="39">
        <v>0</v>
      </c>
      <c r="L990" s="49">
        <v>9.0500000000000007</v>
      </c>
      <c r="M990" s="43">
        <v>0.3444444444444445</v>
      </c>
      <c r="N990" s="38">
        <v>587.4</v>
      </c>
      <c r="O990" s="43">
        <v>0.83124999999999993</v>
      </c>
      <c r="P990" s="43"/>
      <c r="Q990" s="44">
        <v>74070</v>
      </c>
      <c r="R990" s="44">
        <v>74334</v>
      </c>
      <c r="S990" s="61">
        <f t="shared" si="34"/>
        <v>264</v>
      </c>
      <c r="T990" s="50">
        <f>IFERROR(S990/L990,"0")</f>
        <v>29.171270718232041</v>
      </c>
    </row>
    <row r="991" spans="1:20" customFormat="1" ht="18" x14ac:dyDescent="0.35">
      <c r="A991" s="36">
        <v>44921</v>
      </c>
      <c r="B991" s="37" t="s">
        <v>471</v>
      </c>
      <c r="C991" s="37" t="s">
        <v>19</v>
      </c>
      <c r="D991" s="37" t="s">
        <v>516</v>
      </c>
      <c r="E991" s="23" t="s">
        <v>531</v>
      </c>
      <c r="F991" s="37" t="s">
        <v>20</v>
      </c>
      <c r="G991" s="40">
        <v>1190</v>
      </c>
      <c r="H991" s="40">
        <v>1190</v>
      </c>
      <c r="I991" s="64">
        <f t="shared" si="38"/>
        <v>1</v>
      </c>
      <c r="J991" s="39">
        <v>1</v>
      </c>
      <c r="K991" s="39">
        <v>0</v>
      </c>
      <c r="L991" s="49">
        <v>0.99399999999999999</v>
      </c>
      <c r="M991" s="43">
        <v>0.22222222222222221</v>
      </c>
      <c r="N991" s="38">
        <v>428.39</v>
      </c>
      <c r="O991" s="43">
        <v>0.81874999999999998</v>
      </c>
      <c r="P991" s="43"/>
      <c r="Q991" s="44">
        <v>575818</v>
      </c>
      <c r="R991" s="44">
        <v>575834</v>
      </c>
      <c r="S991" s="61">
        <f t="shared" si="34"/>
        <v>16</v>
      </c>
      <c r="T991" s="50">
        <f>IFERROR(S991/L991,"0")</f>
        <v>16.096579476861166</v>
      </c>
    </row>
    <row r="992" spans="1:20" customFormat="1" ht="18" x14ac:dyDescent="0.35">
      <c r="A992" s="36">
        <v>44921</v>
      </c>
      <c r="B992" s="37" t="s">
        <v>473</v>
      </c>
      <c r="C992" s="37" t="s">
        <v>19</v>
      </c>
      <c r="D992" s="37" t="s">
        <v>517</v>
      </c>
      <c r="E992" s="23" t="s">
        <v>532</v>
      </c>
      <c r="F992" s="37" t="s">
        <v>20</v>
      </c>
      <c r="G992" s="40">
        <v>2733.4</v>
      </c>
      <c r="H992" s="40">
        <v>2733.4</v>
      </c>
      <c r="I992" s="64">
        <f t="shared" ref="I992:I993" si="39">IFERROR((H992/G992)*100%,"0%")</f>
        <v>1</v>
      </c>
      <c r="J992" s="39">
        <v>2</v>
      </c>
      <c r="K992" s="39">
        <v>0</v>
      </c>
      <c r="L992" s="49">
        <v>0.88</v>
      </c>
      <c r="M992" s="43">
        <v>0.37847222222222227</v>
      </c>
      <c r="N992" s="38">
        <v>1151.3900000000001</v>
      </c>
      <c r="O992" s="43">
        <v>0.51250000000000007</v>
      </c>
      <c r="P992" s="43"/>
      <c r="Q992" s="44">
        <v>77442</v>
      </c>
      <c r="R992" s="44">
        <v>77470</v>
      </c>
      <c r="S992" s="61">
        <f t="shared" si="34"/>
        <v>28</v>
      </c>
      <c r="T992" s="50">
        <f>IFERROR(S992/L992,"0")</f>
        <v>31.818181818181817</v>
      </c>
    </row>
    <row r="993" spans="1:20" customFormat="1" ht="18" x14ac:dyDescent="0.35">
      <c r="A993" s="36">
        <v>44921</v>
      </c>
      <c r="B993" s="37" t="s">
        <v>472</v>
      </c>
      <c r="C993" s="37" t="s">
        <v>19</v>
      </c>
      <c r="D993" s="37" t="s">
        <v>517</v>
      </c>
      <c r="E993" s="23" t="s">
        <v>533</v>
      </c>
      <c r="F993" s="37" t="s">
        <v>20</v>
      </c>
      <c r="G993" s="40">
        <v>2940</v>
      </c>
      <c r="H993" s="40">
        <v>2940</v>
      </c>
      <c r="I993" s="64">
        <f t="shared" si="39"/>
        <v>1</v>
      </c>
      <c r="J993" s="39">
        <v>1</v>
      </c>
      <c r="K993" s="39">
        <v>0</v>
      </c>
      <c r="L993" s="49">
        <v>1.17</v>
      </c>
      <c r="M993" s="43">
        <v>0.64722222222222225</v>
      </c>
      <c r="N993" s="38">
        <v>1237.79</v>
      </c>
      <c r="O993" s="43">
        <v>0.74444444444444446</v>
      </c>
      <c r="P993" s="43"/>
      <c r="Q993" s="44">
        <v>77470</v>
      </c>
      <c r="R993" s="44">
        <v>77507</v>
      </c>
      <c r="S993" s="61">
        <f t="shared" si="34"/>
        <v>37</v>
      </c>
      <c r="T993" s="50">
        <f>IFERROR(S993/L993,"0")</f>
        <v>31.623931623931625</v>
      </c>
    </row>
    <row r="994" spans="1:20" customFormat="1" ht="18" x14ac:dyDescent="0.35">
      <c r="A994" s="36">
        <v>44922</v>
      </c>
      <c r="B994" s="37" t="s">
        <v>474</v>
      </c>
      <c r="C994" s="37" t="s">
        <v>19</v>
      </c>
      <c r="D994" s="37" t="s">
        <v>512</v>
      </c>
      <c r="E994" s="23" t="s">
        <v>534</v>
      </c>
      <c r="F994" s="37" t="s">
        <v>20</v>
      </c>
      <c r="G994" s="40">
        <v>5180</v>
      </c>
      <c r="H994" s="40">
        <v>5180</v>
      </c>
      <c r="I994" s="41">
        <v>1</v>
      </c>
      <c r="J994" s="39">
        <v>4</v>
      </c>
      <c r="K994" s="39">
        <v>0</v>
      </c>
      <c r="L994" s="49">
        <v>0.88300000000000001</v>
      </c>
      <c r="M994" s="43">
        <v>0.3527777777777778</v>
      </c>
      <c r="N994" s="38">
        <v>1295.01</v>
      </c>
      <c r="O994" s="43">
        <v>0.47638888888888892</v>
      </c>
      <c r="P994" s="43"/>
      <c r="Q994" s="44">
        <v>99129</v>
      </c>
      <c r="R994" s="44">
        <v>99150</v>
      </c>
      <c r="S994" s="61">
        <f t="shared" si="34"/>
        <v>21</v>
      </c>
      <c r="T994" s="50">
        <f>IFERROR(S994/L994,"0")</f>
        <v>23.782559456398641</v>
      </c>
    </row>
    <row r="995" spans="1:20" customFormat="1" ht="18" x14ac:dyDescent="0.35">
      <c r="A995" s="36">
        <v>44922</v>
      </c>
      <c r="B995" s="37" t="s">
        <v>475</v>
      </c>
      <c r="C995" s="37" t="s">
        <v>19</v>
      </c>
      <c r="D995" s="37" t="s">
        <v>512</v>
      </c>
      <c r="E995" s="23" t="s">
        <v>535</v>
      </c>
      <c r="F995" s="37" t="s">
        <v>20</v>
      </c>
      <c r="G995" s="40">
        <v>3295</v>
      </c>
      <c r="H995" s="40">
        <v>3295</v>
      </c>
      <c r="I995" s="41">
        <v>1</v>
      </c>
      <c r="J995" s="39">
        <v>4</v>
      </c>
      <c r="K995" s="39">
        <v>0</v>
      </c>
      <c r="L995" s="49">
        <v>1.0940000000000001</v>
      </c>
      <c r="M995" s="43">
        <v>0.59513888888888888</v>
      </c>
      <c r="N995" s="38">
        <v>1131.3399999999999</v>
      </c>
      <c r="O995" s="43">
        <v>0.73263888888888884</v>
      </c>
      <c r="P995" s="43"/>
      <c r="Q995" s="44">
        <v>99150</v>
      </c>
      <c r="R995" s="44">
        <v>99176</v>
      </c>
      <c r="S995" s="61">
        <f t="shared" si="34"/>
        <v>26</v>
      </c>
      <c r="T995" s="50">
        <f>IFERROR(S995/L995,"0")</f>
        <v>23.765996343692869</v>
      </c>
    </row>
    <row r="996" spans="1:20" customFormat="1" ht="45" customHeight="1" x14ac:dyDescent="0.35">
      <c r="A996" s="36">
        <v>44922</v>
      </c>
      <c r="B996" s="37" t="s">
        <v>476</v>
      </c>
      <c r="C996" s="37" t="s">
        <v>21</v>
      </c>
      <c r="D996" s="37" t="s">
        <v>513</v>
      </c>
      <c r="E996" s="23" t="s">
        <v>536</v>
      </c>
      <c r="F996" s="37" t="s">
        <v>20</v>
      </c>
      <c r="G996" s="40">
        <v>1194</v>
      </c>
      <c r="H996" s="40">
        <v>1194</v>
      </c>
      <c r="I996" s="64">
        <f t="shared" ref="I996:I1005" si="40">IFERROR((H996/G996)*100%,"0%")</f>
        <v>1</v>
      </c>
      <c r="J996" s="39">
        <v>2</v>
      </c>
      <c r="K996" s="39">
        <v>0</v>
      </c>
      <c r="L996" s="49">
        <v>6.4429999999999996</v>
      </c>
      <c r="M996" s="43">
        <v>0.18333333333333335</v>
      </c>
      <c r="N996" s="38">
        <v>723.94</v>
      </c>
      <c r="O996" s="43">
        <v>0.51458333333333328</v>
      </c>
      <c r="P996" s="43"/>
      <c r="Q996" s="44">
        <v>193744</v>
      </c>
      <c r="R996" s="44">
        <v>193897</v>
      </c>
      <c r="S996" s="61">
        <f t="shared" si="34"/>
        <v>153</v>
      </c>
      <c r="T996" s="50">
        <f>IFERROR(S996/L996,"0")</f>
        <v>23.746701846965699</v>
      </c>
    </row>
    <row r="997" spans="1:20" customFormat="1" ht="18" x14ac:dyDescent="0.35">
      <c r="A997" s="36">
        <v>44922</v>
      </c>
      <c r="B997" s="37" t="s">
        <v>52</v>
      </c>
      <c r="C997" s="37" t="s">
        <v>23</v>
      </c>
      <c r="D997" s="37" t="s">
        <v>513</v>
      </c>
      <c r="E997" s="23" t="s">
        <v>537</v>
      </c>
      <c r="F997" s="37" t="s">
        <v>20</v>
      </c>
      <c r="G997" s="40">
        <v>0</v>
      </c>
      <c r="H997" s="40">
        <v>0</v>
      </c>
      <c r="I997" s="64" t="str">
        <f t="shared" si="40"/>
        <v>0%</v>
      </c>
      <c r="J997" s="39">
        <v>0</v>
      </c>
      <c r="K997" s="39">
        <v>0</v>
      </c>
      <c r="L997" s="49">
        <v>2.948</v>
      </c>
      <c r="M997" s="43">
        <v>0.57638888888888895</v>
      </c>
      <c r="N997" s="38">
        <v>0</v>
      </c>
      <c r="O997" s="43">
        <v>0.7597222222222223</v>
      </c>
      <c r="P997" s="43"/>
      <c r="Q997" s="44">
        <v>193897</v>
      </c>
      <c r="R997" s="44">
        <v>193967</v>
      </c>
      <c r="S997" s="61">
        <f t="shared" si="34"/>
        <v>70</v>
      </c>
      <c r="T997" s="50">
        <f>IFERROR(S997/L997,"0")</f>
        <v>23.744911804613299</v>
      </c>
    </row>
    <row r="998" spans="1:20" customFormat="1" ht="18" x14ac:dyDescent="0.35">
      <c r="A998" s="36">
        <v>44922</v>
      </c>
      <c r="B998" s="37" t="s">
        <v>478</v>
      </c>
      <c r="C998" s="37" t="s">
        <v>19</v>
      </c>
      <c r="D998" s="37" t="s">
        <v>514</v>
      </c>
      <c r="E998" s="23" t="s">
        <v>519</v>
      </c>
      <c r="F998" s="37" t="s">
        <v>20</v>
      </c>
      <c r="G998" s="40">
        <v>4229.95</v>
      </c>
      <c r="H998" s="40">
        <v>4229.95</v>
      </c>
      <c r="I998" s="64">
        <f t="shared" si="40"/>
        <v>1</v>
      </c>
      <c r="J998" s="39">
        <v>32</v>
      </c>
      <c r="K998" s="39">
        <v>0</v>
      </c>
      <c r="L998" s="49">
        <v>3.387</v>
      </c>
      <c r="M998" s="43">
        <v>0.375</v>
      </c>
      <c r="N998" s="38">
        <v>1669.39</v>
      </c>
      <c r="O998" s="43">
        <v>0.60416666666666663</v>
      </c>
      <c r="P998" s="43"/>
      <c r="Q998" s="44">
        <v>178382</v>
      </c>
      <c r="R998" s="44">
        <v>178448</v>
      </c>
      <c r="S998" s="61">
        <f t="shared" si="34"/>
        <v>66</v>
      </c>
      <c r="T998" s="50">
        <f>IFERROR(S998/L998,"0")</f>
        <v>19.486271036315323</v>
      </c>
    </row>
    <row r="999" spans="1:20" customFormat="1" ht="18" x14ac:dyDescent="0.35">
      <c r="A999" s="36">
        <v>44922</v>
      </c>
      <c r="B999" s="37" t="s">
        <v>477</v>
      </c>
      <c r="C999" s="37" t="s">
        <v>19</v>
      </c>
      <c r="D999" s="37" t="s">
        <v>514</v>
      </c>
      <c r="E999" s="23" t="s">
        <v>538</v>
      </c>
      <c r="F999" s="37" t="s">
        <v>20</v>
      </c>
      <c r="G999" s="40">
        <v>1554.9</v>
      </c>
      <c r="H999" s="40">
        <v>1284.9000000000001</v>
      </c>
      <c r="I999" s="64">
        <f t="shared" si="40"/>
        <v>0.82635539262975111</v>
      </c>
      <c r="J999" s="39">
        <v>3</v>
      </c>
      <c r="K999" s="39">
        <v>2</v>
      </c>
      <c r="L999" s="49">
        <v>2.617</v>
      </c>
      <c r="M999" s="43">
        <v>0.65694444444444444</v>
      </c>
      <c r="N999" s="38">
        <v>624.16</v>
      </c>
      <c r="O999" s="43">
        <v>0.74652777777777779</v>
      </c>
      <c r="P999" s="43"/>
      <c r="Q999" s="44">
        <v>178448</v>
      </c>
      <c r="R999" s="44">
        <v>178499</v>
      </c>
      <c r="S999" s="61">
        <f t="shared" si="34"/>
        <v>51</v>
      </c>
      <c r="T999" s="50">
        <f>IFERROR(S999/L999,"0")</f>
        <v>19.487963316774934</v>
      </c>
    </row>
    <row r="1000" spans="1:20" customFormat="1" ht="18" x14ac:dyDescent="0.35">
      <c r="A1000" s="36">
        <v>44922</v>
      </c>
      <c r="B1000" s="37" t="s">
        <v>479</v>
      </c>
      <c r="C1000" s="37" t="s">
        <v>19</v>
      </c>
      <c r="D1000" s="37" t="s">
        <v>515</v>
      </c>
      <c r="E1000" s="23" t="s">
        <v>539</v>
      </c>
      <c r="F1000" s="37" t="s">
        <v>20</v>
      </c>
      <c r="G1000" s="40">
        <v>5440</v>
      </c>
      <c r="H1000" s="40">
        <v>5440</v>
      </c>
      <c r="I1000" s="64">
        <f t="shared" si="40"/>
        <v>1</v>
      </c>
      <c r="J1000" s="39">
        <v>4</v>
      </c>
      <c r="K1000" s="39">
        <v>0</v>
      </c>
      <c r="L1000" s="49">
        <v>0.96499999999999997</v>
      </c>
      <c r="M1000" s="43">
        <v>0.3527777777777778</v>
      </c>
      <c r="N1000" s="38">
        <v>1359.99</v>
      </c>
      <c r="O1000" s="43">
        <v>0.55902777777777779</v>
      </c>
      <c r="P1000" s="43"/>
      <c r="Q1000" s="44">
        <v>74334</v>
      </c>
      <c r="R1000" s="44">
        <v>74360</v>
      </c>
      <c r="S1000" s="61">
        <f t="shared" si="34"/>
        <v>26</v>
      </c>
      <c r="T1000" s="50">
        <f>IFERROR(S1000/L1000,"0")</f>
        <v>26.94300518134715</v>
      </c>
    </row>
    <row r="1001" spans="1:20" customFormat="1" ht="18" x14ac:dyDescent="0.35">
      <c r="A1001" s="36">
        <v>44922</v>
      </c>
      <c r="B1001" s="37" t="s">
        <v>481</v>
      </c>
      <c r="C1001" s="37" t="s">
        <v>19</v>
      </c>
      <c r="D1001" s="37" t="s">
        <v>515</v>
      </c>
      <c r="E1001" s="23" t="s">
        <v>540</v>
      </c>
      <c r="F1001" s="37" t="s">
        <v>20</v>
      </c>
      <c r="G1001" s="40">
        <v>1560</v>
      </c>
      <c r="H1001" s="40">
        <v>1560</v>
      </c>
      <c r="I1001" s="64">
        <f t="shared" si="40"/>
        <v>1</v>
      </c>
      <c r="J1001" s="39">
        <v>1</v>
      </c>
      <c r="K1001" s="39">
        <v>0</v>
      </c>
      <c r="L1001" s="49">
        <v>0.77900000000000003</v>
      </c>
      <c r="M1001" s="43">
        <v>0.6166666666666667</v>
      </c>
      <c r="N1001" s="38">
        <v>390</v>
      </c>
      <c r="O1001" s="43">
        <v>0.68125000000000002</v>
      </c>
      <c r="P1001" s="43"/>
      <c r="Q1001" s="44">
        <v>74360</v>
      </c>
      <c r="R1001" s="44">
        <v>74381</v>
      </c>
      <c r="S1001" s="61">
        <f t="shared" si="34"/>
        <v>21</v>
      </c>
      <c r="T1001" s="50">
        <f>IFERROR(S1001/L1001,"0")</f>
        <v>26.957637997432606</v>
      </c>
    </row>
    <row r="1002" spans="1:20" customFormat="1" ht="18" x14ac:dyDescent="0.35">
      <c r="A1002" s="36">
        <v>44922</v>
      </c>
      <c r="B1002" s="37" t="s">
        <v>480</v>
      </c>
      <c r="C1002" s="37" t="s">
        <v>19</v>
      </c>
      <c r="D1002" s="37" t="s">
        <v>515</v>
      </c>
      <c r="E1002" s="23" t="s">
        <v>541</v>
      </c>
      <c r="F1002" s="37" t="s">
        <v>20</v>
      </c>
      <c r="G1002" s="40">
        <v>2745</v>
      </c>
      <c r="H1002" s="40">
        <v>2745</v>
      </c>
      <c r="I1002" s="64">
        <f t="shared" si="40"/>
        <v>1</v>
      </c>
      <c r="J1002" s="39">
        <v>2</v>
      </c>
      <c r="K1002" s="39">
        <v>0</v>
      </c>
      <c r="L1002" s="49">
        <v>0.48199999999999998</v>
      </c>
      <c r="M1002" s="43">
        <v>0.69444444444444453</v>
      </c>
      <c r="N1002" s="38">
        <v>768.59</v>
      </c>
      <c r="O1002" s="43">
        <v>0.76388888888888884</v>
      </c>
      <c r="P1002" s="43"/>
      <c r="Q1002" s="44">
        <v>74381</v>
      </c>
      <c r="R1002" s="44">
        <v>74394</v>
      </c>
      <c r="S1002" s="61">
        <f t="shared" si="34"/>
        <v>13</v>
      </c>
      <c r="T1002" s="50">
        <f>IFERROR(S1002/L1002,"0")</f>
        <v>26.970954356846473</v>
      </c>
    </row>
    <row r="1003" spans="1:20" customFormat="1" ht="18" x14ac:dyDescent="0.35">
      <c r="A1003" s="36">
        <v>44922</v>
      </c>
      <c r="B1003" s="37" t="s">
        <v>482</v>
      </c>
      <c r="C1003" s="37" t="s">
        <v>21</v>
      </c>
      <c r="D1003" s="37" t="s">
        <v>516</v>
      </c>
      <c r="E1003" s="23" t="s">
        <v>542</v>
      </c>
      <c r="F1003" s="37" t="s">
        <v>20</v>
      </c>
      <c r="G1003" s="40">
        <v>3496</v>
      </c>
      <c r="H1003" s="40">
        <v>3496</v>
      </c>
      <c r="I1003" s="64">
        <f t="shared" si="40"/>
        <v>1</v>
      </c>
      <c r="J1003" s="39">
        <v>2</v>
      </c>
      <c r="K1003" s="39">
        <v>0</v>
      </c>
      <c r="L1003" s="49">
        <v>25.861999999999998</v>
      </c>
      <c r="M1003" s="43">
        <v>0.19444444444444445</v>
      </c>
      <c r="N1003" s="38">
        <v>1450.55</v>
      </c>
      <c r="O1003" s="43">
        <v>0.71944444444444444</v>
      </c>
      <c r="P1003" s="43"/>
      <c r="Q1003" s="44">
        <v>575834</v>
      </c>
      <c r="R1003" s="44">
        <v>576165</v>
      </c>
      <c r="S1003" s="61">
        <f t="shared" si="34"/>
        <v>331</v>
      </c>
      <c r="T1003" s="50">
        <f>IFERROR(S1003/L1003,"0")</f>
        <v>12.798700796535458</v>
      </c>
    </row>
    <row r="1004" spans="1:20" customFormat="1" ht="18" x14ac:dyDescent="0.35">
      <c r="A1004" s="36">
        <v>44922</v>
      </c>
      <c r="B1004" s="37" t="s">
        <v>483</v>
      </c>
      <c r="C1004" s="37" t="s">
        <v>19</v>
      </c>
      <c r="D1004" s="37" t="s">
        <v>517</v>
      </c>
      <c r="E1004" s="23" t="s">
        <v>543</v>
      </c>
      <c r="F1004" s="37" t="s">
        <v>20</v>
      </c>
      <c r="G1004" s="40">
        <v>7040</v>
      </c>
      <c r="H1004" s="40">
        <v>7040</v>
      </c>
      <c r="I1004" s="64">
        <f t="shared" si="40"/>
        <v>1</v>
      </c>
      <c r="J1004" s="39">
        <v>6</v>
      </c>
      <c r="K1004" s="39">
        <v>0</v>
      </c>
      <c r="L1004" s="49">
        <v>2.129</v>
      </c>
      <c r="M1004" s="43">
        <v>0.3430555555555555</v>
      </c>
      <c r="N1004" s="38">
        <v>1977</v>
      </c>
      <c r="O1004" s="43">
        <v>0.56388888888888888</v>
      </c>
      <c r="P1004" s="43"/>
      <c r="Q1004" s="44">
        <v>77507</v>
      </c>
      <c r="R1004" s="44">
        <v>77561</v>
      </c>
      <c r="S1004" s="61">
        <f t="shared" si="34"/>
        <v>54</v>
      </c>
      <c r="T1004" s="50">
        <f>IFERROR(S1004/L1004,"0")</f>
        <v>25.364020666979801</v>
      </c>
    </row>
    <row r="1005" spans="1:20" customFormat="1" ht="18" x14ac:dyDescent="0.35">
      <c r="A1005" s="36">
        <v>44922</v>
      </c>
      <c r="B1005" s="37" t="s">
        <v>484</v>
      </c>
      <c r="C1005" s="37" t="s">
        <v>19</v>
      </c>
      <c r="D1005" s="37" t="s">
        <v>517</v>
      </c>
      <c r="E1005" s="23" t="s">
        <v>544</v>
      </c>
      <c r="F1005" s="37" t="s">
        <v>20</v>
      </c>
      <c r="G1005" s="40">
        <v>2297.9499999999998</v>
      </c>
      <c r="H1005" s="40">
        <v>2286.85</v>
      </c>
      <c r="I1005" s="64">
        <f t="shared" si="40"/>
        <v>0.99516960769381413</v>
      </c>
      <c r="J1005" s="39">
        <v>15</v>
      </c>
      <c r="K1005" s="39">
        <v>0</v>
      </c>
      <c r="L1005" s="49">
        <v>1.0649999999999999</v>
      </c>
      <c r="M1005" s="43">
        <v>0.63750000000000007</v>
      </c>
      <c r="N1005" s="38">
        <v>1006.56</v>
      </c>
      <c r="O1005" s="43">
        <v>0.79375000000000007</v>
      </c>
      <c r="P1005" s="43"/>
      <c r="Q1005" s="44">
        <v>77561</v>
      </c>
      <c r="R1005" s="44">
        <v>77588</v>
      </c>
      <c r="S1005" s="61">
        <f t="shared" si="34"/>
        <v>27</v>
      </c>
      <c r="T1005" s="50">
        <f>IFERROR(S1005/L1005,"0")</f>
        <v>25.35211267605634</v>
      </c>
    </row>
    <row r="1006" spans="1:20" customFormat="1" ht="18" x14ac:dyDescent="0.35">
      <c r="A1006" s="36">
        <v>44923</v>
      </c>
      <c r="B1006" s="37" t="s">
        <v>485</v>
      </c>
      <c r="C1006" s="37" t="s">
        <v>19</v>
      </c>
      <c r="D1006" s="37" t="s">
        <v>511</v>
      </c>
      <c r="E1006" s="23" t="s">
        <v>545</v>
      </c>
      <c r="F1006" s="37" t="s">
        <v>20</v>
      </c>
      <c r="G1006" s="40">
        <v>6251.5</v>
      </c>
      <c r="H1006" s="40">
        <v>6251.5</v>
      </c>
      <c r="I1006" s="64">
        <f t="shared" ref="I1006:I1007" si="41">IFERROR((H1006/G1006)*100%,"0%")</f>
        <v>1</v>
      </c>
      <c r="J1006" s="39">
        <v>1</v>
      </c>
      <c r="K1006" s="39">
        <v>0</v>
      </c>
      <c r="L1006" s="49">
        <v>0.51200000000000001</v>
      </c>
      <c r="M1006" s="43">
        <v>0.41736111111111113</v>
      </c>
      <c r="N1006" s="38">
        <v>2665.23</v>
      </c>
      <c r="O1006" s="43">
        <v>0.5131944444444444</v>
      </c>
      <c r="P1006" s="43"/>
      <c r="Q1006" s="44">
        <v>145390</v>
      </c>
      <c r="R1006" s="44">
        <v>145403</v>
      </c>
      <c r="S1006" s="61">
        <f t="shared" si="34"/>
        <v>13</v>
      </c>
      <c r="T1006" s="50">
        <f>IFERROR(S1006/L1006,"0")</f>
        <v>25.390625</v>
      </c>
    </row>
    <row r="1007" spans="1:20" customFormat="1" ht="18" x14ac:dyDescent="0.35">
      <c r="A1007" s="36">
        <v>44923</v>
      </c>
      <c r="B1007" s="37" t="s">
        <v>486</v>
      </c>
      <c r="C1007" s="37" t="s">
        <v>19</v>
      </c>
      <c r="D1007" s="37" t="s">
        <v>511</v>
      </c>
      <c r="E1007" s="23" t="s">
        <v>546</v>
      </c>
      <c r="F1007" s="37" t="s">
        <v>20</v>
      </c>
      <c r="G1007" s="40">
        <v>1368.5</v>
      </c>
      <c r="H1007" s="40">
        <v>1368.5</v>
      </c>
      <c r="I1007" s="64">
        <f t="shared" si="41"/>
        <v>1</v>
      </c>
      <c r="J1007" s="39">
        <v>6</v>
      </c>
      <c r="K1007" s="39">
        <v>0</v>
      </c>
      <c r="L1007" s="49">
        <v>1.653</v>
      </c>
      <c r="M1007" s="43">
        <v>0.1013888888888889</v>
      </c>
      <c r="N1007" s="38">
        <v>538.25</v>
      </c>
      <c r="O1007" s="43">
        <v>0.72430555555555554</v>
      </c>
      <c r="P1007" s="43"/>
      <c r="Q1007" s="44">
        <v>145403</v>
      </c>
      <c r="R1007" s="44">
        <v>145445</v>
      </c>
      <c r="S1007" s="61">
        <f t="shared" si="34"/>
        <v>42</v>
      </c>
      <c r="T1007" s="50">
        <f>IFERROR(S1007/L1007,"0")</f>
        <v>25.408348457350272</v>
      </c>
    </row>
    <row r="1008" spans="1:20" customFormat="1" ht="18" x14ac:dyDescent="0.35">
      <c r="A1008" s="36">
        <v>44923</v>
      </c>
      <c r="B1008" s="37" t="s">
        <v>487</v>
      </c>
      <c r="C1008" s="37" t="s">
        <v>19</v>
      </c>
      <c r="D1008" s="37" t="s">
        <v>512</v>
      </c>
      <c r="E1008" s="23" t="s">
        <v>547</v>
      </c>
      <c r="F1008" s="37" t="s">
        <v>20</v>
      </c>
      <c r="G1008" s="40">
        <v>2117.5</v>
      </c>
      <c r="H1008" s="40">
        <v>2070.5</v>
      </c>
      <c r="I1008" s="41">
        <v>0.98</v>
      </c>
      <c r="J1008" s="39">
        <v>16</v>
      </c>
      <c r="K1008" s="39">
        <v>1</v>
      </c>
      <c r="L1008" s="49">
        <v>0.71299999999999997</v>
      </c>
      <c r="M1008" s="43">
        <v>0.40625</v>
      </c>
      <c r="N1008" s="38">
        <v>1178.01</v>
      </c>
      <c r="O1008" s="43">
        <v>0.54166666666666663</v>
      </c>
      <c r="P1008" s="43"/>
      <c r="Q1008" s="44">
        <v>99176</v>
      </c>
      <c r="R1008" s="44">
        <v>99193</v>
      </c>
      <c r="S1008" s="61">
        <f t="shared" si="34"/>
        <v>17</v>
      </c>
      <c r="T1008" s="50">
        <f>IFERROR(S1008/L1008,"0")</f>
        <v>23.842917251051894</v>
      </c>
    </row>
    <row r="1009" spans="1:20" customFormat="1" ht="18" x14ac:dyDescent="0.35">
      <c r="A1009" s="36">
        <v>44923</v>
      </c>
      <c r="B1009" s="37" t="s">
        <v>52</v>
      </c>
      <c r="C1009" s="37" t="s">
        <v>23</v>
      </c>
      <c r="D1009" s="37" t="s">
        <v>512</v>
      </c>
      <c r="E1009" s="23" t="s">
        <v>548</v>
      </c>
      <c r="F1009" s="37" t="s">
        <v>20</v>
      </c>
      <c r="G1009" s="40">
        <v>0</v>
      </c>
      <c r="H1009" s="40">
        <v>0</v>
      </c>
      <c r="I1009" s="41">
        <v>0</v>
      </c>
      <c r="J1009" s="39">
        <v>0</v>
      </c>
      <c r="K1009" s="39">
        <v>0</v>
      </c>
      <c r="L1009" s="49">
        <v>0.54500000000000004</v>
      </c>
      <c r="M1009" s="43">
        <v>0.54513888888888895</v>
      </c>
      <c r="N1009" s="38">
        <v>0</v>
      </c>
      <c r="O1009" s="43">
        <v>0.56458333333333333</v>
      </c>
      <c r="P1009" s="43"/>
      <c r="Q1009" s="44">
        <v>99193</v>
      </c>
      <c r="R1009" s="44">
        <v>99206</v>
      </c>
      <c r="S1009" s="61">
        <f t="shared" si="34"/>
        <v>13</v>
      </c>
      <c r="T1009" s="50">
        <f>IFERROR(S1009/L1009,"0")</f>
        <v>23.853211009174309</v>
      </c>
    </row>
    <row r="1010" spans="1:20" customFormat="1" ht="18" x14ac:dyDescent="0.35">
      <c r="A1010" s="36">
        <v>44923</v>
      </c>
      <c r="B1010" s="37" t="s">
        <v>488</v>
      </c>
      <c r="C1010" s="37" t="s">
        <v>19</v>
      </c>
      <c r="D1010" s="37" t="s">
        <v>512</v>
      </c>
      <c r="E1010" s="23" t="s">
        <v>549</v>
      </c>
      <c r="F1010" s="37" t="s">
        <v>20</v>
      </c>
      <c r="G1010" s="40">
        <v>4260</v>
      </c>
      <c r="H1010" s="40">
        <v>4260</v>
      </c>
      <c r="I1010" s="41">
        <v>1</v>
      </c>
      <c r="J1010" s="39">
        <v>3</v>
      </c>
      <c r="K1010" s="39">
        <v>0</v>
      </c>
      <c r="L1010" s="49">
        <v>0.88100000000000001</v>
      </c>
      <c r="M1010" s="43">
        <v>0</v>
      </c>
      <c r="N1010" s="38">
        <v>1501.79</v>
      </c>
      <c r="O1010" s="43">
        <v>0.75</v>
      </c>
      <c r="P1010" s="43"/>
      <c r="Q1010" s="44">
        <v>99206</v>
      </c>
      <c r="R1010" s="44">
        <v>99227</v>
      </c>
      <c r="S1010" s="61">
        <f t="shared" si="34"/>
        <v>21</v>
      </c>
      <c r="T1010" s="50">
        <f>IFERROR(S1010/L1010,"0")</f>
        <v>23.836549375709421</v>
      </c>
    </row>
    <row r="1011" spans="1:20" customFormat="1" ht="18" x14ac:dyDescent="0.35">
      <c r="A1011" s="36">
        <v>44923</v>
      </c>
      <c r="B1011" s="37" t="s">
        <v>489</v>
      </c>
      <c r="C1011" s="37" t="s">
        <v>21</v>
      </c>
      <c r="D1011" s="37" t="s">
        <v>513</v>
      </c>
      <c r="E1011" s="23" t="s">
        <v>550</v>
      </c>
      <c r="F1011" s="37" t="s">
        <v>20</v>
      </c>
      <c r="G1011" s="40">
        <v>846</v>
      </c>
      <c r="H1011" s="40">
        <v>846</v>
      </c>
      <c r="I1011" s="64">
        <f t="shared" ref="I1011:I1013" si="42">IFERROR((H1011/G1011)*100%,"0%")</f>
        <v>1</v>
      </c>
      <c r="J1011" s="39">
        <v>2</v>
      </c>
      <c r="K1011" s="39">
        <v>0</v>
      </c>
      <c r="L1011" s="49">
        <v>5.0350000000000001</v>
      </c>
      <c r="M1011" s="43">
        <v>0.3756944444444445</v>
      </c>
      <c r="N1011" s="38">
        <v>307.2</v>
      </c>
      <c r="O1011" s="43">
        <v>0.6118055555555556</v>
      </c>
      <c r="P1011" s="43"/>
      <c r="Q1011" s="44">
        <v>193967</v>
      </c>
      <c r="R1011" s="44">
        <v>194080</v>
      </c>
      <c r="S1011" s="61">
        <f t="shared" si="34"/>
        <v>113</v>
      </c>
      <c r="T1011" s="50">
        <f>IFERROR(S1011/L1011,"0")</f>
        <v>22.442899702085402</v>
      </c>
    </row>
    <row r="1012" spans="1:20" customFormat="1" ht="18" x14ac:dyDescent="0.35">
      <c r="A1012" s="36">
        <v>44923</v>
      </c>
      <c r="B1012" s="37" t="s">
        <v>490</v>
      </c>
      <c r="C1012" s="37" t="s">
        <v>21</v>
      </c>
      <c r="D1012" s="37" t="s">
        <v>513</v>
      </c>
      <c r="E1012" s="23" t="s">
        <v>551</v>
      </c>
      <c r="F1012" s="37" t="s">
        <v>20</v>
      </c>
      <c r="G1012" s="40">
        <v>1501</v>
      </c>
      <c r="H1012" s="40">
        <v>1501</v>
      </c>
      <c r="I1012" s="64">
        <f t="shared" si="42"/>
        <v>1</v>
      </c>
      <c r="J1012" s="39">
        <v>0</v>
      </c>
      <c r="K1012" s="39">
        <v>3</v>
      </c>
      <c r="L1012" s="49">
        <v>4.9009999999999998</v>
      </c>
      <c r="M1012" s="43">
        <v>0.63888888888888895</v>
      </c>
      <c r="N1012" s="38">
        <v>756.4</v>
      </c>
      <c r="O1012" s="43">
        <v>0.79166666666666663</v>
      </c>
      <c r="P1012" s="43"/>
      <c r="Q1012" s="44">
        <v>194080</v>
      </c>
      <c r="R1012" s="44">
        <v>194190</v>
      </c>
      <c r="S1012" s="61">
        <f t="shared" si="34"/>
        <v>110</v>
      </c>
      <c r="T1012" s="50">
        <f>IFERROR(S1012/L1012,"0")</f>
        <v>22.444399102224036</v>
      </c>
    </row>
    <row r="1013" spans="1:20" customFormat="1" ht="18" x14ac:dyDescent="0.35">
      <c r="A1013" s="36">
        <v>44923</v>
      </c>
      <c r="B1013" s="37" t="s">
        <v>491</v>
      </c>
      <c r="C1013" s="37" t="s">
        <v>19</v>
      </c>
      <c r="D1013" s="37" t="s">
        <v>514</v>
      </c>
      <c r="E1013" s="23" t="s">
        <v>552</v>
      </c>
      <c r="F1013" s="37" t="s">
        <v>20</v>
      </c>
      <c r="G1013" s="40">
        <v>4656.92</v>
      </c>
      <c r="H1013" s="40">
        <v>4656.92</v>
      </c>
      <c r="I1013" s="64">
        <f t="shared" si="42"/>
        <v>1</v>
      </c>
      <c r="J1013" s="39">
        <v>18</v>
      </c>
      <c r="K1013" s="39">
        <v>0</v>
      </c>
      <c r="L1013" s="49">
        <v>4.6139999999999999</v>
      </c>
      <c r="M1013" s="43">
        <v>0.4201388888888889</v>
      </c>
      <c r="N1013" s="38">
        <v>2140.94</v>
      </c>
      <c r="O1013" s="43">
        <v>0.60069444444444442</v>
      </c>
      <c r="P1013" s="43"/>
      <c r="Q1013" s="44">
        <v>178499</v>
      </c>
      <c r="R1013" s="44">
        <v>178565</v>
      </c>
      <c r="S1013" s="61">
        <f t="shared" si="34"/>
        <v>66</v>
      </c>
      <c r="T1013" s="50">
        <f>IFERROR(S1013/L1013,"0")</f>
        <v>14.304291287386215</v>
      </c>
    </row>
    <row r="1014" spans="1:20" customFormat="1" ht="18" x14ac:dyDescent="0.35">
      <c r="A1014" s="36">
        <v>44923</v>
      </c>
      <c r="B1014" s="37" t="s">
        <v>492</v>
      </c>
      <c r="C1014" s="37" t="s">
        <v>21</v>
      </c>
      <c r="D1014" s="37" t="s">
        <v>515</v>
      </c>
      <c r="E1014" s="23" t="s">
        <v>553</v>
      </c>
      <c r="F1014" s="37" t="s">
        <v>20</v>
      </c>
      <c r="G1014" s="40">
        <v>303</v>
      </c>
      <c r="H1014" s="40">
        <v>303</v>
      </c>
      <c r="I1014" s="41">
        <v>1</v>
      </c>
      <c r="J1014" s="39">
        <v>1</v>
      </c>
      <c r="K1014" s="39">
        <v>0</v>
      </c>
      <c r="L1014" s="49">
        <v>8.2070000000000007</v>
      </c>
      <c r="M1014" s="43">
        <v>0.22083333333333333</v>
      </c>
      <c r="N1014" s="38">
        <v>3.8118055555555554</v>
      </c>
      <c r="O1014" s="43">
        <v>0.49236111111111108</v>
      </c>
      <c r="P1014" s="43"/>
      <c r="Q1014" s="44">
        <v>74394</v>
      </c>
      <c r="R1014" s="44">
        <v>74647</v>
      </c>
      <c r="S1014" s="61">
        <f t="shared" si="34"/>
        <v>253</v>
      </c>
      <c r="T1014" s="50">
        <f>IFERROR(S1014/L1014,"0")</f>
        <v>30.827342512489334</v>
      </c>
    </row>
    <row r="1015" spans="1:20" customFormat="1" ht="36" x14ac:dyDescent="0.35">
      <c r="A1015" s="36">
        <v>44923</v>
      </c>
      <c r="B1015" s="37" t="s">
        <v>52</v>
      </c>
      <c r="C1015" s="37" t="s">
        <v>130</v>
      </c>
      <c r="D1015" s="37" t="s">
        <v>515</v>
      </c>
      <c r="E1015" s="23" t="s">
        <v>554</v>
      </c>
      <c r="F1015" s="37" t="s">
        <v>20</v>
      </c>
      <c r="G1015" s="40">
        <v>0</v>
      </c>
      <c r="H1015" s="40">
        <v>0</v>
      </c>
      <c r="I1015" s="41">
        <v>0</v>
      </c>
      <c r="J1015" s="39">
        <v>0</v>
      </c>
      <c r="K1015" s="39">
        <v>0</v>
      </c>
      <c r="L1015" s="49">
        <v>0.25900000000000001</v>
      </c>
      <c r="M1015" s="43">
        <v>0.65277777777777779</v>
      </c>
      <c r="N1015" s="38">
        <v>0</v>
      </c>
      <c r="O1015" s="43">
        <v>0.6645833333333333</v>
      </c>
      <c r="P1015" s="43"/>
      <c r="Q1015" s="44">
        <v>74647</v>
      </c>
      <c r="R1015" s="44">
        <v>74655</v>
      </c>
      <c r="S1015" s="61">
        <f t="shared" si="34"/>
        <v>8</v>
      </c>
      <c r="T1015" s="50">
        <f>IFERROR(S1015/L1015,"0")</f>
        <v>30.888030888030887</v>
      </c>
    </row>
    <row r="1016" spans="1:20" customFormat="1" ht="18" x14ac:dyDescent="0.35">
      <c r="A1016" s="36">
        <v>44923</v>
      </c>
      <c r="B1016" s="37" t="s">
        <v>493</v>
      </c>
      <c r="C1016" s="37" t="s">
        <v>21</v>
      </c>
      <c r="D1016" s="37" t="s">
        <v>516</v>
      </c>
      <c r="E1016" s="23" t="s">
        <v>555</v>
      </c>
      <c r="F1016" s="37" t="s">
        <v>20</v>
      </c>
      <c r="G1016" s="40">
        <v>2315</v>
      </c>
      <c r="H1016" s="40">
        <v>2315</v>
      </c>
      <c r="I1016" s="64">
        <f t="shared" ref="I1016:I1018" si="43">IFERROR((H1016/G1016)*100%,"0%")</f>
        <v>1</v>
      </c>
      <c r="J1016" s="39">
        <v>18</v>
      </c>
      <c r="K1016" s="39">
        <v>0</v>
      </c>
      <c r="L1016" s="49">
        <v>12.071</v>
      </c>
      <c r="M1016" s="43">
        <v>0.17708333333333334</v>
      </c>
      <c r="N1016" s="38">
        <v>1150.6099999999999</v>
      </c>
      <c r="O1016" s="43">
        <v>0.64930555555555558</v>
      </c>
      <c r="P1016" s="43"/>
      <c r="Q1016" s="44">
        <v>576165</v>
      </c>
      <c r="R1016" s="44">
        <v>576355</v>
      </c>
      <c r="S1016" s="61">
        <f t="shared" si="34"/>
        <v>190</v>
      </c>
      <c r="T1016" s="50">
        <f>IFERROR(S1016/L1016,"0")</f>
        <v>15.740203794217546</v>
      </c>
    </row>
    <row r="1017" spans="1:20" customFormat="1" ht="18" x14ac:dyDescent="0.35">
      <c r="A1017" s="36">
        <v>44923</v>
      </c>
      <c r="B1017" s="37" t="s">
        <v>494</v>
      </c>
      <c r="C1017" s="37" t="s">
        <v>19</v>
      </c>
      <c r="D1017" s="37" t="s">
        <v>517</v>
      </c>
      <c r="E1017" s="23" t="s">
        <v>556</v>
      </c>
      <c r="F1017" s="37" t="s">
        <v>20</v>
      </c>
      <c r="G1017" s="40">
        <v>1703.2</v>
      </c>
      <c r="H1017" s="40">
        <v>1703.2</v>
      </c>
      <c r="I1017" s="64">
        <f t="shared" si="43"/>
        <v>1</v>
      </c>
      <c r="J1017" s="39">
        <v>5</v>
      </c>
      <c r="K1017" s="39">
        <v>0</v>
      </c>
      <c r="L1017" s="49">
        <v>1.92</v>
      </c>
      <c r="M1017" s="43">
        <v>0.40416666666666662</v>
      </c>
      <c r="N1017" s="38">
        <v>939.09</v>
      </c>
      <c r="O1017" s="43">
        <v>0.53125</v>
      </c>
      <c r="P1017" s="43"/>
      <c r="Q1017" s="44">
        <v>77588</v>
      </c>
      <c r="R1017" s="44">
        <v>77640</v>
      </c>
      <c r="S1017" s="61">
        <f t="shared" si="34"/>
        <v>52</v>
      </c>
      <c r="T1017" s="50">
        <f>IFERROR(S1017/L1017,"0")</f>
        <v>27.083333333333336</v>
      </c>
    </row>
    <row r="1018" spans="1:20" customFormat="1" ht="18" x14ac:dyDescent="0.35">
      <c r="A1018" s="36">
        <v>44923</v>
      </c>
      <c r="B1018" s="37" t="s">
        <v>495</v>
      </c>
      <c r="C1018" s="37" t="s">
        <v>19</v>
      </c>
      <c r="D1018" s="37" t="s">
        <v>517</v>
      </c>
      <c r="E1018" s="23" t="s">
        <v>557</v>
      </c>
      <c r="F1018" s="37" t="s">
        <v>20</v>
      </c>
      <c r="G1018" s="40">
        <v>2820.1</v>
      </c>
      <c r="H1018" s="40">
        <v>2820.1</v>
      </c>
      <c r="I1018" s="64">
        <f t="shared" si="43"/>
        <v>1</v>
      </c>
      <c r="J1018" s="39">
        <v>8</v>
      </c>
      <c r="K1018" s="39">
        <v>0</v>
      </c>
      <c r="L1018" s="49">
        <v>0.628</v>
      </c>
      <c r="M1018" s="43">
        <v>0.60486111111111118</v>
      </c>
      <c r="N1018" s="38">
        <v>1261.27</v>
      </c>
      <c r="O1018" s="43">
        <v>0.77083333333333337</v>
      </c>
      <c r="P1018" s="43"/>
      <c r="Q1018" s="44">
        <v>77640</v>
      </c>
      <c r="R1018" s="44">
        <v>77657</v>
      </c>
      <c r="S1018" s="61">
        <f t="shared" si="34"/>
        <v>17</v>
      </c>
      <c r="T1018" s="50">
        <f>IFERROR(S1018/L1018,"0")</f>
        <v>27.070063694267517</v>
      </c>
    </row>
    <row r="1019" spans="1:20" customFormat="1" ht="18" x14ac:dyDescent="0.35">
      <c r="A1019" s="36">
        <v>44924</v>
      </c>
      <c r="B1019" s="37" t="s">
        <v>496</v>
      </c>
      <c r="C1019" s="37" t="s">
        <v>21</v>
      </c>
      <c r="D1019" s="37" t="s">
        <v>511</v>
      </c>
      <c r="E1019" s="23" t="s">
        <v>558</v>
      </c>
      <c r="F1019" s="37" t="s">
        <v>20</v>
      </c>
      <c r="G1019" s="40">
        <v>6</v>
      </c>
      <c r="H1019" s="40">
        <v>6</v>
      </c>
      <c r="I1019" s="64">
        <f t="shared" ref="I1019:I1020" si="44">IFERROR((H1019/G1019)*100%,"0%")</f>
        <v>1</v>
      </c>
      <c r="J1019" s="39">
        <v>1</v>
      </c>
      <c r="K1019" s="39">
        <v>0</v>
      </c>
      <c r="L1019" s="49">
        <v>4.8636999999999997</v>
      </c>
      <c r="M1019" s="43">
        <v>0.2902777777777778</v>
      </c>
      <c r="N1019" s="38">
        <v>0.375</v>
      </c>
      <c r="O1019" s="43">
        <v>0.4909722222222222</v>
      </c>
      <c r="P1019" s="43"/>
      <c r="Q1019" s="44">
        <v>145445</v>
      </c>
      <c r="R1019" s="44">
        <v>145528</v>
      </c>
      <c r="S1019" s="61">
        <f t="shared" si="34"/>
        <v>83</v>
      </c>
      <c r="T1019" s="50">
        <f>IFERROR(S1019/L1019,"0")</f>
        <v>17.065197277792628</v>
      </c>
    </row>
    <row r="1020" spans="1:20" customFormat="1" ht="18" x14ac:dyDescent="0.35">
      <c r="A1020" s="36">
        <v>44924</v>
      </c>
      <c r="B1020" s="37" t="s">
        <v>497</v>
      </c>
      <c r="C1020" s="37" t="s">
        <v>19</v>
      </c>
      <c r="D1020" s="37" t="s">
        <v>511</v>
      </c>
      <c r="E1020" s="23" t="s">
        <v>559</v>
      </c>
      <c r="F1020" s="37" t="s">
        <v>20</v>
      </c>
      <c r="G1020" s="40">
        <v>2012.6</v>
      </c>
      <c r="H1020" s="40">
        <v>2012.6</v>
      </c>
      <c r="I1020" s="64">
        <f t="shared" si="44"/>
        <v>1</v>
      </c>
      <c r="J1020" s="39">
        <v>5</v>
      </c>
      <c r="K1020" s="39">
        <v>1</v>
      </c>
      <c r="L1020" s="49">
        <v>2.1682000000000001</v>
      </c>
      <c r="M1020" s="43">
        <v>0.65763888888888888</v>
      </c>
      <c r="N1020" s="38">
        <v>596.74</v>
      </c>
      <c r="O1020" s="43">
        <v>0.74722222222222223</v>
      </c>
      <c r="P1020" s="43"/>
      <c r="Q1020" s="44">
        <v>145528</v>
      </c>
      <c r="R1020" s="44">
        <v>145565</v>
      </c>
      <c r="S1020" s="61">
        <f t="shared" si="34"/>
        <v>37</v>
      </c>
      <c r="T1020" s="50">
        <f>IFERROR(S1020/L1020,"0")</f>
        <v>17.064846416382252</v>
      </c>
    </row>
    <row r="1021" spans="1:20" customFormat="1" ht="18" x14ac:dyDescent="0.35">
      <c r="A1021" s="36">
        <v>44924</v>
      </c>
      <c r="B1021" s="37" t="s">
        <v>498</v>
      </c>
      <c r="C1021" s="37" t="s">
        <v>19</v>
      </c>
      <c r="D1021" s="37" t="s">
        <v>512</v>
      </c>
      <c r="E1021" s="23" t="s">
        <v>560</v>
      </c>
      <c r="F1021" s="37" t="s">
        <v>20</v>
      </c>
      <c r="G1021" s="40">
        <v>6380</v>
      </c>
      <c r="H1021" s="40">
        <v>6380</v>
      </c>
      <c r="I1021" s="41">
        <v>1</v>
      </c>
      <c r="J1021" s="39">
        <v>8</v>
      </c>
      <c r="K1021" s="39">
        <v>0</v>
      </c>
      <c r="L1021" s="49">
        <v>1.105</v>
      </c>
      <c r="M1021" s="43">
        <v>0.3576388888888889</v>
      </c>
      <c r="N1021" s="38">
        <v>1594.98</v>
      </c>
      <c r="O1021" s="43">
        <v>0.53819444444444442</v>
      </c>
      <c r="P1021" s="43"/>
      <c r="Q1021" s="44">
        <v>99227</v>
      </c>
      <c r="R1021" s="44">
        <v>99257</v>
      </c>
      <c r="S1021" s="61">
        <f t="shared" si="34"/>
        <v>30</v>
      </c>
      <c r="T1021" s="50">
        <f>IFERROR(S1021/L1021,"0")</f>
        <v>27.149321266968325</v>
      </c>
    </row>
    <row r="1022" spans="1:20" customFormat="1" ht="18" x14ac:dyDescent="0.35">
      <c r="A1022" s="36">
        <v>44924</v>
      </c>
      <c r="B1022" s="37" t="s">
        <v>499</v>
      </c>
      <c r="C1022" s="37" t="s">
        <v>19</v>
      </c>
      <c r="D1022" s="37" t="s">
        <v>512</v>
      </c>
      <c r="E1022" s="23" t="s">
        <v>561</v>
      </c>
      <c r="F1022" s="37" t="s">
        <v>20</v>
      </c>
      <c r="G1022" s="40">
        <v>1696</v>
      </c>
      <c r="H1022" s="40">
        <v>1696</v>
      </c>
      <c r="I1022" s="41">
        <v>1</v>
      </c>
      <c r="J1022" s="39">
        <v>5</v>
      </c>
      <c r="K1022" s="39">
        <v>0</v>
      </c>
      <c r="L1022" s="49">
        <v>0.73599999999999999</v>
      </c>
      <c r="M1022" s="43">
        <v>0.59722222222222221</v>
      </c>
      <c r="N1022" s="38">
        <v>661.11</v>
      </c>
      <c r="O1022" s="43">
        <v>0.72916666666666663</v>
      </c>
      <c r="P1022" s="43"/>
      <c r="Q1022" s="44">
        <v>99257</v>
      </c>
      <c r="R1022" s="44">
        <v>99277</v>
      </c>
      <c r="S1022" s="61">
        <f t="shared" si="34"/>
        <v>20</v>
      </c>
      <c r="T1022" s="50">
        <f>IFERROR(S1022/L1022,"0")</f>
        <v>27.173913043478262</v>
      </c>
    </row>
    <row r="1023" spans="1:20" customFormat="1" ht="18" x14ac:dyDescent="0.35">
      <c r="A1023" s="36">
        <v>44924</v>
      </c>
      <c r="B1023" s="37" t="s">
        <v>490</v>
      </c>
      <c r="C1023" s="37" t="s">
        <v>21</v>
      </c>
      <c r="D1023" s="37" t="s">
        <v>513</v>
      </c>
      <c r="E1023" s="23" t="s">
        <v>562</v>
      </c>
      <c r="F1023" s="37" t="s">
        <v>20</v>
      </c>
      <c r="G1023" s="40">
        <v>1501</v>
      </c>
      <c r="H1023" s="40">
        <v>1400</v>
      </c>
      <c r="I1023" s="41">
        <v>0.93</v>
      </c>
      <c r="J1023" s="39">
        <v>3</v>
      </c>
      <c r="K1023" s="39">
        <v>0</v>
      </c>
      <c r="L1023" s="49">
        <v>8.0890000000000004</v>
      </c>
      <c r="M1023" s="43">
        <v>0.19097222222222221</v>
      </c>
      <c r="N1023" s="38">
        <v>756.4</v>
      </c>
      <c r="O1023" s="43">
        <v>0.44513888888888892</v>
      </c>
      <c r="P1023" s="43"/>
      <c r="Q1023" s="44">
        <v>194190</v>
      </c>
      <c r="R1023" s="44">
        <v>194352</v>
      </c>
      <c r="S1023" s="61">
        <f t="shared" si="34"/>
        <v>162</v>
      </c>
      <c r="T1023" s="50">
        <f>IFERROR(S1023/L1023,"0")</f>
        <v>20.027197428606748</v>
      </c>
    </row>
    <row r="1024" spans="1:20" customFormat="1" ht="18" x14ac:dyDescent="0.35">
      <c r="A1024" s="36">
        <v>44924</v>
      </c>
      <c r="B1024" s="37" t="s">
        <v>500</v>
      </c>
      <c r="C1024" s="37" t="s">
        <v>19</v>
      </c>
      <c r="D1024" s="37" t="s">
        <v>513</v>
      </c>
      <c r="E1024" s="23" t="s">
        <v>563</v>
      </c>
      <c r="F1024" s="37" t="s">
        <v>20</v>
      </c>
      <c r="G1024" s="40">
        <v>2520</v>
      </c>
      <c r="H1024" s="40">
        <v>2520</v>
      </c>
      <c r="I1024" s="41">
        <v>1</v>
      </c>
      <c r="J1024" s="39">
        <v>1</v>
      </c>
      <c r="K1024" s="39">
        <v>0</v>
      </c>
      <c r="L1024" s="49">
        <v>1.847</v>
      </c>
      <c r="M1024" s="43">
        <v>0.78472222222222221</v>
      </c>
      <c r="N1024" s="38">
        <v>1440</v>
      </c>
      <c r="O1024" s="43">
        <v>0.85416666666666663</v>
      </c>
      <c r="P1024" s="43"/>
      <c r="Q1024" s="66">
        <v>194352</v>
      </c>
      <c r="R1024" s="44">
        <v>194389</v>
      </c>
      <c r="S1024" s="61">
        <f t="shared" si="34"/>
        <v>37</v>
      </c>
      <c r="T1024" s="50">
        <f>IFERROR(S1024/L1024,"0")</f>
        <v>20.032485110990795</v>
      </c>
    </row>
    <row r="1025" spans="1:20" customFormat="1" ht="18" x14ac:dyDescent="0.35">
      <c r="A1025" s="36">
        <v>44924</v>
      </c>
      <c r="B1025" s="37" t="s">
        <v>501</v>
      </c>
      <c r="C1025" s="37" t="s">
        <v>19</v>
      </c>
      <c r="D1025" s="37" t="s">
        <v>514</v>
      </c>
      <c r="E1025" s="23" t="s">
        <v>564</v>
      </c>
      <c r="F1025" s="37" t="s">
        <v>20</v>
      </c>
      <c r="G1025" s="40">
        <v>2810.69</v>
      </c>
      <c r="H1025" s="40">
        <v>2810.69</v>
      </c>
      <c r="I1025" s="64">
        <f t="shared" ref="I1025:I1026" si="45">IFERROR((H1025/G1025)*100%,"0%")</f>
        <v>1</v>
      </c>
      <c r="J1025" s="39">
        <v>25</v>
      </c>
      <c r="K1025" s="39">
        <v>0</v>
      </c>
      <c r="L1025" s="49">
        <v>4.47</v>
      </c>
      <c r="M1025" s="43">
        <v>0.36458333333333331</v>
      </c>
      <c r="N1025" s="38">
        <v>1154.78</v>
      </c>
      <c r="O1025" s="43">
        <v>0.55833333333333335</v>
      </c>
      <c r="P1025" s="43"/>
      <c r="Q1025" s="66">
        <v>178565</v>
      </c>
      <c r="R1025" s="44">
        <v>178622</v>
      </c>
      <c r="S1025" s="61">
        <f t="shared" si="34"/>
        <v>57</v>
      </c>
      <c r="T1025" s="50">
        <f>IFERROR(S1025/L1025,"0")</f>
        <v>12.751677852348994</v>
      </c>
    </row>
    <row r="1026" spans="1:20" customFormat="1" ht="18" x14ac:dyDescent="0.35">
      <c r="A1026" s="36">
        <v>44924</v>
      </c>
      <c r="B1026" s="37" t="s">
        <v>502</v>
      </c>
      <c r="C1026" s="37" t="s">
        <v>19</v>
      </c>
      <c r="D1026" s="37" t="s">
        <v>514</v>
      </c>
      <c r="E1026" s="23" t="s">
        <v>565</v>
      </c>
      <c r="F1026" s="37" t="s">
        <v>20</v>
      </c>
      <c r="G1026" s="40">
        <v>3560.5</v>
      </c>
      <c r="H1026" s="40">
        <v>3536.47</v>
      </c>
      <c r="I1026" s="64">
        <f t="shared" si="45"/>
        <v>0.99325094790057566</v>
      </c>
      <c r="J1026" s="39">
        <v>12</v>
      </c>
      <c r="K1026" s="39">
        <v>2</v>
      </c>
      <c r="L1026" s="49">
        <v>3.45</v>
      </c>
      <c r="M1026" s="43">
        <v>0.62847222222222221</v>
      </c>
      <c r="N1026" s="38">
        <v>1306.4100000000001</v>
      </c>
      <c r="O1026" s="43">
        <v>0.76527777777777783</v>
      </c>
      <c r="P1026" s="43"/>
      <c r="Q1026" s="44">
        <v>178622</v>
      </c>
      <c r="R1026" s="44">
        <v>178666</v>
      </c>
      <c r="S1026" s="61">
        <f t="shared" si="34"/>
        <v>44</v>
      </c>
      <c r="T1026" s="50">
        <f>IFERROR(S1026/L1026,"0")</f>
        <v>12.753623188405797</v>
      </c>
    </row>
    <row r="1027" spans="1:20" customFormat="1" ht="18" x14ac:dyDescent="0.35">
      <c r="A1027" s="36">
        <v>44924</v>
      </c>
      <c r="B1027" s="37" t="s">
        <v>503</v>
      </c>
      <c r="C1027" s="37" t="s">
        <v>19</v>
      </c>
      <c r="D1027" s="37" t="s">
        <v>515</v>
      </c>
      <c r="E1027" s="23" t="s">
        <v>566</v>
      </c>
      <c r="F1027" s="37" t="s">
        <v>20</v>
      </c>
      <c r="G1027" s="40">
        <v>2355.84</v>
      </c>
      <c r="H1027" s="40">
        <v>2355.84</v>
      </c>
      <c r="I1027" s="41">
        <v>1</v>
      </c>
      <c r="J1027" s="39">
        <v>18</v>
      </c>
      <c r="K1027" s="39">
        <v>0</v>
      </c>
      <c r="L1027" s="49">
        <v>1.079</v>
      </c>
      <c r="M1027" s="43">
        <v>0.35486111111111113</v>
      </c>
      <c r="N1027" s="38">
        <v>955</v>
      </c>
      <c r="O1027" s="43">
        <v>0.53819444444444442</v>
      </c>
      <c r="P1027" s="43"/>
      <c r="Q1027" s="44">
        <v>74655</v>
      </c>
      <c r="R1027" s="44">
        <v>74681</v>
      </c>
      <c r="S1027" s="61">
        <f t="shared" si="34"/>
        <v>26</v>
      </c>
      <c r="T1027" s="50">
        <f>IFERROR(S1027/L1027,"0")</f>
        <v>24.096385542168676</v>
      </c>
    </row>
    <row r="1028" spans="1:20" customFormat="1" ht="18" x14ac:dyDescent="0.35">
      <c r="A1028" s="36">
        <v>44924</v>
      </c>
      <c r="B1028" s="37" t="s">
        <v>504</v>
      </c>
      <c r="C1028" s="37" t="s">
        <v>19</v>
      </c>
      <c r="D1028" s="37" t="s">
        <v>515</v>
      </c>
      <c r="E1028" s="23" t="s">
        <v>567</v>
      </c>
      <c r="F1028" s="37" t="s">
        <v>20</v>
      </c>
      <c r="G1028" s="40">
        <v>2100</v>
      </c>
      <c r="H1028" s="40">
        <v>2100</v>
      </c>
      <c r="I1028" s="41">
        <v>1</v>
      </c>
      <c r="J1028" s="39">
        <v>2</v>
      </c>
      <c r="K1028" s="39">
        <v>0</v>
      </c>
      <c r="L1028" s="49">
        <v>1.244</v>
      </c>
      <c r="M1028" s="43">
        <v>0.58680555555555558</v>
      </c>
      <c r="N1028" s="38">
        <v>525</v>
      </c>
      <c r="O1028" s="43">
        <v>0.6777777777777777</v>
      </c>
      <c r="P1028" s="43"/>
      <c r="Q1028" s="44">
        <v>74681</v>
      </c>
      <c r="R1028" s="44">
        <v>74711</v>
      </c>
      <c r="S1028" s="61">
        <f t="shared" si="34"/>
        <v>30</v>
      </c>
      <c r="T1028" s="50">
        <f>IFERROR(S1028/L1028,"0")</f>
        <v>24.115755627009648</v>
      </c>
    </row>
    <row r="1029" spans="1:20" customFormat="1" ht="18" x14ac:dyDescent="0.35">
      <c r="A1029" s="36">
        <v>44924</v>
      </c>
      <c r="B1029" s="37" t="s">
        <v>505</v>
      </c>
      <c r="C1029" s="37" t="s">
        <v>21</v>
      </c>
      <c r="D1029" s="37" t="s">
        <v>516</v>
      </c>
      <c r="E1029" s="23" t="s">
        <v>568</v>
      </c>
      <c r="F1029" s="37" t="s">
        <v>20</v>
      </c>
      <c r="G1029" s="40">
        <v>2374</v>
      </c>
      <c r="H1029" s="40">
        <v>2124</v>
      </c>
      <c r="I1029" s="64">
        <f t="shared" ref="I1029" si="46">IFERROR((H1029/G1029)*100%,"0%")</f>
        <v>0.89469250210614992</v>
      </c>
      <c r="J1029" s="39">
        <v>2</v>
      </c>
      <c r="K1029" s="39">
        <v>1</v>
      </c>
      <c r="L1029" s="49">
        <v>17.959</v>
      </c>
      <c r="M1029" s="43">
        <v>0.18055555555555555</v>
      </c>
      <c r="N1029" s="38">
        <v>1026.03</v>
      </c>
      <c r="O1029" s="43">
        <v>0.52361111111111114</v>
      </c>
      <c r="P1029" s="43"/>
      <c r="Q1029" s="44">
        <v>576355</v>
      </c>
      <c r="R1029" s="44">
        <v>576651</v>
      </c>
      <c r="S1029" s="61">
        <f t="shared" si="34"/>
        <v>296</v>
      </c>
      <c r="T1029" s="50">
        <f>IFERROR(S1029/L1029,"0")</f>
        <v>16.481986747591737</v>
      </c>
    </row>
    <row r="1030" spans="1:20" customFormat="1" ht="18" x14ac:dyDescent="0.35">
      <c r="A1030" s="36">
        <v>44924</v>
      </c>
      <c r="B1030" s="37" t="s">
        <v>506</v>
      </c>
      <c r="C1030" s="37" t="s">
        <v>19</v>
      </c>
      <c r="D1030" s="37" t="s">
        <v>517</v>
      </c>
      <c r="E1030" s="23" t="s">
        <v>521</v>
      </c>
      <c r="F1030" s="37" t="s">
        <v>20</v>
      </c>
      <c r="G1030" s="40">
        <v>5740</v>
      </c>
      <c r="H1030" s="40">
        <v>5740</v>
      </c>
      <c r="I1030" s="64">
        <f t="shared" ref="I1030:I1031" si="47">IFERROR((H1030/G1030)*100%,"0%")</f>
        <v>1</v>
      </c>
      <c r="J1030" s="39">
        <v>6</v>
      </c>
      <c r="K1030" s="39">
        <v>0</v>
      </c>
      <c r="L1030" s="49">
        <v>1.92</v>
      </c>
      <c r="M1030" s="43">
        <v>0.33333333333333331</v>
      </c>
      <c r="N1030" s="38">
        <v>16652.990000000002</v>
      </c>
      <c r="O1030" s="43">
        <v>0.52500000000000002</v>
      </c>
      <c r="P1030" s="43"/>
      <c r="Q1030" s="44">
        <v>77657</v>
      </c>
      <c r="R1030" s="44">
        <v>77709</v>
      </c>
      <c r="S1030" s="61">
        <f t="shared" si="34"/>
        <v>52</v>
      </c>
      <c r="T1030" s="50">
        <f>IFERROR(S1030/L1030,"0")</f>
        <v>27.083333333333336</v>
      </c>
    </row>
    <row r="1031" spans="1:20" customFormat="1" ht="18" x14ac:dyDescent="0.35">
      <c r="A1031" s="36">
        <v>44924</v>
      </c>
      <c r="B1031" s="37" t="s">
        <v>507</v>
      </c>
      <c r="C1031" s="37" t="s">
        <v>19</v>
      </c>
      <c r="D1031" s="37" t="s">
        <v>517</v>
      </c>
      <c r="E1031" s="23" t="s">
        <v>521</v>
      </c>
      <c r="F1031" s="37" t="s">
        <v>20</v>
      </c>
      <c r="G1031" s="40">
        <v>2408</v>
      </c>
      <c r="H1031" s="40">
        <v>2408</v>
      </c>
      <c r="I1031" s="64">
        <f t="shared" si="47"/>
        <v>1</v>
      </c>
      <c r="J1031" s="39">
        <v>12</v>
      </c>
      <c r="K1031" s="39">
        <v>0</v>
      </c>
      <c r="L1031" s="49">
        <v>0.81200000000000006</v>
      </c>
      <c r="M1031" s="43">
        <v>0.60763888888888895</v>
      </c>
      <c r="N1031" s="38">
        <v>1185.28</v>
      </c>
      <c r="O1031" s="43">
        <v>0.7368055555555556</v>
      </c>
      <c r="P1031" s="43"/>
      <c r="Q1031" s="44">
        <v>77709</v>
      </c>
      <c r="R1031" s="44">
        <v>77731</v>
      </c>
      <c r="S1031" s="61">
        <f t="shared" ref="S1031" si="48">+R1031-Q1031</f>
        <v>22</v>
      </c>
      <c r="T1031" s="50">
        <f>IFERROR(S1031/L1031,"0")</f>
        <v>27.093596059113299</v>
      </c>
    </row>
    <row r="1032" spans="1:20" customFormat="1" ht="18" x14ac:dyDescent="0.35">
      <c r="A1032" s="36">
        <v>44925</v>
      </c>
      <c r="B1032" s="37" t="s">
        <v>508</v>
      </c>
      <c r="C1032" s="37" t="s">
        <v>19</v>
      </c>
      <c r="D1032" s="37" t="s">
        <v>511</v>
      </c>
      <c r="E1032" s="23" t="s">
        <v>523</v>
      </c>
      <c r="F1032" s="37" t="s">
        <v>20</v>
      </c>
      <c r="G1032" s="40">
        <v>6445</v>
      </c>
      <c r="H1032" s="40">
        <v>6445</v>
      </c>
      <c r="I1032" s="41">
        <v>1</v>
      </c>
      <c r="J1032" s="39">
        <v>3</v>
      </c>
      <c r="K1032" s="39">
        <v>0</v>
      </c>
      <c r="L1032" s="49">
        <v>2.2267999999999999</v>
      </c>
      <c r="M1032" s="43">
        <v>0.41666666666666669</v>
      </c>
      <c r="N1032" s="38">
        <v>2042.04</v>
      </c>
      <c r="O1032" s="43">
        <v>0.52986111111111112</v>
      </c>
      <c r="P1032" s="43"/>
      <c r="Q1032" s="44">
        <v>145565</v>
      </c>
      <c r="R1032" s="44">
        <v>145603</v>
      </c>
      <c r="S1032" s="61">
        <f t="shared" si="34"/>
        <v>38</v>
      </c>
      <c r="T1032" s="50">
        <f>IFERROR(S1032/L1032,"0")</f>
        <v>17.064846416382252</v>
      </c>
    </row>
    <row r="1033" spans="1:20" customFormat="1" ht="18" x14ac:dyDescent="0.35">
      <c r="A1033" s="36">
        <v>44925</v>
      </c>
      <c r="B1033" s="37" t="s">
        <v>509</v>
      </c>
      <c r="C1033" s="37" t="s">
        <v>19</v>
      </c>
      <c r="D1033" s="37" t="s">
        <v>511</v>
      </c>
      <c r="E1033" s="23" t="s">
        <v>523</v>
      </c>
      <c r="F1033" s="37" t="s">
        <v>20</v>
      </c>
      <c r="G1033" s="40">
        <v>6379</v>
      </c>
      <c r="H1033" s="40">
        <v>6379</v>
      </c>
      <c r="I1033" s="41">
        <v>1</v>
      </c>
      <c r="J1033" s="39">
        <v>1</v>
      </c>
      <c r="K1033" s="39">
        <v>0</v>
      </c>
      <c r="L1033" s="49">
        <v>3.1642999999999999</v>
      </c>
      <c r="M1033" s="43">
        <v>0</v>
      </c>
      <c r="N1033" s="38">
        <v>2551.59</v>
      </c>
      <c r="O1033" s="43">
        <v>0.77013888888888893</v>
      </c>
      <c r="P1033" s="43"/>
      <c r="Q1033" s="44">
        <v>145603</v>
      </c>
      <c r="R1033" s="44">
        <v>145657</v>
      </c>
      <c r="S1033" s="61">
        <f t="shared" ref="S1033:S1034" si="49">+R1033-Q1033</f>
        <v>54</v>
      </c>
      <c r="T1033" s="50">
        <f>IFERROR(S1033/L1033,"0")</f>
        <v>17.065385709319596</v>
      </c>
    </row>
    <row r="1034" spans="1:20" customFormat="1" ht="18" x14ac:dyDescent="0.35">
      <c r="A1034" s="36">
        <v>44926</v>
      </c>
      <c r="B1034" s="37" t="s">
        <v>510</v>
      </c>
      <c r="C1034" s="37" t="s">
        <v>19</v>
      </c>
      <c r="D1034" s="37" t="s">
        <v>511</v>
      </c>
      <c r="E1034" s="23" t="s">
        <v>523</v>
      </c>
      <c r="F1034" s="37" t="s">
        <v>20</v>
      </c>
      <c r="G1034" s="40">
        <v>1827</v>
      </c>
      <c r="H1034" s="40">
        <v>1827</v>
      </c>
      <c r="I1034" s="41">
        <v>1</v>
      </c>
      <c r="J1034" s="39">
        <v>2</v>
      </c>
      <c r="K1034" s="39">
        <v>0</v>
      </c>
      <c r="L1034" s="49">
        <v>0.72199999999999998</v>
      </c>
      <c r="M1034" s="43">
        <v>0.37638888888888888</v>
      </c>
      <c r="N1034" s="38">
        <v>806.69</v>
      </c>
      <c r="O1034" s="43">
        <v>0.45833333333333331</v>
      </c>
      <c r="P1034" s="43"/>
      <c r="Q1034" s="44">
        <v>145657</v>
      </c>
      <c r="R1034" s="44">
        <v>145668</v>
      </c>
      <c r="S1034" s="61">
        <f t="shared" si="49"/>
        <v>11</v>
      </c>
      <c r="T1034" s="50">
        <f>IFERROR(S1034/L1034,"0")</f>
        <v>15.235457063711912</v>
      </c>
    </row>
  </sheetData>
  <phoneticPr fontId="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BD GLE</vt:lpstr>
      <vt:lpstr>ODDC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CASTRO JUAREZ</dc:creator>
  <cp:lastModifiedBy>César Carlos Castro Juárez</cp:lastModifiedBy>
  <dcterms:created xsi:type="dcterms:W3CDTF">2022-11-03T20:34:02Z</dcterms:created>
  <dcterms:modified xsi:type="dcterms:W3CDTF">2024-02-17T15:15:48Z</dcterms:modified>
</cp:coreProperties>
</file>